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816"/>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CWUDFsStorage" sheetId="187" state="hidden" r:id="rId21"/>
    <sheet name="Opinion-Notes 35" sheetId="129" r:id="rId22"/>
    <sheet name="DeficitAFRSum Calc 36" sheetId="146" r:id="rId23"/>
    <sheet name="AUDITCHECK" sheetId="36" r:id="rId24"/>
    <sheet name="AFR18" sheetId="106" state="hidden" r:id="rId25"/>
    <sheet name="Single Audit Cover" sheetId="169" r:id="rId26"/>
    <sheet name="Single Audit Checklist" sheetId="170" r:id="rId27"/>
    <sheet name="SEFA Reconcile" sheetId="171" r:id="rId28"/>
    <sheet name="SEFA NOTES" sheetId="173" r:id="rId29"/>
    <sheet name="SEFA" sheetId="183" r:id="rId30"/>
    <sheet name="SF&amp;QC Sec-1" sheetId="174" r:id="rId31"/>
    <sheet name="SF&amp;QC Sec-2 (2)" sheetId="185" r:id="rId32"/>
    <sheet name="SF&amp;QC Sec-2 (3)" sheetId="186" r:id="rId33"/>
    <sheet name="SF&amp;QC Sec-3 (1)" sheetId="184" r:id="rId34"/>
    <sheet name="SSPAF" sheetId="177" r:id="rId35"/>
  </sheets>
  <definedNames>
    <definedName name="_xlnm.Print_Area" localSheetId="28">'SEFA NOTES'!$A$1:$F$52</definedName>
    <definedName name="_xlnm.Print_Area" localSheetId="27">'SEFA Reconcile'!$A$1:$E$49</definedName>
    <definedName name="_xlnm.Print_Area" localSheetId="30">'SF&amp;QC Sec-1'!$A$1:$J$63</definedName>
    <definedName name="_xlnm.Print_Area" localSheetId="33">'SF&amp;QC Sec-3 (1)'!$A$1:$K$52</definedName>
    <definedName name="_xlnm.Print_Area" localSheetId="16">'Shared Outsourced Services 31'!$A$1:$F$43</definedName>
    <definedName name="_xlnm.Print_Area" localSheetId="26">'Single Audit Checklist'!$A$1:$D$124</definedName>
    <definedName name="_xlnm.Print_Area" localSheetId="25">'Single Audit Cover'!$A$1:$L$52</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9">SEFA!$1:$10</definedName>
    <definedName name="_xlnm.Print_Titles" localSheetId="16">'Shared Outsourced Services 31'!$5:$5</definedName>
    <definedName name="_xlnm.Print_Titles" localSheetId="26">'Single Audit Checklist'!$1:$4</definedName>
    <definedName name="SCHADDRS" localSheetId="17">#REF!</definedName>
    <definedName name="SCHADDRS" localSheetId="22">#REF!</definedName>
    <definedName name="SCHADDRS" localSheetId="4">#REF!</definedName>
    <definedName name="SCHADDRS" localSheetId="28">#REF!</definedName>
    <definedName name="SCHADDRS" localSheetId="27">#REF!</definedName>
    <definedName name="SCHADDRS" localSheetId="30">#REF!</definedName>
    <definedName name="SCHADDRS" localSheetId="31">#REF!</definedName>
    <definedName name="SCHADDRS" localSheetId="32">#REF!</definedName>
    <definedName name="SCHADDRS" localSheetId="33">#REF!</definedName>
    <definedName name="SCHADDRS" localSheetId="26">#REF!</definedName>
    <definedName name="SCHADDRS" localSheetId="25">#REF!</definedName>
    <definedName name="SCHADDRS" localSheetId="34">#REF!</definedName>
    <definedName name="SCHADDRS">#REF!</definedName>
    <definedName name="SCHCTY" localSheetId="17">#REF!</definedName>
    <definedName name="SCHCTY" localSheetId="22">#REF!</definedName>
    <definedName name="SCHCTY" localSheetId="4">#REF!</definedName>
    <definedName name="SCHCTY" localSheetId="28">#REF!</definedName>
    <definedName name="SCHCTY" localSheetId="27">#REF!</definedName>
    <definedName name="SCHCTY" localSheetId="30">#REF!</definedName>
    <definedName name="SCHCTY" localSheetId="31">#REF!</definedName>
    <definedName name="SCHCTY" localSheetId="32">#REF!</definedName>
    <definedName name="SCHCTY" localSheetId="33">#REF!</definedName>
    <definedName name="SCHCTY" localSheetId="26">#REF!</definedName>
    <definedName name="SCHCTY" localSheetId="25">#REF!</definedName>
    <definedName name="SCHCTY" localSheetId="34">#REF!</definedName>
    <definedName name="SCHCTY">#REF!</definedName>
    <definedName name="SCHNMBR" localSheetId="17">#REF!</definedName>
    <definedName name="SCHNMBR" localSheetId="22">#REF!</definedName>
    <definedName name="SCHNMBR" localSheetId="4">#REF!</definedName>
    <definedName name="SCHNMBR" localSheetId="28">#REF!</definedName>
    <definedName name="SCHNMBR" localSheetId="27">#REF!</definedName>
    <definedName name="SCHNMBR" localSheetId="30">#REF!</definedName>
    <definedName name="SCHNMBR" localSheetId="31">#REF!</definedName>
    <definedName name="SCHNMBR" localSheetId="32">#REF!</definedName>
    <definedName name="SCHNMBR" localSheetId="33">#REF!</definedName>
    <definedName name="SCHNMBR" localSheetId="26">#REF!</definedName>
    <definedName name="SCHNMBR" localSheetId="25">#REF!</definedName>
    <definedName name="SCHNMBR" localSheetId="34">#REF!</definedName>
    <definedName name="SCHNMBR">#REF!</definedName>
    <definedName name="SCHNME" localSheetId="17">#REF!</definedName>
    <definedName name="SCHNME" localSheetId="22">#REF!</definedName>
    <definedName name="SCHNME" localSheetId="4">#REF!</definedName>
    <definedName name="SCHNME" localSheetId="28">#REF!</definedName>
    <definedName name="SCHNME" localSheetId="27">#REF!</definedName>
    <definedName name="SCHNME" localSheetId="30">#REF!</definedName>
    <definedName name="SCHNME" localSheetId="31">#REF!</definedName>
    <definedName name="SCHNME" localSheetId="32">#REF!</definedName>
    <definedName name="SCHNME" localSheetId="33">#REF!</definedName>
    <definedName name="SCHNME" localSheetId="26">#REF!</definedName>
    <definedName name="SCHNME" localSheetId="25">#REF!</definedName>
    <definedName name="SCHNME" localSheetId="34">#REF!</definedName>
    <definedName name="SCHNME">#REF!</definedName>
    <definedName name="SUPT" localSheetId="17">#REF!</definedName>
    <definedName name="SUPT" localSheetId="22">#REF!</definedName>
    <definedName name="SUPT" localSheetId="4">#REF!</definedName>
    <definedName name="SUPT" localSheetId="28">#REF!</definedName>
    <definedName name="SUPT" localSheetId="27">#REF!</definedName>
    <definedName name="SUPT" localSheetId="30">#REF!</definedName>
    <definedName name="SUPT" localSheetId="31">#REF!</definedName>
    <definedName name="SUPT" localSheetId="32">#REF!</definedName>
    <definedName name="SUPT" localSheetId="33">#REF!</definedName>
    <definedName name="SUPT" localSheetId="26">#REF!</definedName>
    <definedName name="SUPT" localSheetId="25">#REF!</definedName>
    <definedName name="SUPT" localSheetId="34">#REF!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2" i="183" l="1"/>
  <c r="B4" i="186" l="1"/>
  <c r="B4" i="185"/>
  <c r="B4" i="184"/>
  <c r="O45" i="183" l="1"/>
  <c r="N45" i="183"/>
  <c r="N46" i="183" s="1"/>
  <c r="N47" i="183" s="1"/>
  <c r="M45" i="183"/>
  <c r="L45" i="183"/>
  <c r="K45" i="183"/>
  <c r="J45" i="183"/>
  <c r="J46" i="183" s="1"/>
  <c r="J47" i="183" s="1"/>
  <c r="P44" i="183"/>
  <c r="K44" i="183"/>
  <c r="P43" i="183"/>
  <c r="P45" i="183" s="1"/>
  <c r="P41" i="183"/>
  <c r="O41" i="183"/>
  <c r="N41" i="183"/>
  <c r="M41" i="183"/>
  <c r="L41" i="183"/>
  <c r="K41" i="183"/>
  <c r="J41" i="183"/>
  <c r="P40" i="183"/>
  <c r="O38" i="183"/>
  <c r="N38" i="183"/>
  <c r="M38" i="183"/>
  <c r="L38" i="183"/>
  <c r="K38" i="183"/>
  <c r="J38" i="183"/>
  <c r="P37" i="183"/>
  <c r="P36" i="183"/>
  <c r="P35" i="183"/>
  <c r="P34" i="183"/>
  <c r="P33" i="183"/>
  <c r="P31" i="183"/>
  <c r="P38" i="183" s="1"/>
  <c r="K28" i="183"/>
  <c r="O27" i="183"/>
  <c r="O28" i="183" s="1"/>
  <c r="N27" i="183"/>
  <c r="N28" i="183" s="1"/>
  <c r="M27" i="183"/>
  <c r="M28" i="183" s="1"/>
  <c r="L27" i="183"/>
  <c r="L28" i="183" s="1"/>
  <c r="K27" i="183"/>
  <c r="J27" i="183"/>
  <c r="J28" i="183" s="1"/>
  <c r="P26" i="183"/>
  <c r="P25" i="183"/>
  <c r="P24" i="183"/>
  <c r="P23" i="183"/>
  <c r="P22" i="183"/>
  <c r="J19" i="183"/>
  <c r="O18" i="183"/>
  <c r="O19" i="183" s="1"/>
  <c r="N18" i="183"/>
  <c r="N19" i="183" s="1"/>
  <c r="M18" i="183"/>
  <c r="M19" i="183" s="1"/>
  <c r="L18" i="183"/>
  <c r="L19" i="183" s="1"/>
  <c r="K18" i="183"/>
  <c r="K19" i="183" s="1"/>
  <c r="J18" i="183"/>
  <c r="P17" i="183"/>
  <c r="P16" i="183"/>
  <c r="P15" i="183"/>
  <c r="P14" i="183"/>
  <c r="P13" i="183"/>
  <c r="E11" i="108"/>
  <c r="L46" i="183" l="1"/>
  <c r="L47" i="183" s="1"/>
  <c r="K46" i="183"/>
  <c r="K47" i="183" s="1"/>
  <c r="O46" i="183"/>
  <c r="P18" i="183"/>
  <c r="P19" i="183" s="1"/>
  <c r="P27" i="183"/>
  <c r="P28" i="183" s="1"/>
  <c r="M46" i="183"/>
  <c r="M47" i="183" s="1"/>
  <c r="P46" i="183"/>
  <c r="O47" i="183"/>
  <c r="P47" i="183" l="1"/>
  <c r="C33" i="173"/>
  <c r="C114" i="28" l="1"/>
  <c r="D182" i="34" l="1"/>
  <c r="K7" i="12" l="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E96" i="181"/>
  <c r="F96" i="181" s="1"/>
  <c r="G96" i="181" s="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E22" i="181"/>
  <c r="F22" i="181" s="1"/>
  <c r="G22" i="181" s="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A7" i="169"/>
  <c r="B4" i="177"/>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5"/>
  <c r="B1" i="186"/>
  <c r="B2" i="185"/>
  <c r="B2" i="186"/>
  <c r="B2" i="184"/>
  <c r="A2" i="170"/>
  <c r="B2" i="174"/>
  <c r="B2" i="177"/>
  <c r="A2" i="173"/>
  <c r="A1" i="171"/>
  <c r="B1" i="177"/>
  <c r="A1" i="170"/>
  <c r="A2" i="171"/>
  <c r="A1" i="173"/>
  <c r="B1" i="174"/>
  <c r="B7773" i="106" l="1"/>
  <c r="B61" i="106" l="1"/>
  <c r="B52" i="106"/>
  <c r="B51" i="106" l="1"/>
  <c r="B49" i="106"/>
  <c r="B48" i="106"/>
  <c r="B47" i="106"/>
  <c r="B46" i="106"/>
  <c r="B45" i="106"/>
  <c r="B44" i="106"/>
  <c r="B43" i="106"/>
  <c r="B42" i="106"/>
  <c r="B41" i="106"/>
  <c r="B50" i="106"/>
  <c r="F163" i="34" l="1"/>
  <c r="B7769" i="106"/>
  <c r="D7769" i="106" s="1"/>
  <c r="B7768" i="106"/>
  <c r="D7768" i="106" s="1"/>
  <c r="B7766" i="106"/>
  <c r="D7766" i="106" s="1"/>
  <c r="B7765" i="106"/>
  <c r="B7764" i="106"/>
  <c r="D7764" i="106" s="1"/>
  <c r="J85" i="28"/>
  <c r="B7758" i="106" s="1"/>
  <c r="D7758" i="106" s="1"/>
  <c r="J88" i="28"/>
  <c r="K6" i="29"/>
  <c r="B7763" i="106" s="1"/>
  <c r="B7762" i="106"/>
  <c r="K12" i="12"/>
  <c r="B7719" i="106" s="1"/>
  <c r="D7719" i="106" s="1"/>
  <c r="K23" i="12"/>
  <c r="J12" i="12"/>
  <c r="J21" i="12"/>
  <c r="J23" i="12"/>
  <c r="B7729" i="106"/>
  <c r="B7734" i="106"/>
  <c r="B7726" i="106"/>
  <c r="D7726" i="106" s="1"/>
  <c r="F162" i="34"/>
  <c r="B30" i="36"/>
  <c r="B33" i="36" s="1"/>
  <c r="B43" i="36" s="1"/>
  <c r="B56" i="36" s="1"/>
  <c r="B66" i="36" s="1"/>
  <c r="B70" i="36" s="1"/>
  <c r="B74" i="36" s="1"/>
  <c r="D73" i="36"/>
  <c r="C191" i="5"/>
  <c r="B4395" i="106" s="1"/>
  <c r="D4395" i="106" s="1"/>
  <c r="C201" i="5"/>
  <c r="B5246" i="106" s="1"/>
  <c r="D5246" i="106" s="1"/>
  <c r="C211" i="5"/>
  <c r="B5260" i="106" s="1"/>
  <c r="D5260" i="106" s="1"/>
  <c r="C216" i="5"/>
  <c r="C224" i="5"/>
  <c r="B5286" i="106" s="1"/>
  <c r="D5286" i="106" s="1"/>
  <c r="C228" i="5"/>
  <c r="B5304" i="106" s="1"/>
  <c r="D5304" i="106" s="1"/>
  <c r="C259" i="5"/>
  <c r="B6833" i="106" s="1"/>
  <c r="D6833" i="106" s="1"/>
  <c r="B7761" i="106"/>
  <c r="L127" i="29"/>
  <c r="L129" i="29" s="1"/>
  <c r="L139" i="29"/>
  <c r="L149" i="29"/>
  <c r="I7" i="145"/>
  <c r="I6" i="145"/>
  <c r="D78" i="36"/>
  <c r="K75" i="29"/>
  <c r="C14" i="4" s="1"/>
  <c r="B2558" i="106" s="1"/>
  <c r="D2558" i="106" s="1"/>
  <c r="K130" i="29"/>
  <c r="K185" i="29"/>
  <c r="B2836" i="106" s="1"/>
  <c r="D2836" i="106" s="1"/>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H23" i="12"/>
  <c r="B1982" i="106" s="1"/>
  <c r="D1982" i="106" s="1"/>
  <c r="B1984" i="106"/>
  <c r="D1984" i="106" s="1"/>
  <c r="B1986" i="106"/>
  <c r="D1986" i="106" s="1"/>
  <c r="B1987" i="106"/>
  <c r="D1987" i="106" s="1"/>
  <c r="B1988" i="106"/>
  <c r="D1988" i="106" s="1"/>
  <c r="D1989" i="106"/>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D2476" i="106"/>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B7728" i="106"/>
  <c r="D7728" i="106" s="1"/>
  <c r="D7729" i="106"/>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0" i="127"/>
  <c r="B61" i="127"/>
  <c r="E27" i="108"/>
  <c r="F27" i="108"/>
  <c r="G27" i="108"/>
  <c r="F31" i="108"/>
  <c r="F36" i="108"/>
  <c r="G28" i="108"/>
  <c r="G30" i="108"/>
  <c r="D31"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F5" i="11"/>
  <c r="L5" i="11" s="1"/>
  <c r="B2056" i="106" s="1"/>
  <c r="D205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5" i="7"/>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D14" i="4"/>
  <c r="B2570" i="106" s="1"/>
  <c r="D2570" i="106" s="1"/>
  <c r="B2633" i="106"/>
  <c r="D2633" i="106" s="1"/>
  <c r="D7" i="118"/>
  <c r="D8" i="118"/>
  <c r="D9" i="118"/>
  <c r="H14" i="118"/>
  <c r="H19" i="118"/>
  <c r="H24" i="118"/>
  <c r="H28" i="118"/>
  <c r="J22" i="37"/>
  <c r="L22" i="37"/>
  <c r="D7" i="7"/>
  <c r="B1763" i="106" s="1"/>
  <c r="D1763" i="106" s="1"/>
  <c r="F46" i="34" l="1"/>
  <c r="I210" i="29"/>
  <c r="F71" i="34"/>
  <c r="G38" i="108"/>
  <c r="J210" i="29"/>
  <c r="B7072" i="106" s="1"/>
  <c r="D7072" i="106" s="1"/>
  <c r="D69" i="36"/>
  <c r="D5" i="7"/>
  <c r="B1761" i="106" s="1"/>
  <c r="D1761" i="106" s="1"/>
  <c r="H33" i="118"/>
  <c r="F68" i="34"/>
  <c r="F35" i="34"/>
  <c r="E26" i="108"/>
  <c r="D22" i="37"/>
  <c r="F41" i="34"/>
  <c r="F72" i="34"/>
  <c r="E35" i="108"/>
  <c r="G35" i="108"/>
  <c r="G14" i="4"/>
  <c r="B2609" i="106" s="1"/>
  <c r="D2609" i="106" s="1"/>
  <c r="F70" i="34"/>
  <c r="E28" i="108"/>
  <c r="G26" i="108"/>
  <c r="D12" i="7"/>
  <c r="B1769" i="106" s="1"/>
  <c r="D1769" i="106" s="1"/>
  <c r="D68" i="36"/>
  <c r="B1274" i="106"/>
  <c r="D1274" i="106" s="1"/>
  <c r="K24" i="12"/>
  <c r="B7733" i="106" s="1"/>
  <c r="D7733" i="106" s="1"/>
  <c r="D24" i="37"/>
  <c r="B4270" i="106" s="1"/>
  <c r="D4270" i="106" s="1"/>
  <c r="B1124" i="106"/>
  <c r="D1124" i="106" s="1"/>
  <c r="B7078" i="106"/>
  <c r="D7078" i="106" s="1"/>
  <c r="B7074" i="106"/>
  <c r="D7074" i="106" s="1"/>
  <c r="F19" i="7"/>
  <c r="B1807" i="106" s="1"/>
  <c r="D1807" i="106" s="1"/>
  <c r="D11" i="37"/>
  <c r="D31" i="36"/>
  <c r="H29" i="118"/>
  <c r="D11" i="7"/>
  <c r="B1768" i="106" s="1"/>
  <c r="D1768" i="106" s="1"/>
  <c r="D9" i="7"/>
  <c r="B1767" i="106" s="1"/>
  <c r="D1767" i="106" s="1"/>
  <c r="I274" i="5"/>
  <c r="B4435" i="106" s="1"/>
  <c r="D4435" i="106" s="1"/>
  <c r="F45" i="34"/>
  <c r="E30" i="108"/>
  <c r="D17" i="7"/>
  <c r="B4104" i="106" s="1"/>
  <c r="D4104" i="106" s="1"/>
  <c r="F49" i="34"/>
  <c r="F37" i="34"/>
  <c r="G34" i="108"/>
  <c r="F37" i="108"/>
  <c r="F38" i="34"/>
  <c r="F50" i="34"/>
  <c r="F44" i="34"/>
  <c r="G33" i="108"/>
  <c r="D37" i="108"/>
  <c r="B1746" i="106"/>
  <c r="D1746" i="106" s="1"/>
  <c r="F42" i="34"/>
  <c r="F28" i="108"/>
  <c r="B2724" i="106"/>
  <c r="D2724" i="106" s="1"/>
  <c r="E29" i="108"/>
  <c r="G29" i="108"/>
  <c r="B6289" i="106"/>
  <c r="D6289" i="106" s="1"/>
  <c r="F127" i="34"/>
  <c r="D109" i="5"/>
  <c r="B5356" i="106" s="1"/>
  <c r="D5356" i="106" s="1"/>
  <c r="C172" i="5"/>
  <c r="B5214" i="106" s="1"/>
  <c r="D5214" i="106" s="1"/>
  <c r="F106" i="34"/>
  <c r="F52" i="34"/>
  <c r="B7591" i="106"/>
  <c r="M15" i="3"/>
  <c r="B2029" i="106"/>
  <c r="D2029" i="106" s="1"/>
  <c r="M19" i="3"/>
  <c r="B276" i="106" s="1"/>
  <c r="D276" i="106" s="1"/>
  <c r="F14" i="4"/>
  <c r="B2597" i="106" s="1"/>
  <c r="D2597" i="106" s="1"/>
  <c r="E109" i="5"/>
  <c r="E4" i="4" s="1"/>
  <c r="B2630" i="106" s="1"/>
  <c r="D2630" i="106" s="1"/>
  <c r="B1754" i="106"/>
  <c r="D1754" i="106" s="1"/>
  <c r="H5" i="12"/>
  <c r="E38" i="108"/>
  <c r="B7047" i="106"/>
  <c r="D7047" i="106" s="1"/>
  <c r="B4211" i="106"/>
  <c r="D4211" i="106" s="1"/>
  <c r="B2028" i="106"/>
  <c r="D2028" i="106" s="1"/>
  <c r="M18" i="3"/>
  <c r="B275" i="106" s="1"/>
  <c r="D275" i="106" s="1"/>
  <c r="B2027" i="106"/>
  <c r="D2027" i="106" s="1"/>
  <c r="M17" i="3"/>
  <c r="B274" i="106" s="1"/>
  <c r="D274" i="106" s="1"/>
  <c r="F21" i="8"/>
  <c r="B1756" i="106"/>
  <c r="D1756" i="106" s="1"/>
  <c r="I5" i="12"/>
  <c r="D15" i="7"/>
  <c r="B1772" i="106" s="1"/>
  <c r="D1772" i="106" s="1"/>
  <c r="K28" i="118"/>
  <c r="O27" i="118" s="1"/>
  <c r="O29" i="118" s="1"/>
  <c r="N22" i="3"/>
  <c r="B283" i="106" s="1"/>
  <c r="D283" i="106" s="1"/>
  <c r="B2026" i="106"/>
  <c r="D2026" i="106" s="1"/>
  <c r="M16" i="3"/>
  <c r="B273" i="106" s="1"/>
  <c r="D273" i="106" s="1"/>
  <c r="F62" i="34"/>
  <c r="G39" i="108"/>
  <c r="B6995" i="106"/>
  <c r="D6995" i="106" s="1"/>
  <c r="D6103" i="106"/>
  <c r="B3454" i="106"/>
  <c r="D3454" i="106" s="1"/>
  <c r="M20" i="3"/>
  <c r="B2864" i="106" s="1"/>
  <c r="D2864" i="106" s="1"/>
  <c r="L13" i="11"/>
  <c r="B2060" i="106" s="1"/>
  <c r="D2060" i="106" s="1"/>
  <c r="F136" i="34"/>
  <c r="G15" i="145"/>
  <c r="H173" i="5"/>
  <c r="B5906" i="106" s="1"/>
  <c r="D5906" i="106" s="1"/>
  <c r="K184" i="29"/>
  <c r="F13" i="4" s="1"/>
  <c r="B2596" i="106" s="1"/>
  <c r="D2596" i="106" s="1"/>
  <c r="F128" i="34"/>
  <c r="L342" i="29"/>
  <c r="L312" i="29"/>
  <c r="J352" i="29"/>
  <c r="J367" i="29" s="1"/>
  <c r="B7245" i="106" s="1"/>
  <c r="D7245" i="106" s="1"/>
  <c r="I342" i="29"/>
  <c r="B7222" i="106" s="1"/>
  <c r="D7222" i="106" s="1"/>
  <c r="H342" i="29"/>
  <c r="B7221" i="106" s="1"/>
  <c r="D7221" i="106" s="1"/>
  <c r="F34" i="34"/>
  <c r="G352" i="29"/>
  <c r="B3649" i="106" s="1"/>
  <c r="D3649" i="106" s="1"/>
  <c r="F26" i="108"/>
  <c r="F41" i="108" s="1"/>
  <c r="G43" i="108" s="1"/>
  <c r="D26" i="108"/>
  <c r="B1126" i="106"/>
  <c r="D1126" i="106" s="1"/>
  <c r="E174" i="29"/>
  <c r="B1309" i="106" s="1"/>
  <c r="D1309" i="106" s="1"/>
  <c r="K350" i="29"/>
  <c r="B3670" i="106" s="1"/>
  <c r="D3670" i="106" s="1"/>
  <c r="C342" i="29"/>
  <c r="B7216" i="106" s="1"/>
  <c r="D7216" i="106" s="1"/>
  <c r="B1223" i="106"/>
  <c r="D1223" i="106" s="1"/>
  <c r="J77" i="4"/>
  <c r="B6262" i="106" s="1"/>
  <c r="D6262" i="106" s="1"/>
  <c r="B6238" i="106"/>
  <c r="D6238" i="106" s="1"/>
  <c r="F77" i="4"/>
  <c r="B3255" i="106" s="1"/>
  <c r="D3255" i="106" s="1"/>
  <c r="K173" i="5"/>
  <c r="K6" i="4" s="1"/>
  <c r="B3570" i="106" s="1"/>
  <c r="D3570" i="106" s="1"/>
  <c r="F172" i="5"/>
  <c r="B5644" i="106" s="1"/>
  <c r="D5644" i="106" s="1"/>
  <c r="D13" i="7"/>
  <c r="B3726" i="106" s="1"/>
  <c r="D3726" i="106" s="1"/>
  <c r="G172" i="5"/>
  <c r="G173" i="5" s="1"/>
  <c r="B5778" i="106" s="1"/>
  <c r="D5778" i="106" s="1"/>
  <c r="D5" i="4"/>
  <c r="B3406" i="106" s="1"/>
  <c r="D3406" i="106" s="1"/>
  <c r="C109" i="5"/>
  <c r="B5121" i="106" s="1"/>
  <c r="D5121" i="106" s="1"/>
  <c r="G109" i="5"/>
  <c r="K274" i="5"/>
  <c r="K7" i="4" s="1"/>
  <c r="B3718" i="106" s="1"/>
  <c r="D3718" i="106" s="1"/>
  <c r="F130" i="34"/>
  <c r="H109" i="5"/>
  <c r="F111" i="34"/>
  <c r="F131" i="34"/>
  <c r="G5" i="4"/>
  <c r="B3409" i="106" s="1"/>
  <c r="D3409" i="106" s="1"/>
  <c r="B6858" i="106"/>
  <c r="D6858" i="106" s="1"/>
  <c r="F36" i="34"/>
  <c r="D4" i="7"/>
  <c r="B1760" i="106" s="1"/>
  <c r="D1760" i="106" s="1"/>
  <c r="J274" i="5"/>
  <c r="B7054" i="106" s="1"/>
  <c r="D7054" i="106" s="1"/>
  <c r="I173" i="5"/>
  <c r="B4216" i="106" s="1"/>
  <c r="D4216" i="106" s="1"/>
  <c r="B5096" i="106"/>
  <c r="D5096" i="106" s="1"/>
  <c r="L367" i="29"/>
  <c r="C352" i="29"/>
  <c r="L15" i="11"/>
  <c r="B3459" i="106" s="1"/>
  <c r="D3459" i="106" s="1"/>
  <c r="H76" i="4"/>
  <c r="B3298" i="106" s="1"/>
  <c r="D3298" i="106" s="1"/>
  <c r="G210" i="29"/>
  <c r="H365" i="29"/>
  <c r="K76" i="4"/>
  <c r="B3586" i="106" s="1"/>
  <c r="D3586" i="106" s="1"/>
  <c r="B3689" i="106"/>
  <c r="D3689" i="106" s="1"/>
  <c r="K285" i="29"/>
  <c r="B3724" i="106" s="1"/>
  <c r="D3724" i="106" s="1"/>
  <c r="B1410" i="106"/>
  <c r="D1410" i="106" s="1"/>
  <c r="B1329" i="106"/>
  <c r="D1329" i="106" s="1"/>
  <c r="F61" i="34"/>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M40" i="3"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D725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73" i="5"/>
  <c r="J24" i="12"/>
  <c r="B7730" i="106"/>
  <c r="D7730" i="106" s="1"/>
  <c r="B7270" i="106"/>
  <c r="D7250" i="106" l="1"/>
  <c r="D7255" i="106"/>
  <c r="B3628" i="106"/>
  <c r="D3628" i="106" s="1"/>
  <c r="B7071" i="106"/>
  <c r="D7071" i="106" s="1"/>
  <c r="F66" i="34"/>
  <c r="K26" i="12"/>
  <c r="B7743" i="106" s="1"/>
  <c r="D7743" i="106" s="1"/>
  <c r="D7256" i="106"/>
  <c r="D7253" i="106"/>
  <c r="D7252" i="106"/>
  <c r="I7" i="4"/>
  <c r="B4444" i="106" s="1"/>
  <c r="D4444" i="106" s="1"/>
  <c r="K365" i="29"/>
  <c r="B7243" i="106" s="1"/>
  <c r="D7243" i="106" s="1"/>
  <c r="D41" i="108"/>
  <c r="E43" i="108" s="1"/>
  <c r="D7254" i="106"/>
  <c r="K352" i="29"/>
  <c r="K13" i="4" s="1"/>
  <c r="B3572" i="106" s="1"/>
  <c r="D3572" i="106" s="1"/>
  <c r="B1317" i="106"/>
  <c r="D1317" i="106" s="1"/>
  <c r="L16" i="11"/>
  <c r="B2061" i="106" s="1"/>
  <c r="D2061" i="106" s="1"/>
  <c r="B2031" i="106"/>
  <c r="D2031" i="106" s="1"/>
  <c r="H77" i="4"/>
  <c r="B3299" i="106" s="1"/>
  <c r="D3299" i="106" s="1"/>
  <c r="B1328" i="106"/>
  <c r="D1328" i="106" s="1"/>
  <c r="H6" i="4"/>
  <c r="B2656" i="106" s="1"/>
  <c r="D2656" i="106" s="1"/>
  <c r="C173" i="5"/>
  <c r="B5223" i="106" s="1"/>
  <c r="D5223" i="106" s="1"/>
  <c r="F274" i="5"/>
  <c r="B5719" i="106" s="1"/>
  <c r="D5719" i="106" s="1"/>
  <c r="F173" i="5"/>
  <c r="F6" i="4" s="1"/>
  <c r="B2593" i="106" s="1"/>
  <c r="D2593" i="106" s="1"/>
  <c r="B5527" i="106"/>
  <c r="D5527" i="106" s="1"/>
  <c r="D274" i="5"/>
  <c r="D7" i="4" s="1"/>
  <c r="D4" i="4"/>
  <c r="B2564" i="106" s="1"/>
  <c r="D2564" i="106" s="1"/>
  <c r="C114" i="29"/>
  <c r="B757" i="106" s="1"/>
  <c r="D757" i="106" s="1"/>
  <c r="B1972" i="106"/>
  <c r="D1972" i="106" s="1"/>
  <c r="H12" i="12"/>
  <c r="B1266" i="106"/>
  <c r="D1266" i="106" s="1"/>
  <c r="B280" i="106"/>
  <c r="D280" i="106" s="1"/>
  <c r="M41" i="3"/>
  <c r="G367" i="29"/>
  <c r="B3650" i="106" s="1"/>
  <c r="D3650" i="106" s="1"/>
  <c r="B7235" i="106"/>
  <c r="D7235" i="106" s="1"/>
  <c r="B1985" i="106"/>
  <c r="D1985" i="106" s="1"/>
  <c r="I12" i="12"/>
  <c r="B1381" i="106"/>
  <c r="D1381" i="106" s="1"/>
  <c r="B6014" i="106"/>
  <c r="D6014" i="106" s="1"/>
  <c r="B6297" i="106"/>
  <c r="D6297" i="106" s="1"/>
  <c r="M23" i="3"/>
  <c r="B279" i="106" s="1"/>
  <c r="D279" i="106" s="1"/>
  <c r="B1879" i="106"/>
  <c r="D1879" i="106" s="1"/>
  <c r="H22" i="37"/>
  <c r="L114" i="29"/>
  <c r="H275" i="5"/>
  <c r="B5915" i="106" s="1"/>
  <c r="D5915" i="106" s="1"/>
  <c r="B7215" i="106"/>
  <c r="D7215" i="106" s="1"/>
  <c r="K342" i="29"/>
  <c r="F13" i="34" s="1"/>
  <c r="K77" i="4"/>
  <c r="B3587" i="106" s="1"/>
  <c r="D3587" i="106" s="1"/>
  <c r="J7" i="4"/>
  <c r="B6222" i="106" s="1"/>
  <c r="D6222" i="106" s="1"/>
  <c r="I6" i="4"/>
  <c r="B5011" i="106" s="1"/>
  <c r="D5011" i="106" s="1"/>
  <c r="B5914" i="106"/>
  <c r="D5914" i="106" s="1"/>
  <c r="B6022" i="106"/>
  <c r="D6022" i="106" s="1"/>
  <c r="G6" i="4"/>
  <c r="B2604" i="106" s="1"/>
  <c r="D2604" i="106" s="1"/>
  <c r="B5770" i="106"/>
  <c r="D5770" i="106" s="1"/>
  <c r="C4" i="4"/>
  <c r="B2551" i="106" s="1"/>
  <c r="D2551" i="106" s="1"/>
  <c r="D19" i="7"/>
  <c r="B1775" i="106" s="1"/>
  <c r="D1775" i="106" s="1"/>
  <c r="F73" i="34"/>
  <c r="G15" i="4"/>
  <c r="B6032" i="106" s="1"/>
  <c r="D6032" i="106" s="1"/>
  <c r="B1365" i="106"/>
  <c r="D1365" i="106" s="1"/>
  <c r="F65" i="34"/>
  <c r="B3621" i="106"/>
  <c r="D3621" i="106" s="1"/>
  <c r="C367" i="29"/>
  <c r="B3622" i="106" s="1"/>
  <c r="D3622" i="106" s="1"/>
  <c r="H367" i="29"/>
  <c r="B3660" i="106" s="1"/>
  <c r="D3660" i="106" s="1"/>
  <c r="B7242" i="106"/>
  <c r="D7242" i="106" s="1"/>
  <c r="B6025" i="106"/>
  <c r="D6025" i="106" s="1"/>
  <c r="H4" i="4"/>
  <c r="B6024" i="106"/>
  <c r="D6024" i="106" s="1"/>
  <c r="G4" i="4"/>
  <c r="B2603" i="106" s="1"/>
  <c r="D2603" i="106" s="1"/>
  <c r="B7760" i="106"/>
  <c r="D7760" i="106" s="1"/>
  <c r="D24" i="36"/>
  <c r="F178" i="34"/>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F7" i="4" l="1"/>
  <c r="B2594" i="106" s="1"/>
  <c r="D2594" i="106" s="1"/>
  <c r="B3672" i="106"/>
  <c r="D3672" i="106" s="1"/>
  <c r="K367" i="29"/>
  <c r="B3678" i="106" s="1"/>
  <c r="D3678" i="106" s="1"/>
  <c r="F24" i="37"/>
  <c r="C6" i="4"/>
  <c r="B2553" i="106" s="1"/>
  <c r="D2553" i="106" s="1"/>
  <c r="F275" i="5"/>
  <c r="B5720" i="106" s="1"/>
  <c r="D5720" i="106" s="1"/>
  <c r="B5653" i="106"/>
  <c r="D5653" i="106" s="1"/>
  <c r="D275" i="5"/>
  <c r="B5508" i="106" s="1"/>
  <c r="D5508" i="106" s="1"/>
  <c r="B5507" i="106"/>
  <c r="D5507" i="106" s="1"/>
  <c r="B1145" i="106"/>
  <c r="D1145" i="106" s="1"/>
  <c r="B7224" i="106"/>
  <c r="D7224" i="106" s="1"/>
  <c r="B1977" i="106"/>
  <c r="D1977" i="106" s="1"/>
  <c r="H24" i="12"/>
  <c r="B1990" i="106"/>
  <c r="D1990" i="106" s="1"/>
  <c r="I24" i="12"/>
  <c r="B281" i="106"/>
  <c r="D281" i="106" s="1"/>
  <c r="D54" i="36"/>
  <c r="J17" i="4"/>
  <c r="J19" i="4" s="1"/>
  <c r="B6229" i="106" s="1"/>
  <c r="D6229" i="106" s="1"/>
  <c r="J8" i="4"/>
  <c r="B6223" i="106" s="1"/>
  <c r="D6223" i="106" s="1"/>
  <c r="G41" i="108"/>
  <c r="G44" i="108" s="1"/>
  <c r="G45" i="108" s="1"/>
  <c r="F8" i="4"/>
  <c r="F10" i="4" s="1"/>
  <c r="B4125" i="106" s="1"/>
  <c r="D4125" i="106" s="1"/>
  <c r="E41" i="108"/>
  <c r="E44" i="108" s="1"/>
  <c r="E45" i="108" s="1"/>
  <c r="B2655" i="106"/>
  <c r="D2655" i="106" s="1"/>
  <c r="H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8" i="4" l="1"/>
  <c r="D10" i="4" s="1"/>
  <c r="B4123" i="106" s="1"/>
  <c r="D4123" i="106" s="1"/>
  <c r="K368" i="29"/>
  <c r="B3681" i="106" s="1"/>
  <c r="D3681" i="106" s="1"/>
  <c r="J10" i="4"/>
  <c r="B6225" i="106" s="1"/>
  <c r="D6225" i="106" s="1"/>
  <c r="I26" i="12"/>
  <c r="B7741" i="106" s="1"/>
  <c r="D7741" i="106" s="1"/>
  <c r="B1996" i="106"/>
  <c r="D1996" i="106" s="1"/>
  <c r="H26" i="12"/>
  <c r="B7740" i="106" s="1"/>
  <c r="D7740" i="106" s="1"/>
  <c r="B1983" i="106"/>
  <c r="D1983" i="106" s="1"/>
  <c r="F76" i="34"/>
  <c r="J20" i="4"/>
  <c r="B6230" i="106" s="1"/>
  <c r="D6230" i="106" s="1"/>
  <c r="B6227" i="106"/>
  <c r="D6227" i="106" s="1"/>
  <c r="B2595" i="106"/>
  <c r="D2595" i="106" s="1"/>
  <c r="D8" i="146"/>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568" i="106"/>
  <c r="D2568" i="106" s="1"/>
  <c r="C8" i="146" l="1"/>
  <c r="H13" i="118"/>
  <c r="J78" i="4"/>
  <c r="B6263" i="106" s="1"/>
  <c r="D6263"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K78" i="4"/>
  <c r="B3576" i="106"/>
  <c r="D3576" i="106" s="1"/>
  <c r="D78" i="4"/>
  <c r="B2574" i="106"/>
  <c r="D2574" i="106" s="1"/>
  <c r="F8" i="146" l="1"/>
  <c r="C10" i="146"/>
  <c r="F179" i="34"/>
  <c r="F79" i="34"/>
  <c r="J81" i="4"/>
  <c r="J38" i="3" s="1"/>
  <c r="B6214" i="106" s="1"/>
  <c r="D6214" i="106" s="1"/>
  <c r="B3588" i="106"/>
  <c r="D3588" i="106" s="1"/>
  <c r="K81" i="4"/>
  <c r="K38" i="3" s="1"/>
  <c r="F78" i="4"/>
  <c r="B2601" i="106"/>
  <c r="D2601" i="106" s="1"/>
  <c r="B3320" i="106"/>
  <c r="D3320" i="106" s="1"/>
  <c r="I81" i="4"/>
  <c r="I39" i="3" s="1"/>
  <c r="K17" i="118"/>
  <c r="B3300" i="106"/>
  <c r="D3300" i="106" s="1"/>
  <c r="H81" i="4"/>
  <c r="H38" i="3" s="1"/>
  <c r="B7631" i="106"/>
  <c r="F180" i="34"/>
  <c r="A7262" i="106"/>
  <c r="D7261" i="106"/>
  <c r="H16" i="37"/>
  <c r="G78" i="4"/>
  <c r="B2613" i="106"/>
  <c r="D2613" i="106" s="1"/>
  <c r="B2562" i="106"/>
  <c r="D2562" i="106" s="1"/>
  <c r="C78" i="4"/>
  <c r="B10" i="146"/>
  <c r="F9" i="146"/>
  <c r="F10" i="146" s="1"/>
  <c r="E78" i="4"/>
  <c r="B2636" i="106"/>
  <c r="D2636" i="106" s="1"/>
  <c r="D81" i="4"/>
  <c r="D39" i="3" s="1"/>
  <c r="B3239" i="106"/>
  <c r="D3239" i="106" s="1"/>
  <c r="F181" i="34" l="1"/>
  <c r="F183" i="34" s="1"/>
  <c r="B2912" i="106"/>
  <c r="D2912" i="106" s="1"/>
  <c r="I41" i="3"/>
  <c r="B2535" i="106"/>
  <c r="D2535" i="106" s="1"/>
  <c r="H41" i="3"/>
  <c r="B6266" i="106"/>
  <c r="D6266" i="106" s="1"/>
  <c r="B123" i="106"/>
  <c r="D123" i="106" s="1"/>
  <c r="D41" i="3"/>
  <c r="J82" i="4"/>
  <c r="B6274" i="106" s="1"/>
  <c r="D6274" i="106" s="1"/>
  <c r="D64" i="36"/>
  <c r="B3278" i="106"/>
  <c r="D3278" i="106" s="1"/>
  <c r="E81" i="4"/>
  <c r="E38" i="3" s="1"/>
  <c r="B3233" i="106"/>
  <c r="D3233" i="106" s="1"/>
  <c r="C81" i="4"/>
  <c r="C39" i="3" s="1"/>
  <c r="A7263" i="106"/>
  <c r="D7262" i="106"/>
  <c r="B1700" i="106"/>
  <c r="D1700" i="106" s="1"/>
  <c r="H82" i="4"/>
  <c r="D62" i="36"/>
  <c r="J20" i="118"/>
  <c r="O16" i="118"/>
  <c r="K20" i="118"/>
  <c r="F81" i="4"/>
  <c r="F38" i="3" s="1"/>
  <c r="B3256" i="106"/>
  <c r="D3256" i="106" s="1"/>
  <c r="G81" i="4"/>
  <c r="G38" i="3" s="1"/>
  <c r="B3262" i="106"/>
  <c r="D3262" i="106" s="1"/>
  <c r="B3323" i="106"/>
  <c r="D3323" i="106" s="1"/>
  <c r="I82" i="4"/>
  <c r="D63" i="36"/>
  <c r="E11" i="146"/>
  <c r="B3591" i="106"/>
  <c r="D3591" i="106" s="1"/>
  <c r="D65" i="36"/>
  <c r="K82" i="4"/>
  <c r="D82" i="4"/>
  <c r="B1644" i="106"/>
  <c r="D1644" i="106" s="1"/>
  <c r="D58" i="36"/>
  <c r="C11" i="146"/>
  <c r="J83" i="4" l="1"/>
  <c r="B6283" i="106" s="1"/>
  <c r="D6283" i="106" s="1"/>
  <c r="B2475" i="106"/>
  <c r="D2475" i="106" s="1"/>
  <c r="F41" i="3"/>
  <c r="B213" i="106"/>
  <c r="D213" i="106" s="1"/>
  <c r="D49" i="36"/>
  <c r="B6215" i="106"/>
  <c r="D6215" i="106" s="1"/>
  <c r="J41" i="3"/>
  <c r="B2477" i="106"/>
  <c r="D2477" i="106" s="1"/>
  <c r="G41" i="3"/>
  <c r="B3566" i="106"/>
  <c r="D3566" i="106" s="1"/>
  <c r="K41" i="3"/>
  <c r="B2913" i="106"/>
  <c r="D2913" i="106" s="1"/>
  <c r="D50" i="36"/>
  <c r="N21" i="3"/>
  <c r="D75" i="36"/>
  <c r="B2504" i="106"/>
  <c r="D2504" i="106" s="1"/>
  <c r="E41" i="3"/>
  <c r="B124" i="106"/>
  <c r="D124" i="106" s="1"/>
  <c r="D45" i="36"/>
  <c r="B92" i="106"/>
  <c r="D92" i="106" s="1"/>
  <c r="D76" i="36"/>
  <c r="C41" i="3"/>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41" i="106" l="1"/>
  <c r="D141" i="106" s="1"/>
  <c r="D46" i="36"/>
  <c r="D48" i="36"/>
  <c r="B190" i="106"/>
  <c r="D190" i="106" s="1"/>
  <c r="B3568" i="106"/>
  <c r="D3568" i="106" s="1"/>
  <c r="D52" i="36"/>
  <c r="B6216" i="106"/>
  <c r="D6216" i="106" s="1"/>
  <c r="D51" i="36"/>
  <c r="B171" i="106"/>
  <c r="D171" i="106" s="1"/>
  <c r="D47" i="36"/>
  <c r="B282" i="106"/>
  <c r="D282" i="106" s="1"/>
  <c r="N23" i="3"/>
  <c r="B93" i="106"/>
  <c r="D93" i="106" s="1"/>
  <c r="D44" i="36"/>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284" i="106" l="1"/>
  <c r="D284" i="106" s="1"/>
  <c r="D55" i="36"/>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<sst xmlns="http://schemas.openxmlformats.org/spreadsheetml/2006/main" count="9516" uniqueCount="6114">
  <si>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</si>
  <si>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</si>
  <si>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</si>
  <si>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</si>
  <si>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</si>
  <si>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</si>
  <si>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</si>
  <si>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</si>
  <si>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</si>
  <si>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</si>
  <si>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</si>
  <si>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</si>
  <si>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</si>
  <si>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</si>
  <si>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</si>
  <si>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</si>
  <si>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</si>
  <si>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</si>
  <si>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</si>
  <si>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</si>
  <si>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</si>
  <si>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</si>
  <si>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</si>
  <si>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</si>
  <si>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</si>
  <si>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</si>
  <si>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</si>
  <si>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</si>
  <si>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</si>
  <si>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</si>
  <si>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</si>
  <si>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</si>
  <si>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</si>
  <si>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</si>
  <si>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</si>
  <si>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</si>
  <si>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</si>
  <si>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</si>
  <si>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</si>
  <si>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</si>
  <si>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</si>
  <si>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</si>
  <si>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</si>
  <si>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</si>
  <si>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</si>
  <si>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</si>
  <si>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</si>
  <si>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</si>
  <si>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</si>
  <si>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</si>
  <si>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</si>
  <si>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</si>
  <si>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</si>
  <si>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</si>
  <si>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</si>
  <si>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</si>
  <si>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</si>
  <si>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</si>
  <si>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</si>
  <si>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</si>
  <si>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</si>
  <si>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</si>
  <si>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</si>
  <si>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</si>
  <si>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</si>
  <si>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</si>
  <si>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</si>
  <si>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</si>
  <si>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</si>
  <si>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</si>
  <si>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</si>
  <si>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</si>
  <si>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</si>
  <si>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</si>
  <si>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</si>
  <si>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</si>
  <si>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</si>
  <si>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</si>
  <si>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</si>
  <si>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</si>
  <si>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</si>
  <si>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</si>
  <si>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</si>
  <si>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</si>
  <si>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</si>
  <si>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</si>
  <si>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</si>
  <si>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</si>
  <si>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</si>
  <si>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</si>
  <si>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</si>
  <si>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</si>
  <si>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</si>
  <si>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</si>
  <si>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</si>
  <si>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</si>
  <si>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</si>
  <si>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</si>
  <si>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</si>
  <si>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</si>
  <si>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</si>
  <si>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</si>
  <si>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</si>
  <si>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</si>
  <si>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</si>
  <si>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</si>
  <si>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</si>
  <si>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</si>
  <si>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</si>
  <si>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</si>
  <si>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</si>
  <si>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</si>
  <si>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</si>
  <si>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</si>
  <si>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</si>
  <si>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</si>
  <si>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</si>
  <si>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</si>
  <si>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</si>
  <si>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</si>
  <si>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</si>
  <si>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</si>
  <si>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</si>
  <si>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</si>
  <si>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</si>
  <si>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</si>
  <si>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</si>
  <si>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</si>
  <si>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</si>
  <si>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</si>
  <si>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</si>
  <si>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</si>
  <si>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</si>
  <si>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</si>
  <si>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</si>
  <si>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</si>
  <si>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</si>
  <si>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</si>
  <si>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</si>
  <si>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</si>
  <si>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</si>
  <si>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</si>
  <si>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</si>
  <si>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</si>
  <si>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</si>
  <si>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</si>
  <si>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</si>
  <si>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</si>
  <si>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</si>
  <si>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</si>
  <si>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</si>
  <si>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</si>
  <si>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</si>
  <si>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</si>
  <si>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</si>
  <si>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</si>
  <si>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</si>
  <si>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</si>
  <si>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</si>
  <si>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</si>
  <si>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</si>
  <si>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</si>
  <si>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</si>
  <si>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</si>
  <si>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</si>
  <si>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</si>
  <si>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</si>
  <si>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</si>
  <si>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</si>
  <si>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</si>
  <si>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</si>
  <si>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</si>
  <si>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</si>
  <si>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</si>
  <si>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</si>
  <si>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</si>
  <si>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</si>
  <si>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</si>
  <si>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</si>
  <si>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</si>
  <si>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</si>
  <si>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</si>
  <si>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</si>
  <si>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</si>
  <si>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</si>
  <si>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</si>
  <si>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</si>
  <si>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</si>
  <si>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</si>
  <si>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</si>
  <si>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</si>
  <si>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</si>
  <si>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</si>
  <si>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</si>
  <si>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</si>
  <si>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</si>
  <si>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</si>
  <si>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</si>
  <si>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</si>
  <si>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</si>
  <si>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</si>
  <si>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</si>
  <si>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</si>
  <si>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</si>
  <si>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</si>
  <si>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</si>
  <si>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</si>
  <si>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</si>
  <si>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</si>
  <si>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</si>
  <si>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</si>
  <si>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</si>
  <si>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</si>
  <si>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</si>
  <si>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</si>
  <si>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</si>
  <si>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</si>
  <si>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</si>
  <si>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</si>
  <si>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</si>
  <si>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</si>
  <si>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</si>
  <si>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</si>
  <si>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</si>
  <si>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</si>
  <si>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</si>
  <si>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</si>
  <si>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</si>
  <si>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</si>
  <si>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</si>
  <si>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</si>
  <si>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</si>
  <si>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</si>
  <si>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</si>
  <si>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</si>
  <si>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</si>
  <si>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</si>
  <si>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</si>
  <si>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</si>
  <si>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</si>
  <si>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</si>
  <si>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</si>
  <si>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</si>
  <si>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</si>
  <si>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</si>
  <si>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</si>
  <si>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</si>
  <si>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</si>
  <si>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</si>
  <si>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</si>
  <si>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</si>
  <si>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</si>
  <si>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</si>
  <si>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</si>
  <si>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</si>
  <si>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</si>
  <si>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</si>
  <si>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</si>
  <si>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</si>
  <si>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</si>
  <si>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</si>
  <si>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</si>
  <si>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</si>
  <si>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</si>
  <si>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</si>
  <si>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</si>
  <si>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</si>
  <si>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</si>
  <si>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</si>
  <si>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</si>
  <si>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</si>
  <si>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</si>
  <si>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</si>
  <si>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</si>
  <si>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</si>
  <si>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</si>
  <si>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</si>
  <si>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</si>
  <si>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</si>
  <si>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</si>
  <si>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</si>
  <si>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</si>
  <si>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</si>
  <si>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</si>
  <si>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</si>
  <si>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</si>
  <si>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</si>
  <si>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</si>
  <si>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</si>
  <si>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</si>
  <si>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</si>
  <si>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</si>
  <si>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</si>
  <si>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</si>
  <si>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</si>
  <si>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</si>
  <si>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</si>
  <si>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</si>
  <si>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</si>
  <si>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</si>
  <si>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</si>
  <si>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</si>
  <si>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</si>
  <si>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</si>
  <si>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</si>
  <si>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</si>
  <si>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</si>
  <si>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</si>
  <si>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</si>
  <si>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</si>
  <si>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</si>
  <si>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</si>
  <si>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</si>
  <si>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</si>
  <si>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</si>
  <si>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</si>
  <si>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</si>
  <si>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</si>
  <si>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</si>
  <si>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</si>
  <si>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</si>
  <si>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</si>
  <si>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</si>
  <si>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</si>
  <si>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</si>
  <si>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</si>
  <si>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</si>
  <si>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</si>
  <si>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</si>
  <si>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</si>
  <si>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</si>
  <si>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</si>
  <si>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</si>
  <si>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</si>
  <si>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</si>
  <si>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</si>
  <si>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</si>
  <si>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</si>
  <si>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</si>
  <si>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</si>
  <si>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</si>
  <si>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</si>
  <si>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</si>
  <si>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</si>
  <si>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</si>
  <si>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</si>
  <si>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</si>
  <si>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</si>
  <si>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</si>
  <si>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</si>
  <si>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</si>
  <si>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</si>
  <si>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</si>
  <si>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</si>
  <si>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</si>
  <si>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</si>
  <si>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</si>
  <si>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</si>
  <si>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</si>
  <si>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</si>
  <si>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</si>
  <si>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</si>
  <si>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</si>
  <si>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</si>
  <si>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</si>
  <si>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</si>
  <si>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</si>
  <si>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</si>
  <si>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</si>
  <si>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</si>
  <si>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</si>
  <si>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</si>
  <si>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</si>
  <si>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</si>
  <si>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</si>
  <si>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</si>
  <si>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</si>
  <si>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</si>
  <si>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</si>
  <si>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</si>
  <si>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</si>
  <si>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</si>
  <si>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</si>
  <si>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</si>
  <si>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</si>
  <si>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</si>
  <si>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</si>
  <si>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</si>
  <si>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</si>
  <si>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</si>
  <si>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</si>
  <si>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</si>
  <si>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</si>
  <si>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</si>
  <si>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</si>
  <si>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</si>
  <si>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</si>
  <si>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</si>
  <si>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</si>
  <si>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</si>
  <si>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</si>
  <si>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</si>
  <si>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</si>
  <si>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</si>
  <si>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</si>
  <si>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</si>
  <si>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</si>
  <si>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</si>
  <si>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</si>
  <si>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</si>
  <si>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</si>
  <si>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</si>
  <si>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</si>
  <si>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</si>
  <si>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</si>
  <si>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</si>
  <si>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</si>
  <si>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</si>
  <si>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</si>
  <si>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</si>
  <si>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</si>
  <si>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</si>
  <si>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</si>
  <si>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</si>
  <si>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</si>
  <si>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</si>
  <si>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</si>
  <si>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</si>
  <si>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</si>
  <si>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</si>
  <si>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</si>
  <si>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</si>
  <si>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</si>
  <si>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</si>
  <si>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</si>
  <si>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</si>
  <si>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</si>
  <si>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</si>
  <si>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</si>
  <si>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</si>
  <si>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</si>
  <si>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</si>
  <si>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</si>
  <si>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</si>
  <si>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</si>
  <si>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</si>
  <si>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</si>
  <si>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</si>
  <si>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</si>
  <si>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</si>
  <si>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</si>
  <si>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</si>
  <si>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</si>
  <si>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</si>
  <si>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</si>
  <si>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</si>
  <si>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</si>
  <si>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</si>
  <si>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</si>
  <si>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</si>
  <si>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</si>
  <si>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</si>
  <si>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</si>
  <si>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</si>
  <si>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</si>
  <si>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</si>
  <si>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</si>
  <si>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</si>
  <si>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</si>
  <si>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</si>
  <si>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</si>
  <si>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</si>
  <si>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</si>
  <si>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</si>
  <si>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</si>
  <si>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</si>
  <si>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</si>
  <si>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</si>
  <si>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</si>
  <si>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</si>
  <si>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</si>
  <si>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</si>
  <si>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</si>
  <si>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</si>
  <si>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</si>
  <si>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</si>
  <si>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</si>
  <si>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</si>
  <si>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</si>
  <si>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</si>
  <si>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</si>
  <si>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</si>
  <si>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</si>
  <si>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</si>
  <si>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</si>
  <si>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</si>
  <si>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</si>
  <si>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</si>
  <si>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</si>
  <si>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</si>
  <si>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</si>
  <si>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</si>
  <si>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</si>
  <si>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</si>
  <si>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</si>
  <si>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</si>
  <si>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</si>
  <si>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</si>
  <si>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</si>
  <si>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</si>
  <si>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</si>
  <si>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</si>
  <si>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</si>
  <si>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</si>
  <si>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</si>
  <si>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</si>
  <si>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</si>
  <si>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</si>
  <si>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</si>
  <si>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</si>
  <si>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</si>
  <si>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</si>
  <si>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</si>
  <si>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</si>
  <si>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</si>
  <si>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</si>
  <si>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</si>
  <si>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</si>
  <si>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</si>
  <si>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</si>
  <si>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</si>
  <si>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</si>
  <si>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</si>
  <si>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</si>
  <si>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</si>
  <si>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</si>
  <si>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</si>
  <si>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</si>
  <si>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</si>
  <si>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</si>
  <si>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</si>
  <si>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</si>
  <si>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</si>
  <si>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</si>
  <si>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</si>
  <si>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</si>
  <si>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</si>
  <si>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</si>
  <si>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</si>
  <si>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</si>
  <si>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</si>
  <si>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</si>
  <si>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</si>
  <si>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</si>
  <si>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</si>
  <si>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</si>
  <si>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</si>
  <si>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</si>
  <si>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</si>
  <si>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</si>
  <si>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</si>
  <si>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</si>
  <si>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</si>
  <si>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</si>
  <si>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</si>
  <si>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</si>
  <si>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</si>
  <si>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</si>
  <si>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</si>
  <si>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</si>
  <si>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</si>
  <si>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</si>
  <si>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</si>
  <si>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</si>
  <si>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</si>
  <si>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</si>
  <si>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</si>
  <si>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</si>
  <si>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</si>
  <si>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</si>
  <si>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</si>
  <si>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</si>
  <si>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</si>
  <si>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</si>
  <si>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</si>
  <si>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</si>
  <si>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</si>
  <si>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</si>
  <si>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</si>
  <si>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</si>
  <si>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</si>
  <si>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</si>
  <si>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</si>
  <si>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</si>
  <si>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</si>
  <si>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</si>
  <si>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</si>
  <si>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</si>
  <si>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</si>
  <si>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</si>
  <si>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</si>
  <si>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</si>
  <si>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</si>
  <si>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</si>
  <si>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</si>
  <si>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</si>
  <si>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</si>
  <si>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</si>
  <si>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</si>
  <si>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</si>
  <si>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</si>
  <si>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</si>
  <si>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</si>
  <si>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</si>
  <si>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</si>
  <si>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</si>
  <si>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</si>
  <si>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</si>
  <si>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</si>
  <si>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</si>
  <si>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</si>
  <si>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</si>
  <si>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</si>
  <si>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</si>
  <si>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</si>
  <si>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</si>
  <si>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</si>
  <si>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</si>
  <si>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</si>
  <si>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</si>
  <si>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</si>
  <si>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</si>
  <si>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</si>
  <si>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</si>
  <si>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</si>
  <si>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</si>
  <si>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</si>
  <si>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</si>
  <si>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</si>
  <si>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</si>
  <si>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</si>
  <si>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</si>
  <si>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</si>
  <si>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</si>
  <si>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</si>
  <si>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</si>
  <si>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</si>
  <si>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</si>
  <si>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</si>
  <si>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</si>
  <si>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</si>
  <si>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</si>
  <si>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</si>
  <si>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</si>
  <si>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</si>
  <si>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</si>
  <si>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</si>
  <si>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</si>
  <si>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</si>
  <si>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</si>
  <si>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</si>
  <si>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</si>
  <si>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</si>
  <si>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</si>
  <si>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</si>
  <si>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</si>
  <si>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</si>
  <si>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</si>
  <si>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</si>
  <si>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</si>
  <si>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</si>
  <si>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</si>
  <si>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</si>
  <si>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</si>
  <si>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</si>
  <si>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</si>
  <si>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</si>
  <si>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</si>
  <si>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</si>
  <si>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</si>
  <si>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</si>
  <si>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</si>
  <si>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</si>
  <si>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</si>
  <si>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</si>
  <si>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</si>
  <si>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</si>
  <si>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</si>
  <si>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</si>
  <si>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</si>
  <si>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</si>
  <si>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</si>
  <si>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</si>
  <si>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</si>
  <si>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</si>
  <si>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</si>
  <si>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</si>
  <si>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</si>
  <si>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</si>
  <si>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</si>
  <si>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</si>
  <si>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</si>
  <si>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</si>
  <si>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</si>
  <si>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</si>
  <si>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</si>
  <si>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</si>
  <si>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</si>
  <si>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</si>
  <si>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</si>
  <si>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</si>
  <si>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</si>
  <si>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</si>
  <si>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</si>
  <si>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</si>
  <si>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</si>
  <si>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</si>
  <si>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</si>
  <si>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</si>
  <si>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</si>
  <si>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</si>
  <si>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</si>
  <si>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</si>
  <si>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</si>
  <si>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</si>
  <si>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</si>
  <si>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</si>
  <si>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</si>
  <si>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</si>
  <si>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</si>
  <si>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</si>
  <si>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</si>
  <si>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</si>
  <si>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</si>
  <si>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</si>
  <si>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</si>
  <si>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</si>
  <si>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</si>
  <si>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</si>
  <si>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</si>
  <si>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</si>
  <si>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</si>
  <si>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</si>
  <si>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</si>
  <si>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</si>
  <si>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</si>
  <si>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</si>
  <si>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</si>
  <si>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</si>
  <si>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</si>
  <si>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</si>
  <si>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</si>
  <si>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</si>
  <si>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</si>
  <si>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</si>
  <si>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</si>
  <si>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</si>
  <si>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</si>
  <si>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</si>
  <si>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</si>
  <si>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</si>
  <si>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</si>
  <si>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</si>
  <si>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</si>
  <si>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</si>
  <si>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</si>
  <si>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</si>
  <si>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</si>
  <si>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</si>
  <si>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</si>
  <si>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</si>
  <si>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</si>
  <si>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</si>
  <si>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</si>
  <si>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</si>
  <si>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</si>
  <si>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</si>
  <si>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</si>
  <si>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</si>
  <si>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</si>
  <si>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</si>
  <si>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</si>
  <si>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</si>
  <si>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</si>
  <si>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</si>
  <si>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</si>
  <si>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</si>
  <si>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</si>
  <si>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</si>
  <si>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</si>
  <si>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</si>
  <si>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</si>
  <si>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</si>
  <si>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</si>
  <si>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</si>
  <si>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</si>
  <si>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</si>
  <si>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</si>
  <si>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</si>
  <si>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</si>
  <si>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</si>
  <si>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</si>
  <si>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</si>
  <si>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</si>
  <si>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</si>
  <si>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</si>
  <si>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</si>
  <si>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</si>
  <si>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</si>
  <si>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</si>
  <si>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</si>
  <si>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</si>
  <si>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</si>
  <si>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</si>
  <si>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</si>
  <si>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</si>
  <si>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</si>
  <si>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</si>
  <si>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</si>
  <si>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</si>
  <si>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</si>
  <si>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</si>
  <si>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</si>
  <si>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</si>
  <si>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</si>
  <si>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</si>
  <si>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</si>
  <si>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</si>
  <si>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</si>
  <si>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</si>
  <si>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</si>
  <si>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</si>
  <si>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</si>
  <si>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</si>
  <si>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</si>
  <si>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</si>
  <si>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</si>
  <si>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</si>
  <si>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</si>
  <si>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</si>
  <si>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</si>
  <si>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</si>
  <si>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</si>
  <si>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</si>
  <si>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</si>
  <si>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</si>
  <si>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</si>
  <si>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</si>
  <si>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</si>
  <si>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</si>
  <si>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</si>
  <si>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</si>
  <si>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</si>
  <si>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</si>
  <si>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</si>
  <si>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</si>
  <si>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</si>
  <si>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</si>
  <si>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</si>
  <si>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</si>
  <si>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</si>
  <si>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</si>
  <si>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</si>
  <si>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</si>
  <si>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</si>
  <si>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</si>
  <si>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</si>
  <si>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</si>
  <si>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</si>
  <si>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</si>
  <si>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</si>
  <si>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</si>
  <si>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</si>
  <si>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</si>
  <si>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</si>
  <si>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</si>
  <si>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</si>
  <si>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</si>
  <si>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</si>
  <si>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</si>
  <si>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</si>
  <si>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</si>
  <si>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</si>
  <si>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</si>
  <si>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</si>
  <si>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</si>
  <si>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</si>
  <si>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</si>
  <si>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</si>
  <si>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</si>
  <si>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</si>
  <si>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</si>
  <si>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</si>
  <si>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</si>
  <si>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</si>
  <si>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</si>
  <si>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</si>
  <si>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</si>
  <si>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</si>
  <si>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</si>
  <si>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</si>
  <si>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</si>
  <si>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</si>
  <si>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</si>
  <si>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</si>
  <si>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</si>
  <si>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</si>
  <si>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</si>
  <si>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</si>
  <si>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</si>
  <si>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</si>
  <si>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</si>
  <si>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</si>
  <si>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</si>
  <si>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</si>
  <si>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</si>
  <si>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</si>
  <si>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</si>
  <si>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</si>
  <si>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</si>
  <si>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</si>
  <si>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</si>
  <si>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</si>
  <si>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</si>
  <si>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</si>
  <si>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</si>
  <si>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</si>
  <si>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</si>
  <si>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</si>
  <si>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</si>
  <si>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</si>
  <si>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</si>
  <si>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</si>
  <si>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</si>
  <si>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</si>
  <si>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</si>
  <si>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</si>
  <si>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</si>
  <si>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</si>
  <si>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</si>
  <si>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</si>
  <si>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</si>
  <si>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</si>
  <si>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</si>
  <si>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</si>
  <si>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</si>
  <si>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</si>
  <si>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</si>
  <si>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</si>
  <si>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</si>
  <si>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</si>
  <si>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</si>
  <si>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</si>
  <si>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</si>
  <si>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</si>
  <si>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</si>
  <si>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</si>
  <si>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</si>
  <si>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</si>
  <si>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</si>
  <si>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</si>
  <si>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</si>
  <si>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</si>
  <si>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</si>
  <si>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</si>
  <si>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</si>
  <si>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</si>
  <si>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</si>
  <si>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</si>
  <si>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</si>
  <si>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</si>
  <si>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</si>
  <si>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</si>
  <si>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</si>
  <si>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</si>
  <si>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</si>
  <si>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</si>
  <si>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</si>
  <si>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</si>
  <si>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</si>
  <si>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</si>
  <si>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</si>
  <si>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</si>
  <si>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</si>
  <si>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</si>
  <si>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</si>
  <si>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</si>
  <si>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</si>
  <si>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</si>
  <si>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</si>
  <si>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</si>
  <si>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</si>
  <si>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</si>
  <si>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</si>
  <si>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</si>
  <si>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</si>
  <si>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</si>
  <si>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</si>
  <si>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</si>
  <si>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</si>
  <si>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</si>
  <si>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</si>
  <si>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</si>
  <si>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</si>
  <si>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</si>
  <si>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</si>
  <si>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</si>
  <si>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</si>
  <si>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</si>
  <si>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</si>
  <si>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</si>
  <si>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</si>
  <si>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</si>
  <si>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</si>
  <si>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</si>
  <si>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</si>
  <si>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</si>
  <si>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</si>
  <si>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</si>
  <si>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</si>
  <si>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</si>
  <si>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</si>
  <si>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</si>
  <si>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</si>
  <si>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</si>
  <si>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</si>
  <si>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</si>
  <si>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</si>
  <si>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</si>
  <si>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</si>
  <si>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</si>
  <si>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</si>
  <si>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</si>
  <si>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</si>
  <si>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</si>
  <si>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</si>
  <si>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</si>
  <si>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</si>
  <si>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</si>
  <si>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</si>
  <si>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</si>
  <si>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</si>
  <si>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</si>
  <si>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</si>
  <si>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</si>
  <si>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</si>
  <si>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</si>
  <si>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</si>
  <si>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</si>
  <si>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</si>
  <si>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</si>
  <si>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</si>
  <si>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</si>
  <si>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</si>
  <si>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</si>
  <si>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</si>
  <si>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</si>
  <si>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</si>
  <si>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</si>
  <si>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</si>
  <si>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</si>
  <si>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</si>
  <si>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</si>
  <si>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</si>
  <si>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</si>
  <si>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</si>
  <si>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</si>
  <si>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</si>
  <si>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</si>
  <si>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</si>
  <si>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</si>
  <si>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</si>
  <si>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</si>
  <si>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</si>
  <si>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</si>
  <si>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</si>
  <si>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</si>
  <si>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</si>
  <si>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</si>
  <si>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</si>
  <si>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</si>
  <si>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</si>
  <si>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</si>
  <si>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</si>
  <si>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</si>
  <si>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</si>
  <si>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</si>
  <si>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</si>
  <si>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</si>
  <si>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</si>
  <si>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</si>
  <si>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</si>
  <si>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</si>
  <si>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</si>
  <si>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</si>
  <si>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</si>
  <si>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</si>
  <si>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</si>
  <si>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</si>
  <si>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</si>
  <si>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</si>
  <si>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</si>
  <si>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</si>
  <si>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</si>
  <si>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</si>
  <si>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</si>
  <si>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</si>
  <si>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</si>
  <si>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</si>
  <si>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</si>
  <si>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</si>
  <si>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</si>
  <si>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</si>
  <si>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</si>
  <si>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</si>
  <si>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</si>
  <si>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</si>
  <si>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</si>
  <si>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</si>
  <si>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</si>
  <si>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</si>
  <si>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</si>
  <si>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</si>
  <si>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</si>
  <si>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</si>
  <si>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</si>
  <si>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</si>
  <si>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</si>
  <si>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</si>
  <si>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</si>
  <si>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</si>
  <si>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</si>
  <si>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</si>
  <si>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</si>
  <si>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</si>
  <si>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</si>
  <si>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</si>
  <si>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</si>
  <si>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</si>
  <si>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</si>
  <si>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</si>
  <si>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</si>
  <si>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</si>
  <si>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</si>
  <si>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</si>
  <si>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</si>
  <si>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</si>
  <si>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</si>
  <si>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</si>
  <si>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</si>
  <si>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</si>
  <si>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</si>
  <si>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</si>
  <si>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</si>
  <si>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</si>
  <si>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</si>
  <si>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</si>
  <si>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</si>
  <si>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</si>
  <si>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</si>
  <si>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</si>
  <si>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</si>
  <si>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</si>
  <si>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</si>
  <si>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</si>
  <si>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</si>
  <si>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</si>
  <si>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</si>
  <si>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</si>
  <si>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</si>
  <si>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</si>
  <si>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</si>
  <si>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</si>
  <si>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</si>
  <si>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</si>
  <si>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</si>
  <si>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</si>
  <si>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</si>
  <si>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</si>
  <si>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</si>
  <si>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</si>
  <si>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</si>
  <si>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</si>
  <si>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</si>
  <si>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</si>
  <si>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</si>
  <si>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</si>
  <si>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</si>
  <si>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</si>
  <si>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</si>
  <si>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</si>
  <si>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</si>
  <si>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</si>
  <si>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</si>
  <si>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</si>
  <si>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</si>
  <si>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</si>
  <si>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</si>
  <si>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</si>
  <si>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</si>
  <si>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</si>
  <si>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</si>
  <si>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</si>
  <si>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</si>
  <si>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</si>
  <si>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</si>
  <si>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</si>
  <si>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</si>
  <si>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</si>
  <si>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</si>
  <si>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</si>
  <si>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</si>
  <si>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</si>
  <si>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</si>
  <si>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</si>
  <si>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</si>
  <si>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</si>
  <si>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</si>
  <si>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</si>
  <si>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</si>
  <si>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</si>
  <si>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</si>
  <si>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</si>
  <si>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</si>
  <si>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</si>
  <si>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</si>
  <si>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</si>
  <si>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</si>
  <si>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</si>
  <si>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</si>
  <si>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</si>
  <si>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</si>
  <si>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</si>
  <si>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</si>
  <si>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</si>
  <si>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</si>
  <si>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</si>
  <si>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</si>
  <si>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</si>
  <si>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</si>
  <si>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</si>
  <si>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</si>
  <si>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</si>
  <si>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</si>
  <si>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</si>
  <si>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</si>
  <si>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</si>
  <si>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</si>
  <si>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</si>
  <si>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</si>
  <si>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</si>
  <si>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</si>
  <si>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</si>
  <si>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</si>
  <si>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</si>
  <si>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</si>
  <si>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</si>
  <si>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</si>
  <si>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</si>
  <si>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</si>
  <si>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</si>
  <si>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</si>
  <si>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</si>
  <si>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</si>
  <si>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</si>
  <si>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</si>
  <si>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</si>
  <si>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</si>
  <si>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</si>
  <si>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</si>
  <si>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</si>
  <si>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</si>
  <si>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</si>
  <si>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</si>
  <si>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</si>
  <si>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</si>
  <si>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</si>
  <si>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</si>
  <si>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</si>
  <si>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</si>
  <si>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</si>
  <si>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</si>
  <si>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</si>
  <si>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</si>
  <si>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</si>
  <si>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</si>
  <si>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</si>
  <si>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</si>
  <si>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</si>
  <si>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</si>
  <si>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</si>
  <si>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</si>
  <si>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</si>
  <si>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</si>
  <si>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</si>
  <si>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</si>
  <si>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</si>
  <si>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</si>
  <si>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</si>
  <si>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</si>
  <si>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</si>
  <si>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</si>
  <si>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</si>
  <si>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</si>
  <si>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</si>
  <si>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</si>
  <si>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</si>
  <si>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</si>
  <si>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</si>
  <si>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</si>
  <si>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</si>
  <si>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</si>
  <si>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</si>
  <si>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</si>
  <si>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</si>
  <si>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</si>
  <si>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</si>
  <si>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Status</t>
  </si>
  <si>
    <t>Encumb.</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</si>
  <si>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</si>
  <si>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</si>
  <si>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</si>
  <si>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</si>
  <si>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</si>
  <si>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</si>
  <si>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</si>
  <si>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</si>
  <si>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</si>
  <si>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</si>
  <si>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</si>
  <si>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</si>
  <si>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</si>
  <si>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</si>
  <si>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</si>
  <si>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</si>
  <si>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</si>
  <si>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</si>
  <si>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</si>
  <si>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</si>
  <si>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</si>
  <si>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</si>
  <si>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</si>
  <si>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</si>
  <si>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</si>
  <si>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</si>
  <si>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</si>
  <si>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</si>
  <si>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</si>
  <si>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</si>
  <si>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</si>
  <si>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</si>
  <si>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</si>
  <si>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</si>
  <si>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</si>
  <si>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</si>
  <si>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</si>
  <si>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</si>
  <si>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</si>
  <si>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</si>
  <si>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</si>
  <si>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</si>
  <si>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</si>
  <si>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</si>
  <si>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</si>
  <si>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</si>
  <si>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</si>
  <si>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</si>
  <si>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</si>
  <si>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</si>
  <si>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</si>
  <si>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</si>
  <si>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</si>
  <si>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</si>
  <si>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</si>
  <si>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</si>
  <si>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</si>
  <si>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</si>
  <si>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</si>
  <si>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</si>
  <si>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</si>
  <si>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</si>
  <si>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</si>
  <si>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</si>
  <si>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</si>
  <si>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</si>
  <si>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</si>
  <si>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</si>
  <si>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</si>
  <si>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</si>
  <si>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</si>
  <si>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</si>
  <si>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</si>
  <si>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</si>
  <si>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</si>
  <si>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</si>
  <si>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</si>
  <si>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</si>
  <si>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</si>
  <si>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</si>
  <si>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</si>
  <si>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</si>
  <si>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</si>
  <si>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</si>
  <si>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</si>
  <si>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</si>
  <si>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</si>
  <si>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</si>
  <si>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</si>
  <si>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</si>
  <si>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</si>
  <si>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</si>
  <si>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</si>
  <si>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</si>
  <si>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</si>
  <si>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</si>
  <si>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</si>
  <si>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</si>
  <si>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</si>
  <si>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</si>
  <si>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</si>
  <si>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</si>
  <si>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</si>
  <si>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</si>
  <si>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</si>
  <si>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</si>
  <si>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</si>
  <si>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</si>
  <si>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</si>
  <si>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</si>
  <si>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</si>
  <si>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</si>
  <si>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</si>
  <si>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</si>
  <si>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</si>
  <si>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</si>
  <si>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</si>
  <si>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</si>
  <si>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</si>
  <si>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</si>
  <si>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</si>
  <si>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</si>
  <si>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</si>
  <si>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</si>
  <si>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</si>
  <si>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</si>
  <si>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</si>
  <si>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</si>
  <si>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</si>
  <si>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</si>
  <si>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</si>
  <si>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</si>
  <si>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</si>
  <si>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</si>
  <si>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</si>
  <si>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</si>
  <si>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</si>
  <si>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</si>
  <si>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</si>
  <si>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</si>
  <si>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</si>
  <si>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</si>
  <si>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</si>
  <si>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</si>
  <si>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</si>
  <si>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</si>
  <si>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</si>
  <si>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</si>
  <si>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</si>
  <si>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</si>
  <si>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</si>
  <si>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</si>
  <si>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</si>
  <si>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</si>
  <si>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</si>
  <si>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</si>
  <si>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</si>
  <si>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</si>
  <si>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</si>
  <si>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</si>
  <si>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</si>
  <si>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</si>
  <si>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</si>
  <si>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</si>
  <si>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</si>
  <si>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</si>
  <si>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</si>
  <si>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</si>
  <si>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</si>
  <si>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</si>
  <si>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</si>
  <si>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</si>
  <si>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</si>
  <si>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</si>
  <si>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</si>
  <si>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</si>
  <si>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</si>
  <si>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</si>
  <si>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</si>
  <si>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</si>
  <si>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</si>
  <si>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</si>
  <si>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</si>
  <si>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</si>
  <si>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</si>
  <si>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</si>
  <si>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</si>
  <si>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</si>
  <si>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</si>
  <si>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</si>
  <si>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</si>
  <si>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</si>
  <si>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</si>
  <si>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</si>
  <si>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</si>
  <si>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</si>
  <si>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</si>
  <si>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</si>
  <si>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</si>
  <si>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</si>
  <si>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</si>
  <si>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</si>
  <si>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</si>
  <si>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</si>
  <si>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</si>
  <si>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</si>
  <si>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</si>
  <si>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</si>
  <si>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</si>
  <si>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</si>
  <si>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</si>
  <si>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</si>
  <si>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</si>
  <si>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</si>
  <si>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</si>
  <si>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</si>
  <si>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</si>
  <si>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</si>
  <si>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</si>
  <si>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</si>
  <si>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</si>
  <si>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</si>
  <si>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</si>
  <si>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</si>
  <si>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</si>
  <si>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</si>
  <si>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</si>
  <si>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</si>
  <si>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</si>
  <si>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</si>
  <si>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</si>
  <si>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</si>
  <si>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</si>
  <si>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</si>
  <si>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</si>
  <si>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</si>
  <si>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</si>
  <si>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</si>
  <si>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</si>
  <si>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</si>
  <si>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</si>
  <si>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</si>
  <si>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</si>
  <si>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</si>
  <si>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</si>
  <si>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</si>
  <si>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</si>
  <si>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</si>
  <si>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</si>
  <si>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</si>
  <si>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</si>
  <si>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</si>
  <si>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</si>
  <si>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</si>
  <si>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</si>
  <si>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</si>
  <si>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</si>
  <si>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</si>
  <si>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</si>
  <si>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</si>
  <si>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</si>
  <si>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</si>
  <si>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</si>
  <si>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</si>
  <si>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</si>
  <si>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</si>
  <si>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</si>
  <si>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</si>
  <si>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</si>
  <si>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</si>
  <si>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</si>
  <si>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</si>
  <si>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</si>
  <si>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</si>
  <si>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</si>
  <si>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</si>
  <si>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</si>
  <si>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</si>
  <si>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</si>
  <si>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</si>
  <si>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</si>
  <si>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</si>
  <si>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</si>
  <si>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</si>
  <si>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</si>
  <si>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</si>
  <si>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</si>
  <si>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</si>
  <si>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</si>
  <si>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</si>
  <si>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</si>
  <si>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</si>
  <si>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</si>
  <si>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</si>
  <si>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</si>
  <si>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</si>
  <si>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</si>
  <si>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</si>
  <si>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</si>
  <si>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</si>
  <si>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</si>
  <si>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</si>
  <si>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</si>
  <si>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</si>
  <si>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</si>
  <si>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</si>
  <si>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</si>
  <si>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</si>
  <si>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</si>
  <si>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</si>
  <si>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</si>
  <si>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</si>
  <si>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</si>
  <si>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</si>
  <si>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</si>
  <si>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</si>
  <si>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</si>
  <si>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</si>
  <si>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</si>
  <si>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</si>
  <si>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</si>
  <si>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</si>
  <si>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</si>
  <si>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</si>
  <si>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</si>
  <si>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</si>
  <si>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</si>
  <si>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</si>
  <si>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</si>
  <si>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</si>
  <si>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</si>
  <si>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</si>
  <si>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</si>
  <si>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</si>
  <si>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</si>
  <si>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</si>
  <si>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</si>
  <si>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</si>
  <si>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</si>
  <si>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</si>
  <si>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</si>
  <si>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</si>
  <si>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</si>
  <si>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</si>
  <si>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</si>
  <si>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</si>
  <si>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</si>
  <si>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</si>
  <si>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</si>
  <si>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</si>
  <si>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</si>
  <si>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</si>
  <si>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</si>
  <si>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</si>
  <si>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</si>
  <si>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</si>
  <si>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</si>
  <si>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</si>
  <si>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</si>
  <si>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</si>
  <si>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</si>
  <si>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</si>
  <si>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</si>
  <si>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</si>
  <si>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</si>
  <si>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</si>
  <si>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</si>
  <si>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</si>
  <si>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</si>
  <si>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</si>
  <si>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</si>
  <si>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</si>
  <si>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</si>
  <si>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</si>
  <si>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</si>
  <si>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</si>
  <si>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</si>
  <si>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</si>
  <si>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</si>
  <si>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</si>
  <si>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</si>
  <si>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</si>
  <si>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</si>
  <si>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</si>
  <si>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</si>
  <si>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</si>
  <si>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</si>
  <si>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</si>
  <si>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</si>
  <si>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</si>
  <si>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</si>
  <si>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</si>
  <si>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</si>
  <si>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</si>
  <si>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</si>
  <si>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</si>
  <si>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</si>
  <si>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</si>
  <si>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</si>
  <si>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</si>
  <si>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</si>
  <si>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</si>
  <si>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</si>
  <si>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</si>
  <si>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</si>
  <si>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</si>
  <si>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</si>
  <si>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</si>
  <si>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</si>
  <si>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</si>
  <si>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</si>
  <si>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</si>
  <si>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</si>
  <si>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</si>
  <si>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</si>
  <si>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</si>
  <si>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</si>
  <si>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</si>
  <si>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</si>
  <si>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</si>
  <si>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</si>
  <si>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</si>
  <si>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</si>
  <si>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</si>
  <si>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</si>
  <si>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</si>
  <si>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</si>
  <si>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</si>
  <si>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</si>
  <si>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</si>
  <si>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</si>
  <si>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</si>
  <si>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</si>
  <si>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</si>
  <si>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</si>
  <si>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</si>
  <si>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</si>
  <si>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</si>
  <si>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</si>
  <si>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</si>
  <si>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</si>
  <si>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</si>
  <si>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</si>
  <si>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</si>
  <si>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</si>
  <si>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</si>
  <si>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</si>
  <si>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</si>
  <si>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</si>
  <si>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</si>
  <si>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</si>
  <si>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</si>
  <si>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</si>
  <si>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</si>
  <si>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</si>
  <si>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</si>
  <si>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</si>
  <si>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</si>
  <si>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</si>
  <si>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</si>
  <si>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</si>
  <si>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</si>
  <si>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</si>
  <si>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</si>
  <si>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</si>
  <si>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</si>
  <si>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</si>
  <si>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</si>
  <si>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</si>
  <si>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</si>
  <si>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</si>
  <si>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</si>
  <si>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</si>
  <si>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</si>
  <si>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</si>
  <si>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</si>
  <si>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</si>
  <si>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</si>
  <si>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</si>
  <si>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</si>
  <si>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</si>
  <si>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</si>
  <si>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</si>
  <si>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</si>
  <si>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</si>
  <si>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</si>
  <si>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</si>
  <si>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</si>
  <si>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</si>
  <si>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</si>
  <si>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</si>
  <si>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</si>
  <si>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</si>
  <si>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</si>
  <si>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</si>
  <si>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</si>
  <si>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</si>
  <si>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</si>
  <si>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</si>
  <si>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</si>
  <si>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</si>
  <si>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</si>
  <si>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</si>
  <si>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</si>
  <si>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</si>
  <si>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</si>
  <si>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</si>
  <si>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</si>
  <si>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</si>
  <si>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</si>
  <si>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</si>
  <si>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</si>
  <si>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</si>
  <si>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</si>
  <si>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</si>
  <si>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</si>
  <si>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</si>
  <si>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</si>
  <si>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</si>
  <si>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</si>
  <si>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</si>
  <si>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</si>
  <si>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</si>
  <si>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</si>
  <si>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</si>
  <si>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</si>
  <si>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</si>
  <si>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</si>
  <si>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</si>
  <si>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</si>
  <si>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</si>
  <si>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</si>
  <si>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</si>
  <si>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</si>
  <si>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</si>
  <si>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</si>
  <si>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</si>
  <si>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</si>
  <si>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</si>
  <si>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</si>
  <si>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</si>
  <si>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</si>
  <si>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</si>
  <si>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</si>
  <si>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</si>
  <si>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</si>
  <si>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</si>
  <si>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</si>
  <si>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</si>
  <si>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</si>
  <si>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</si>
  <si>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</si>
  <si>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</si>
  <si>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</si>
  <si>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</si>
  <si>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</si>
  <si>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</si>
  <si>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</si>
  <si>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</si>
  <si>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</si>
  <si>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</si>
  <si>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</si>
  <si>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</si>
  <si>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</si>
  <si>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</si>
  <si>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</si>
  <si>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</si>
  <si>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</si>
  <si>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</si>
  <si>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</si>
  <si>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</si>
  <si>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</si>
  <si>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</si>
  <si>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</si>
  <si>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</si>
  <si>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</si>
  <si>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</si>
  <si>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</si>
  <si>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</si>
  <si>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</si>
  <si>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</si>
  <si>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</si>
  <si>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</si>
  <si>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</si>
  <si>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</si>
  <si>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</si>
  <si>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</si>
  <si>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</si>
  <si>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</si>
  <si>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</si>
  <si>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</si>
  <si>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</si>
  <si>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</si>
  <si>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</si>
  <si>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</si>
  <si>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</si>
  <si>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</si>
  <si>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</si>
  <si>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</si>
  <si>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</si>
  <si>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</si>
  <si>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</si>
  <si>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</si>
  <si>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</si>
  <si>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</si>
  <si>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</si>
  <si>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</si>
  <si>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</si>
  <si>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</si>
  <si>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</si>
  <si>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</si>
  <si>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</si>
  <si>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</si>
  <si>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</si>
  <si>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</si>
  <si>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</si>
  <si>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</si>
  <si>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</si>
  <si>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</si>
  <si>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</si>
  <si>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</si>
  <si>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</si>
  <si>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</si>
  <si>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</si>
  <si>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</si>
  <si>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</si>
  <si>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</si>
  <si>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</si>
  <si>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</si>
  <si>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</si>
  <si>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</si>
  <si>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</si>
  <si>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</si>
  <si>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</si>
  <si>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</si>
  <si>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</si>
  <si>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</si>
  <si>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</si>
  <si>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</si>
  <si>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</si>
  <si>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</si>
  <si>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</si>
  <si>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</si>
  <si>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</si>
  <si>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</si>
  <si>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</si>
  <si>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</si>
  <si>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</si>
  <si>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</si>
  <si>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</si>
  <si>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</si>
  <si>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</si>
  <si>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</si>
  <si>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</si>
  <si>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</si>
  <si>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</si>
  <si>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</si>
  <si>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</si>
  <si>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</si>
  <si>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</si>
  <si>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</si>
  <si>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</si>
  <si>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</si>
  <si>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</si>
  <si>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</si>
  <si>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</si>
  <si>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</si>
  <si>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</si>
  <si>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</si>
  <si>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</si>
  <si>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</si>
  <si>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</si>
  <si>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</si>
  <si>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</si>
  <si>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</si>
  <si>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</si>
  <si>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</si>
  <si>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</si>
  <si>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</si>
  <si>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</si>
  <si>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</si>
  <si>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</si>
  <si>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</si>
  <si>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</si>
  <si>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</si>
  <si>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</si>
  <si>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</si>
  <si>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</si>
  <si>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</si>
  <si>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</si>
  <si>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</si>
  <si>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</si>
  <si>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</si>
  <si>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</si>
  <si>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</si>
  <si>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</si>
  <si>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</si>
  <si>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</si>
  <si>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</si>
  <si>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</si>
  <si>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</si>
  <si>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</si>
  <si>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</si>
  <si>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</si>
  <si>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</si>
  <si>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</si>
  <si>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</si>
  <si>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</si>
  <si>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</si>
  <si>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</si>
  <si>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</si>
  <si>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</si>
  <si>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</si>
  <si>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</si>
  <si>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</si>
  <si>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</si>
  <si>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</si>
  <si>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</si>
  <si>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</si>
  <si>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</si>
  <si>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</si>
  <si>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</si>
  <si>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</si>
  <si>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</si>
  <si>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</si>
  <si>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</si>
  <si>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</si>
  <si>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</si>
  <si>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</si>
  <si>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</si>
  <si>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</si>
  <si>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</si>
  <si>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</si>
  <si>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</si>
  <si>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</si>
  <si>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Cook</t>
  </si>
  <si>
    <t>X</t>
  </si>
  <si>
    <t>John Kasperek Co., Inc.</t>
  </si>
  <si>
    <t>1471 Ring Road</t>
  </si>
  <si>
    <t>Calumet City</t>
  </si>
  <si>
    <t>IL</t>
  </si>
  <si>
    <t>708-862-2262</t>
  </si>
  <si>
    <t>708-891-3396</t>
  </si>
  <si>
    <t>066-003685</t>
  </si>
  <si>
    <t>John Kasperek Jr., CPA</t>
  </si>
  <si>
    <t>jkasperek@kasperekcpa.com</t>
  </si>
  <si>
    <t>Taxable GO Limited Tax School Bonds</t>
  </si>
  <si>
    <t>mwilkinson@harvey152.org</t>
  </si>
  <si>
    <t>Eugene C. Varnado</t>
  </si>
  <si>
    <t>708-225-0225</t>
  </si>
  <si>
    <t>708-225-0665</t>
  </si>
  <si>
    <t>N/A</t>
  </si>
  <si>
    <t>1 of 11 participants in Thornton Township School Treasurer</t>
  </si>
  <si>
    <t>1 of 84 participants in SELF and 1 of 63 participants in SSCIP</t>
  </si>
  <si>
    <t>1 of 17 participants in ECHO Joint Agreement</t>
  </si>
  <si>
    <t>Imagine Learning</t>
  </si>
  <si>
    <t>Renee Nash, Education Consultant</t>
  </si>
  <si>
    <t>Public Consulting Group</t>
  </si>
  <si>
    <t>Doris Wright, Caseworker Consultant</t>
  </si>
  <si>
    <t>Marjorie Cave, Education Consultant</t>
  </si>
  <si>
    <t>University of Chicago-STEM Education</t>
  </si>
  <si>
    <t>ED-Instruction-Purchased Services</t>
  </si>
  <si>
    <t>ED-Instructional Staff-Purchased Services</t>
  </si>
  <si>
    <t>ED-Data Processing Services-Purchased Services</t>
  </si>
  <si>
    <t>ED-Instructional Staff-Supplies &amp; Materials</t>
  </si>
  <si>
    <t>10-2660-300</t>
  </si>
  <si>
    <t>10-2200-300</t>
  </si>
  <si>
    <t>10-1000-300</t>
  </si>
  <si>
    <t>10-2200-400</t>
  </si>
  <si>
    <t>The annual statement of affairs for FY17 was filed on February 14, 2018.</t>
  </si>
  <si>
    <r>
      <t xml:space="preserve">The accompanying Schedule of Expenditures of Federal Awards includes the federal grant activity of </t>
    </r>
    <r>
      <rPr>
        <b/>
        <sz val="9"/>
        <rFont val="Calibri"/>
        <family val="2"/>
        <scheme val="minor"/>
      </rPr>
      <t>Harvey Public Schools District 152</t>
    </r>
    <r>
      <rPr>
        <sz val="9"/>
        <rFont val="Calibri"/>
        <family val="2"/>
        <scheme val="minor"/>
      </rPr>
      <t xml:space="preserve"> and is presented on the </t>
    </r>
    <r>
      <rPr>
        <b/>
        <sz val="9"/>
        <rFont val="Calibri"/>
        <family val="2"/>
        <scheme val="minor"/>
      </rPr>
      <t>modified cash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</si>
  <si>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r>
      <t xml:space="preserve">Of the federal expenditures presented in the schedule, </t>
    </r>
    <r>
      <rPr>
        <b/>
        <sz val="9"/>
        <rFont val="Calibri"/>
        <family val="2"/>
        <scheme val="minor"/>
      </rPr>
      <t>Harvey Public Schools District 152</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</si>
  <si>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Harvey Public Schools District 152</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</si>
  <si>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</si>
  <si>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10.555, 10.556, 10.553</t>
  </si>
  <si>
    <t>Child Nutrition Cluster</t>
  </si>
  <si>
    <t>Medicaid admin fee</t>
  </si>
  <si>
    <t>Commodities</t>
  </si>
  <si>
    <t>Expenditures/Disbursements</t>
  </si>
  <si>
    <t>Final</t>
  </si>
  <si>
    <t>Federal Grantor</t>
  </si>
  <si>
    <t>7/1/16 to</t>
  </si>
  <si>
    <t>7/1/17 to</t>
  </si>
  <si>
    <t>Major</t>
  </si>
  <si>
    <t>Pass-Through</t>
  </si>
  <si>
    <t>Number</t>
  </si>
  <si>
    <t>or Contract #</t>
  </si>
  <si>
    <t>6/30/17</t>
  </si>
  <si>
    <t>6/30/18</t>
  </si>
  <si>
    <t>Pass-Through to</t>
  </si>
  <si>
    <t>Program or Cluster Title</t>
  </si>
  <si>
    <t>(M)</t>
  </si>
  <si>
    <t>Grantor</t>
  </si>
  <si>
    <t>United States Department of Agriculture</t>
  </si>
  <si>
    <t>Illinois State Board of Education</t>
  </si>
  <si>
    <t>10.555</t>
  </si>
  <si>
    <t>17-4210-00</t>
  </si>
  <si>
    <t>18-4210-00</t>
  </si>
  <si>
    <t>10.553</t>
  </si>
  <si>
    <t>17-4220-00</t>
  </si>
  <si>
    <t>18-4220-00</t>
  </si>
  <si>
    <t>07016152002A1</t>
  </si>
  <si>
    <t>Total United States Department of Agriculture</t>
  </si>
  <si>
    <t>Total Child Nutrition Cluster</t>
  </si>
  <si>
    <t>M</t>
  </si>
  <si>
    <t>Special Education (IDEA) Cluster</t>
  </si>
  <si>
    <t>Department of Education</t>
  </si>
  <si>
    <t>IDEA - Flow Through              (Note 1)</t>
  </si>
  <si>
    <t>84.027</t>
  </si>
  <si>
    <t>17-4620-00</t>
  </si>
  <si>
    <t>IDEA - Flow Through</t>
  </si>
  <si>
    <t>18-4620-00</t>
  </si>
  <si>
    <t>IDEA - Room &amp; Board</t>
  </si>
  <si>
    <t>17-4625-00</t>
  </si>
  <si>
    <t>IDEA  - Flow Through Pre-School</t>
  </si>
  <si>
    <t>84.173</t>
  </si>
  <si>
    <t>17-4600-00</t>
  </si>
  <si>
    <t>18-4600-00</t>
  </si>
  <si>
    <t>Total Department of Education</t>
  </si>
  <si>
    <t>Total Special Education (IDEA) Cluster</t>
  </si>
  <si>
    <t>Other Programs</t>
  </si>
  <si>
    <t>84.010</t>
  </si>
  <si>
    <t>17-4300-00</t>
  </si>
  <si>
    <t>18-4300-00</t>
  </si>
  <si>
    <t>Preschool Expansion               (Note 2)</t>
  </si>
  <si>
    <t>Illinois State Board of Education/Posen-Robbins School District 143.5</t>
  </si>
  <si>
    <t>84.419</t>
  </si>
  <si>
    <t>17-4902-00</t>
  </si>
  <si>
    <t>Preschool Expansion</t>
  </si>
  <si>
    <t>18-4902-00</t>
  </si>
  <si>
    <t>Illinois State Board of Education/Will Co. Superintendent of Schools</t>
  </si>
  <si>
    <t>84.196A</t>
  </si>
  <si>
    <t>18-4920-00</t>
  </si>
  <si>
    <t>84.367</t>
  </si>
  <si>
    <t>17-4932-00</t>
  </si>
  <si>
    <t>18-4932-00</t>
  </si>
  <si>
    <t>Fresh Fruits and Vegetables</t>
  </si>
  <si>
    <t>10.582</t>
  </si>
  <si>
    <t>18-4240-00</t>
  </si>
  <si>
    <t>Department of Health and Human Services</t>
  </si>
  <si>
    <t xml:space="preserve">Medical Assistance Program       </t>
  </si>
  <si>
    <t>Illinois Department of Healthcare and Family Services</t>
  </si>
  <si>
    <t>93.778</t>
  </si>
  <si>
    <t>17-4991-00</t>
  </si>
  <si>
    <t>Medical Assistance Program</t>
  </si>
  <si>
    <t>18-4991-00</t>
  </si>
  <si>
    <t>Total Department of Health and Human Services</t>
  </si>
  <si>
    <t>Total Other Programs</t>
  </si>
  <si>
    <t>TOTAL FEDERAL AWARDS</t>
  </si>
  <si>
    <t>(M) Program was audited as a major program as defined by §200.518.</t>
  </si>
  <si>
    <t>The accompanying notes are an integral part of this schedule</t>
  </si>
  <si>
    <t>Note 1- The prior year SEFA did not report June 2017 claim of $18,359 and the amount reimbursed for February 2017 was $8,599 less than the original amount reported. Both adjustments were made as Project Year 2017 expenditures should be reported as $542,061.</t>
  </si>
  <si>
    <t>Note 2- The prior year SEFA had reported Project Year 2017 expenditures of $137,720 but there was an additional $208,238 of expenditures that were claimed and subsequently reimbursed. This adjustment was made and increased the Project Year 2017 expenditures to $345,958.</t>
  </si>
  <si>
    <t>None</t>
  </si>
  <si>
    <t>Expenditure reports are due to be submitted to the passthrough agency within 20 days after the conclusion of each quarter.</t>
  </si>
  <si>
    <t>We recommend completing and submitting the expenditure reports within the 20-day window required by ISBE.</t>
  </si>
  <si>
    <t>The District did not timely file three of the quarterly expenditure reports. The reports for the quarters ending 9/30/17, 12/31/17, and 6/30/18 were submitted on 2/22/18, 3/21/18, and 8/1/18, respectively.</t>
  </si>
  <si>
    <t>The District was not compliant with reporting requirements. Due to the late filing of the report, ISBE could freeze the
School District’s federal funds.</t>
  </si>
  <si>
    <t>Policies and procedures are in place that provide reasonable assurance that reports of federal awards are submitted to ISBE and filed in a timely manner by the due dates provided by ISBE. The School District did not follow this process.</t>
  </si>
  <si>
    <t>Uniform Grant Guidance requires auditees to submit the reporting package and data collection form to the Federal Audit
Clearinghouse within 30 days after receipt of the auditor’s report or 9 months after the end of the fiscal year end,
whichever comes first.</t>
  </si>
  <si>
    <t>The Uniform Guidance reporting package and data collection form for the year ended June 30, 2017 was not submitted
by the due date of November 11, 2017, since auditor report was dated October 13, 2017.</t>
  </si>
  <si>
    <t>The reports were submitted and accepted by the Federal Audit Clearinghouse on January 19, 2018.</t>
  </si>
  <si>
    <t>The required reports were not submitted by the deadline.</t>
  </si>
  <si>
    <t>The reports were not approved and submitted to the Federal Audit Clearinghouse timely.</t>
  </si>
  <si>
    <t>We recommend that the District take the necessary steps to ensure the single audit is completed timely and submit the
required reports to the Federal Audit Clearinghouse by the deadline.</t>
  </si>
  <si>
    <t>The District has not implemented a procurement policy as required.</t>
  </si>
  <si>
    <t>The District is not in compliance with UGG.</t>
  </si>
  <si>
    <t>Uniform Grant Guidance (UGG) requires auditees to implement a procurement policy relative to federal awards.</t>
  </si>
  <si>
    <t>We recommend the District compose and approve a procurement policy that conforms to UGG guidelines.</t>
  </si>
  <si>
    <t>2017-001</t>
  </si>
  <si>
    <t>John F. Thomas</t>
  </si>
  <si>
    <t>708-333-0300</t>
  </si>
  <si>
    <t>jthomas@harvey152.org</t>
  </si>
  <si>
    <t>Page 11, line 107, Fund 10 - health insurance contributions - $56,306, other misc revenue - $3,758; Fund 20 - E-Rate revenue - $252,381; Fund 40 - misc transportation charges - $25,371</t>
  </si>
  <si>
    <t>Page 16, line 56, Fund 10 - Title I Coordinator - $9,364</t>
  </si>
  <si>
    <t>Page 16, line 73, Fund 10 - Other administrative personnel - $346,769</t>
  </si>
  <si>
    <t>Page 18, line 171, Fund 30 - service charges - $10,400</t>
  </si>
  <si>
    <t>Page 19, line 260, Fund 50 - Title I Coordinator - $728</t>
  </si>
  <si>
    <t>Page 20, line 278, Fund 50 - Other administrative personnel - $5,468</t>
  </si>
  <si>
    <t>Three of the District's expenditure reports were submitted beyond the 20-day deadline.</t>
  </si>
  <si>
    <t>While select District management personnel fully understand the District's financial statements and related footnotes, they do not necessarily stay current with all new accounting pronouncements that could impact the District's financial statement reporting.</t>
  </si>
  <si>
    <t>District business management has been deemed capable of sufficiently understanding the financial statements and related footnotes.</t>
  </si>
  <si>
    <t>The District has agreed with the findings and recommendations as presented.</t>
  </si>
  <si>
    <t>Unmodified / Qualified</t>
  </si>
  <si>
    <t>The Independent Auditor's Report opinion on governmental activities is qualified because the District does not maintain detailed records of historical costs to the capital assets. However, the opinion on each major fund and the aggregate remaining fund information is unmodified.</t>
  </si>
  <si>
    <t>07-015-1520-02</t>
  </si>
  <si>
    <t>Harvey Public Schools District 152</t>
  </si>
  <si>
    <t>16001 South Lincoln Avenue</t>
  </si>
  <si>
    <t>Harvey</t>
  </si>
  <si>
    <t>SH:COVER</t>
  </si>
  <si>
    <t>$A$13</t>
  </si>
  <si>
    <t xml:space="preserve"> cw_clp("clp145")</t>
  </si>
  <si>
    <t>$A$17</t>
  </si>
  <si>
    <t xml:space="preserve"> cw_clp(("clp2"))</t>
  </si>
  <si>
    <t>$A$19</t>
  </si>
  <si>
    <t xml:space="preserve"> cw_clp("clp3")</t>
  </si>
  <si>
    <t>$A$21</t>
  </si>
  <si>
    <t xml:space="preserve"> cw_clp("clp5")</t>
  </si>
  <si>
    <t>$A$25</t>
  </si>
  <si>
    <t xml:space="preserve"> cw_clp("clp7")</t>
  </si>
  <si>
    <t>SH:Assets-Liab 5-6</t>
  </si>
  <si>
    <t>$C$4</t>
  </si>
  <si>
    <t xml:space="preserve"> ROUND(cw_map("BR:USESIGN","10-EF-&gt;A.1.10")+cw_map("BR:USESIGN","10-EF-&gt;A.1.11")+cw_map("BR:USESIGN","10-EF-&gt;A.1.15"),0)</t>
  </si>
  <si>
    <t>$D$4</t>
  </si>
  <si>
    <t xml:space="preserve"> ROUND(cw_map("BR:USESIGN","20-OMF-&gt;A.1.10")+cw_map("BR:USESIGN","20-OMF-&gt;A.1.11")+cw_map("BR:USESIGN","20-OMF-&gt;A.1.15"),0)</t>
  </si>
  <si>
    <t>$E$4</t>
  </si>
  <si>
    <t xml:space="preserve"> ROUND(cw_map("BR:USESIGN","30-DSF-&gt;A.1.10")+cw_map("BR:USESIGN","30-DSF-&gt;A.1.11")+cw_map("BR:USESIGN","30-DSF-&gt;A.1.15"),0)</t>
  </si>
  <si>
    <t>$F$4</t>
  </si>
  <si>
    <t xml:space="preserve"> ROUND(cw_map("BR:USESIGN","40-TF-&gt;A.1.10")+cw_map("BR:USESIGN","40-TF-&gt;A.1.11")+cw_map("BR:USESIGN","40-TF-&gt;A.1.15"),0)</t>
  </si>
  <si>
    <t>$G$4</t>
  </si>
  <si>
    <t xml:space="preserve"> ROUND(cw_map("BR:USESIGN","50-ISF-&gt;A.1.10")+cw_map("BR:USESIGN","50-ISF-&gt;A.1.11")+cw_map("BR:USESIGN","50-ISF-&gt;A.1.15"),0)</t>
  </si>
  <si>
    <t>$H$4</t>
  </si>
  <si>
    <t xml:space="preserve"> ROUND(cw_map("BR:USESIGN","60-CPF-&gt;A.1.10")+cw_map("BR:USESIGN","60-CPF-&gt;A.1.11")+cw_map("BR:USESIGN","60-CPF-&gt;A.1.15"),0)</t>
  </si>
  <si>
    <t>$I$4</t>
  </si>
  <si>
    <t xml:space="preserve"> ROUND(cw_map("BR:USESIGN","70-WCF-&gt;A.1.10")+cw_map("BR:USESIGN","70-WCF-&gt;A.1.11")+cw_map("BR:USESIGN","70-WCF-&gt;A.1.15"),0)</t>
  </si>
  <si>
    <t>$J$4</t>
  </si>
  <si>
    <t xml:space="preserve"> ROUND(cw_map("BR:USESIGN","80-TIF-&gt;A.1.10")+cw_map("BR:USESIGN","80-TIF-&gt;A.1.11")+cw_map("BR:USESIGN","80-TIF-&gt;A.1.15"),0)</t>
  </si>
  <si>
    <t>$K$4</t>
  </si>
  <si>
    <t xml:space="preserve"> ROUND(cw_map("BR:USESIGN","90-FPSF-&gt;A.1.10")+cw_map("BR:USESIGN","90-FPSF-&gt;A.1.11")+cw_map("BR:USESIGN","90-FPSF-&gt;A.1.15"),0)</t>
  </si>
  <si>
    <t>$L$4</t>
  </si>
  <si>
    <t xml:space="preserve"> ROUND(cw_map("BR:USESIGN","91-SAF-&gt;A.1.10")+cw_map("BR:USESIGN","91-SAF-&gt;A.1.11")+cw_map("BR:USESIGN","91-SAF-&gt;A.1.15"),0)</t>
  </si>
  <si>
    <t>$C$5</t>
  </si>
  <si>
    <t xml:space="preserve"> ROUND(cw_map("BR:USESIGN","10-EF-&gt;A.1.20"),0)</t>
  </si>
  <si>
    <t>$D$5</t>
  </si>
  <si>
    <t xml:space="preserve"> ROUND(cw_map("BR:USESIGN","20-OMF-&gt;A.1.20"),0)</t>
  </si>
  <si>
    <t>$E$5</t>
  </si>
  <si>
    <t xml:space="preserve"> ROUND(cw_map("BR:USESIGN","30-DSF-&gt;A.1.20"),0)</t>
  </si>
  <si>
    <t>$F$5</t>
  </si>
  <si>
    <t xml:space="preserve"> ROUND(cw_map("BR:USESIGN","40-TF-&gt;A.1.20"),0)</t>
  </si>
  <si>
    <t>$G$5</t>
  </si>
  <si>
    <t xml:space="preserve"> ROUND(cw_map("BR:USESIGN","50-ISF-&gt;A.1.20"),0)</t>
  </si>
  <si>
    <t>$H$5</t>
  </si>
  <si>
    <t xml:space="preserve"> ROUND(cw_map("BR:USESIGN","60-CPF-&gt;A.1.20"),0)</t>
  </si>
  <si>
    <t>$I$5</t>
  </si>
  <si>
    <t xml:space="preserve"> ROUND(cw_map("BR:USESIGN","70-WCF-&gt;A.1.20"),0)</t>
  </si>
  <si>
    <t>$J$5</t>
  </si>
  <si>
    <t xml:space="preserve"> ROUND(cw_map("BR:USESIGN","80-TIF-&gt;A.1.20"),0)</t>
  </si>
  <si>
    <t>$K$5</t>
  </si>
  <si>
    <t xml:space="preserve"> ROUND(cw_map("BR:USESIGN","90-FPSF-&gt;A.1.20"),0)</t>
  </si>
  <si>
    <t>$C$6</t>
  </si>
  <si>
    <t xml:space="preserve"> ROUND(cw_map("BR:USESIGN","10-EF-&gt;A.1.30"),0)</t>
  </si>
  <si>
    <t>$D$6</t>
  </si>
  <si>
    <t xml:space="preserve"> ROUND(cw_map("BR:USESIGN","20-OMF-&gt;A.1.30"),0)</t>
  </si>
  <si>
    <t>$E$6</t>
  </si>
  <si>
    <t xml:space="preserve"> ROUND(cw_map("BR:USESIGN","30-DSF-&gt;A.1.30"),0)</t>
  </si>
  <si>
    <t>$F$6</t>
  </si>
  <si>
    <t xml:space="preserve"> ROUND(cw_map("BR:USESIGN","40-TF-&gt;A.1.30"),0)</t>
  </si>
  <si>
    <t>$G$6</t>
  </si>
  <si>
    <t xml:space="preserve"> ROUND(cw_map("BR:USESIGN","50-ISF-&gt;A.1.30"),0)</t>
  </si>
  <si>
    <t>$H$6</t>
  </si>
  <si>
    <t xml:space="preserve"> ROUND(cw_map("BR:USESIGN","60-CPF-&gt;A.1.30"),0)</t>
  </si>
  <si>
    <t>$I$6</t>
  </si>
  <si>
    <t xml:space="preserve"> ROUND(cw_map("BR:USESIGN","70-WCF-&gt;A.1.30"),0)</t>
  </si>
  <si>
    <t>$J$6</t>
  </si>
  <si>
    <t xml:space="preserve"> ROUND(cw_map("BR:USESIGN","80-TIF-&gt;A.1.30"),0)</t>
  </si>
  <si>
    <t>$K$6</t>
  </si>
  <si>
    <t xml:space="preserve"> ROUND(cw_map("BR:USESIGN","90-FPSF-&gt;A.1.30"),0)</t>
  </si>
  <si>
    <t>$C$7</t>
  </si>
  <si>
    <t xml:space="preserve"> ROUND(cw_map("BR:USESIGN","10-EF-&gt;A.1.40"),0)</t>
  </si>
  <si>
    <t>$D$7</t>
  </si>
  <si>
    <t xml:space="preserve"> ROUND(cw_map("BR:USESIGN","20-OMF-&gt;A.1.40"),0)</t>
  </si>
  <si>
    <t>$E$7</t>
  </si>
  <si>
    <t xml:space="preserve"> ROUND(cw_map("BR:USESIGN","30-DSF-&gt;A.1.40"),0)</t>
  </si>
  <si>
    <t>$F$7</t>
  </si>
  <si>
    <t xml:space="preserve"> ROUND(cw_map("BR:USESIGN","40-TF-&gt;A.1.40"),0)</t>
  </si>
  <si>
    <t>$G$7</t>
  </si>
  <si>
    <t xml:space="preserve"> ROUND(cw_map("BR:USESIGN","50-ISF-&gt;A.1.40"),0)</t>
  </si>
  <si>
    <t>$H$7</t>
  </si>
  <si>
    <t xml:space="preserve"> ROUND(cw_map("BR:USESIGN","60-CPF-&gt;A.1.40"),0)</t>
  </si>
  <si>
    <t>$I$7</t>
  </si>
  <si>
    <t xml:space="preserve"> ROUND(cw_map("BR:USESIGN","70-WCF-&gt;A.1.40"),0)</t>
  </si>
  <si>
    <t>$J$7</t>
  </si>
  <si>
    <t xml:space="preserve"> ROUND(cw_map("BR:USESIGN","80-TIF-&gt;A.1.40"),0)</t>
  </si>
  <si>
    <t>$K$7</t>
  </si>
  <si>
    <t xml:space="preserve"> ROUND(cw_map("BR:USESIGN","90-FPSF-&gt;A.1.40"),0)</t>
  </si>
  <si>
    <t>$C$8</t>
  </si>
  <si>
    <t xml:space="preserve"> ROUND(cw_map("BR:USESIGN","10-EF-&gt;A.1.50"),0)</t>
  </si>
  <si>
    <t>$D$8</t>
  </si>
  <si>
    <t xml:space="preserve"> ROUND(cw_map("BR:USESIGN","20-OMF-&gt;A.1.50"),0)</t>
  </si>
  <si>
    <t>$E$8</t>
  </si>
  <si>
    <t xml:space="preserve"> ROUND(cw_map("BR:USESIGN","30-DSF-&gt;A.1.50"),0)</t>
  </si>
  <si>
    <t>$F$8</t>
  </si>
  <si>
    <t xml:space="preserve"> ROUND(cw_map("BR:USESIGN","40-TF-&gt;A.1.50"),0)</t>
  </si>
  <si>
    <t>$G$8</t>
  </si>
  <si>
    <t xml:space="preserve"> ROUND(cw_map("BR:USESIGN","50-ISF-&gt;A.1.50"),0)</t>
  </si>
  <si>
    <t>$H$8</t>
  </si>
  <si>
    <t xml:space="preserve"> ROUND(cw_map("BR:USESIGN","60-CPF-&gt;A.1.50"),0)</t>
  </si>
  <si>
    <t>$I$8</t>
  </si>
  <si>
    <t xml:space="preserve"> ROUND(cw_map("BR:USESIGN","70-WCF-&gt;A.1.50"),0)</t>
  </si>
  <si>
    <t>$J$8</t>
  </si>
  <si>
    <t xml:space="preserve"> ROUND(cw_map("BR:USESIGN","80-TIF-&gt;A.1.50"),0)</t>
  </si>
  <si>
    <t>$K$8</t>
  </si>
  <si>
    <t xml:space="preserve"> ROUND(cw_map("BR:USESIGN","90-FPSF-&gt;A.1.50"),0)</t>
  </si>
  <si>
    <t>$C$9</t>
  </si>
  <si>
    <t xml:space="preserve"> ROUND(cw_map("BR:USESIGN","10-EF-&gt;A.1.60"),0)</t>
  </si>
  <si>
    <t>$D$9</t>
  </si>
  <si>
    <t xml:space="preserve"> ROUND(cw_map("BR:USESIGN","20-OMF-&gt;A.1.60"),0)</t>
  </si>
  <si>
    <t>$E$9</t>
  </si>
  <si>
    <t xml:space="preserve"> ROUND(cw_map("BR:USESIGN","30-DSF-&gt;A.1.60"),0)</t>
  </si>
  <si>
    <t>$F$9</t>
  </si>
  <si>
    <t xml:space="preserve"> ROUND(cw_map("BR:USESIGN","40-TF-&gt;A.1.60"),0)</t>
  </si>
  <si>
    <t>$G$9</t>
  </si>
  <si>
    <t xml:space="preserve"> ROUND(cw_map("BR:USESIGN","50-ISF-&gt;A.1.60"),0)</t>
  </si>
  <si>
    <t>$H$9</t>
  </si>
  <si>
    <t xml:space="preserve"> ROUND(cw_map("BR:USESIGN","60-CPF-&gt;A.1.60"),0)</t>
  </si>
  <si>
    <t>$I$9</t>
  </si>
  <si>
    <t xml:space="preserve"> ROUND(cw_map("BR:USESIGN","70-WCF-&gt;A.1.60"),0)</t>
  </si>
  <si>
    <t>$J$9</t>
  </si>
  <si>
    <t xml:space="preserve"> ROUND(cw_map("BR:USESIGN","80-TIF-&gt;A.1.60"),0)</t>
  </si>
  <si>
    <t>$K$9</t>
  </si>
  <si>
    <t xml:space="preserve"> ROUND(cw_map("BR:USESIGN","90-FPSF-&gt;A.1.60"),0)</t>
  </si>
  <si>
    <t>$C$10</t>
  </si>
  <si>
    <t xml:space="preserve"> ROUND(cw_map("BR:USESIGN","10-EF-&gt;A.1.70"),0)</t>
  </si>
  <si>
    <t>$D$10</t>
  </si>
  <si>
    <t xml:space="preserve"> ROUND(cw_map("BR:USESIGN","20-OMF-&gt;A.1.70"),0)</t>
  </si>
  <si>
    <t>$E$10</t>
  </si>
  <si>
    <t xml:space="preserve"> ROUND(cw_map("BR:USESIGN","30-DSF-&gt;A.1.70"),0)</t>
  </si>
  <si>
    <t>$F$10</t>
  </si>
  <si>
    <t xml:space="preserve"> ROUND(cw_map("BR:USESIGN","40-TF-&gt;A.1.70"),0)</t>
  </si>
  <si>
    <t>$G$10</t>
  </si>
  <si>
    <t xml:space="preserve"> ROUND(cw_map("BR:USESIGN","50-ISF-&gt;A.1.70"),0)</t>
  </si>
  <si>
    <t>$H$10</t>
  </si>
  <si>
    <t xml:space="preserve"> ROUND(cw_map("BR:USESIGN","60-CPF-&gt;A.1.70"),0)</t>
  </si>
  <si>
    <t>$I$10</t>
  </si>
  <si>
    <t xml:space="preserve"> ROUND(cw_map("BR:USESIGN","70-WCF-&gt;A.1.70"),0)</t>
  </si>
  <si>
    <t>$J$10</t>
  </si>
  <si>
    <t xml:space="preserve"> ROUND(cw_map("BR:USESIGN","80-TIF-&gt;A.1.70"),0)</t>
  </si>
  <si>
    <t>$K$10</t>
  </si>
  <si>
    <t xml:space="preserve"> ROUND(cw_map("BR:USESIGN","90-FPSF-&gt;A.1.70"),0)</t>
  </si>
  <si>
    <t>$C$11</t>
  </si>
  <si>
    <t xml:space="preserve"> ROUND(cw_map("BR:USESIGN","10-EF-&gt;A.1.80"),0)</t>
  </si>
  <si>
    <t>$D$11</t>
  </si>
  <si>
    <t xml:space="preserve"> ROUND(cw_map("BR:USESIGN","20-OMF-&gt;A.1.80"),0)</t>
  </si>
  <si>
    <t>$E$11</t>
  </si>
  <si>
    <t xml:space="preserve"> ROUND(cw_map("BR:USESIGN","30-DSF-&gt;A.1.80"),0)</t>
  </si>
  <si>
    <t>$F$11</t>
  </si>
  <si>
    <t xml:space="preserve"> ROUND(cw_map("BR:USESIGN","40-TF-&gt;A.1.80"),0)</t>
  </si>
  <si>
    <t>$G$11</t>
  </si>
  <si>
    <t xml:space="preserve"> ROUND(cw_map("BR:USESIGN","50-ISF-&gt;A.1.80"),0)</t>
  </si>
  <si>
    <t>$H$11</t>
  </si>
  <si>
    <t xml:space="preserve"> ROUND(cw_map("BR:USESIGN","60-CPF-&gt;A.1.80"),0)</t>
  </si>
  <si>
    <t>$I$11</t>
  </si>
  <si>
    <t xml:space="preserve"> ROUND(cw_map("BR:USESIGN","70-WCF-&gt;A.1.80"),0)</t>
  </si>
  <si>
    <t>$J$11</t>
  </si>
  <si>
    <t xml:space="preserve"> ROUND(cw_map("BR:USESIGN","80-TIF-&gt;A.1.80"),0)</t>
  </si>
  <si>
    <t>$K$11</t>
  </si>
  <si>
    <t xml:space="preserve"> ROUND(cw_map("BR:USESIGN","90-FPSF-&gt;A.1.80"),0)</t>
  </si>
  <si>
    <t>$C$12</t>
  </si>
  <si>
    <t xml:space="preserve"> ROUND(cw_map("BR:USESIGN","10-EF-&gt;A.1.90"),0)</t>
  </si>
  <si>
    <t>$D$12</t>
  </si>
  <si>
    <t xml:space="preserve"> ROUND(cw_map("BR:USESIGN","20-OMF-&gt;A.1.90"),0)</t>
  </si>
  <si>
    <t>$E$12</t>
  </si>
  <si>
    <t xml:space="preserve"> ROUND(cw_map("BR:USESIGN","30-DSF-&gt;A.1.90"),0)</t>
  </si>
  <si>
    <t>$F$12</t>
  </si>
  <si>
    <t xml:space="preserve"> ROUND(cw_map("BR:USESIGN","40-TF-&gt;A.1.90"),0)</t>
  </si>
  <si>
    <t>$G$12</t>
  </si>
  <si>
    <t xml:space="preserve"> ROUND(cw_map("BR:USESIGN","50-ISF-&gt;A.1.90"),0)</t>
  </si>
  <si>
    <t>$H$12</t>
  </si>
  <si>
    <t xml:space="preserve"> ROUND(cw_map("BR:USESIGN","60-CPF-&gt;A.1.90"),0)</t>
  </si>
  <si>
    <t>$I$12</t>
  </si>
  <si>
    <t xml:space="preserve"> ROUND(cw_map("BR:USESIGN","70-WCF-&gt;A.1.90"),0)</t>
  </si>
  <si>
    <t>$J$12</t>
  </si>
  <si>
    <t xml:space="preserve"> ROUND(cw_map("BR:USESIGN","80-TIF-&gt;A.1.90"),0)</t>
  </si>
  <si>
    <t>$K$12</t>
  </si>
  <si>
    <t xml:space="preserve"> ROUND(cw_map("BR:USESIGN","90-FPSF-&gt;A.1.90"),0)</t>
  </si>
  <si>
    <t>$C$25</t>
  </si>
  <si>
    <t xml:space="preserve"> ROUND(cw_map("BR:USESIGN","10-EF-&gt;A.4.10"),0)</t>
  </si>
  <si>
    <t>$D$25</t>
  </si>
  <si>
    <t xml:space="preserve"> ROUND(cw_map("BR:USESIGN","20-OMF-&gt;A.4.10"),0)</t>
  </si>
  <si>
    <t>$E$25</t>
  </si>
  <si>
    <t xml:space="preserve"> ROUND(cw_map("BR:USESIGN","30-DSF-&gt;A.4.10"),0)</t>
  </si>
  <si>
    <t>$F$25</t>
  </si>
  <si>
    <t xml:space="preserve"> ROUND(cw_map("BR:USESIGN","40-TF-&gt;A.4.10"),0)</t>
  </si>
  <si>
    <t>$G$25</t>
  </si>
  <si>
    <t xml:space="preserve"> ROUND(cw_map("BR:USESIGN","50-ISF-&gt;A.4.10"),0)</t>
  </si>
  <si>
    <t>$H$25</t>
  </si>
  <si>
    <t xml:space="preserve"> ROUND(cw_map("BR:USESIGN","60-CPF-&gt;A.4.10"),0)</t>
  </si>
  <si>
    <t>$J$25</t>
  </si>
  <si>
    <t xml:space="preserve"> ROUND(cw_map("BR:USESIGN","80-TIF-&gt;A.4.10"),0)</t>
  </si>
  <si>
    <t>$K$25</t>
  </si>
  <si>
    <t xml:space="preserve"> ROUND(cw_map("BR:USESIGN","90-FPSF-&gt;A.4.10"),0)</t>
  </si>
  <si>
    <t>$C$26</t>
  </si>
  <si>
    <t xml:space="preserve"> ROUND(cw_map("BR:USESIGN","10-EF-&gt;A.4.20"),0)</t>
  </si>
  <si>
    <t>$D$26</t>
  </si>
  <si>
    <t xml:space="preserve"> ROUND(cw_map("BR:USESIGN","20-OMF-&gt;A.4.20"),0)</t>
  </si>
  <si>
    <t>$E$26</t>
  </si>
  <si>
    <t xml:space="preserve"> ROUND(cw_map("BR:USESIGN","30-DSF-&gt;A.4.20"),0)</t>
  </si>
  <si>
    <t>$F$26</t>
  </si>
  <si>
    <t xml:space="preserve"> ROUND(cw_map("BR:USESIGN","40-TF-&gt;A.4.20"),0)</t>
  </si>
  <si>
    <t>$G$26</t>
  </si>
  <si>
    <t xml:space="preserve"> ROUND(cw_map("BR:USESIGN","50-ISF-&gt;A.4.20"),0)</t>
  </si>
  <si>
    <t>$H$26</t>
  </si>
  <si>
    <t xml:space="preserve"> ROUND(cw_map("BR:USESIGN","60-CPF-&gt;A.4.20"),0)</t>
  </si>
  <si>
    <t>$I$26</t>
  </si>
  <si>
    <t xml:space="preserve"> ROUND(cw_map("BR:USESIGN","70-WCF-&gt;A.4.20"),0)</t>
  </si>
  <si>
    <t>$J$26</t>
  </si>
  <si>
    <t xml:space="preserve"> ROUND(cw_map("BR:USESIGN","80-TIF-&gt;A.4.20"),0)</t>
  </si>
  <si>
    <t>$K$26</t>
  </si>
  <si>
    <t xml:space="preserve"> ROUND(cw_map("BR:USESIGN","90-FPSF-&gt;A.4.20"),0)</t>
  </si>
  <si>
    <t>$C$27</t>
  </si>
  <si>
    <t xml:space="preserve"> ROUND(cw_map("BR:USESIGN","10-EF-&gt;A.4.30"),0)</t>
  </si>
  <si>
    <t>$D$27</t>
  </si>
  <si>
    <t xml:space="preserve"> ROUND(cw_map("BR:USESIGN","20-OMF-&gt;A.4.30"),0)</t>
  </si>
  <si>
    <t>$E$27</t>
  </si>
  <si>
    <t xml:space="preserve"> ROUND(cw_map("BR:USESIGN","30-DSF-&gt;A.4.30"),0)</t>
  </si>
  <si>
    <t>$F$27</t>
  </si>
  <si>
    <t xml:space="preserve"> ROUND(cw_map("BR:USESIGN","40-TF-&gt;A.4.30"),0)</t>
  </si>
  <si>
    <t>$G$27</t>
  </si>
  <si>
    <t xml:space="preserve"> ROUND(cw_map("BR:USESIGN","50-ISF-&gt;A.4.30"),0)</t>
  </si>
  <si>
    <t>$H$27</t>
  </si>
  <si>
    <t xml:space="preserve"> ROUND(cw_map("BR:USESIGN","60-CPF-&gt;A.4.30"),0)</t>
  </si>
  <si>
    <t>$I$27</t>
  </si>
  <si>
    <t xml:space="preserve"> ROUND(cw_map("BR:USESIGN","70-WCF-&gt;A.4.30"),0)</t>
  </si>
  <si>
    <t>$J$27</t>
  </si>
  <si>
    <t xml:space="preserve"> ROUND(cw_map("BR:USESIGN","80-TIF-&gt;A.4.30"),0)</t>
  </si>
  <si>
    <t>$K$27</t>
  </si>
  <si>
    <t xml:space="preserve"> ROUND(cw_map("BR:USESIGN","90-FPSF-&gt;A.4.30"),0)</t>
  </si>
  <si>
    <t>$C$28</t>
  </si>
  <si>
    <t xml:space="preserve"> ROUND(cw_map("BR:USESIGN","10-EF-&gt;A.4.40"),0)</t>
  </si>
  <si>
    <t>$D$28</t>
  </si>
  <si>
    <t xml:space="preserve"> ROUND(cw_map("BR:USESIGN","20-OMF-&gt;A.4.40"),0)</t>
  </si>
  <si>
    <t>$E$28</t>
  </si>
  <si>
    <t xml:space="preserve"> ROUND(cw_map("BR:USESIGN","30-DSF-&gt;A.4.40"),0)</t>
  </si>
  <si>
    <t>$F$28</t>
  </si>
  <si>
    <t xml:space="preserve"> ROUND(cw_map("BR:USESIGN","40-TF-&gt;A.4.40"),0)</t>
  </si>
  <si>
    <t>$G$28</t>
  </si>
  <si>
    <t xml:space="preserve"> ROUND(cw_map("BR:USESIGN","50-ISF-&gt;A.4.40"),0)</t>
  </si>
  <si>
    <t>$H$28</t>
  </si>
  <si>
    <t xml:space="preserve"> ROUND(cw_map("BR:USESIGN","60-CPF-&gt;A.4.40"),0)</t>
  </si>
  <si>
    <t>$I$28</t>
  </si>
  <si>
    <t xml:space="preserve"> ROUND(cw_map("BR:USESIGN","70-WCF-&gt;A.4.40"),0)</t>
  </si>
  <si>
    <t>$J$28</t>
  </si>
  <si>
    <t xml:space="preserve"> ROUND(cw_map("BR:USESIGN","80-TIF-&gt;A.4.40"),0)</t>
  </si>
  <si>
    <t>$K$28</t>
  </si>
  <si>
    <t xml:space="preserve"> ROUND(cw_map("BR:USESIGN","90-FPSF-&gt;A.4.40"),0)</t>
  </si>
  <si>
    <t>$C$29</t>
  </si>
  <si>
    <t xml:space="preserve"> ROUND(cw_map("BR:USESIGN","10-EF-&gt;A.4.60"),0)</t>
  </si>
  <si>
    <t>$D$29</t>
  </si>
  <si>
    <t xml:space="preserve"> ROUND(cw_map("BR:USESIGN","20-OMF-&gt;A.4.60"),0)</t>
  </si>
  <si>
    <t>$E$29</t>
  </si>
  <si>
    <t xml:space="preserve"> ROUND(cw_map("BR:USESIGN","30-DSF-&gt;A.4.60"),0)</t>
  </si>
  <si>
    <t>$F$29</t>
  </si>
  <si>
    <t xml:space="preserve"> ROUND(cw_map("BR:USESIGN","40-TF-&gt;A.4.60"),0)</t>
  </si>
  <si>
    <t>$G$29</t>
  </si>
  <si>
    <t xml:space="preserve"> ROUND(cw_map("BR:USESIGN","50-ISF-&gt;A.4.60"),0)</t>
  </si>
  <si>
    <t>$H$29</t>
  </si>
  <si>
    <t xml:space="preserve"> ROUND(cw_map("BR:USESIGN","60-CPF-&gt;A.4.60"),0)</t>
  </si>
  <si>
    <t>$I$29</t>
  </si>
  <si>
    <t xml:space="preserve"> ROUND(cw_map("BR:USESIGN","70-WCF-&gt;A.4.60"),0)</t>
  </si>
  <si>
    <t>$J$29</t>
  </si>
  <si>
    <t xml:space="preserve"> ROUND(cw_map("BR:USESIGN","80-TIF-&gt;A.4.60"),0)</t>
  </si>
  <si>
    <t>$K$29</t>
  </si>
  <si>
    <t xml:space="preserve"> ROUND(cw_map("BR:USESIGN","90-FPSF-&gt;A.4.60"),0)</t>
  </si>
  <si>
    <t>$C$30</t>
  </si>
  <si>
    <t xml:space="preserve"> ROUND(cw_map("BR:USESIGN","10-EF-&gt;A.4.70"),0)</t>
  </si>
  <si>
    <t>$D$30</t>
  </si>
  <si>
    <t xml:space="preserve"> ROUND(cw_map("BR:USESIGN","20-OMF-&gt;A.4.70"),0)</t>
  </si>
  <si>
    <t>$E$30</t>
  </si>
  <si>
    <t xml:space="preserve"> ROUND(cw_map("BR:USESIGN","30-DSF-&gt;A.4.70"),0)</t>
  </si>
  <si>
    <t>$F$30</t>
  </si>
  <si>
    <t xml:space="preserve"> ROUND(cw_map("BR:USESIGN","40-TF-&gt;A.4.70"),0)</t>
  </si>
  <si>
    <t>$G$30</t>
  </si>
  <si>
    <t xml:space="preserve"> ROUND(cw_map("BR:USESIGN","50-ISF-&gt;A.4.70"),0)</t>
  </si>
  <si>
    <t>$H$30</t>
  </si>
  <si>
    <t xml:space="preserve"> ROUND(cw_map("BR:USESIGN","60-CPF-&gt;A.4.70"),0)</t>
  </si>
  <si>
    <t>$I$30</t>
  </si>
  <si>
    <t xml:space="preserve"> ROUND(cw_map("BR:USESIGN","70-WCF-&gt;A.4.70"),0)</t>
  </si>
  <si>
    <t>$J$30</t>
  </si>
  <si>
    <t xml:space="preserve"> ROUND(cw_map("BR:USESIGN","80-TIF-&gt;A.4.70"),0)</t>
  </si>
  <si>
    <t>$K$30</t>
  </si>
  <si>
    <t xml:space="preserve"> ROUND(cw_map("BR:USESIGN","90-FPSF-&gt;A.4.70"),0)</t>
  </si>
  <si>
    <t>$C$31</t>
  </si>
  <si>
    <t xml:space="preserve"> ROUND(cw_map("BR:USESIGN","10-EF-&gt;A.4.80"),0)</t>
  </si>
  <si>
    <t>$D$31</t>
  </si>
  <si>
    <t xml:space="preserve"> ROUND(cw_map("BR:USESIGN","20-OMF-&gt;A.4.80"),0)</t>
  </si>
  <si>
    <t>$E$31</t>
  </si>
  <si>
    <t xml:space="preserve"> ROUND(cw_map("BR:USESIGN","30-DSF-&gt;A.4.80"),0)</t>
  </si>
  <si>
    <t>$F$31</t>
  </si>
  <si>
    <t xml:space="preserve"> ROUND(cw_map("BR:USESIGN","40-TF-&gt;A.4.80"),0)</t>
  </si>
  <si>
    <t>$G$31</t>
  </si>
  <si>
    <t xml:space="preserve"> ROUND(cw_map("BR:USESIGN","50-ISF-&gt;A.4.80"),0)</t>
  </si>
  <si>
    <t>$H$31</t>
  </si>
  <si>
    <t xml:space="preserve"> ROUND(cw_map("BR:USESIGN","60-CPF-&gt;A.4.80"),0)</t>
  </si>
  <si>
    <t>$I$31</t>
  </si>
  <si>
    <t xml:space="preserve"> ROUND(cw_map("BR:USESIGN","70-WCF-&gt;A.4.80"),0)</t>
  </si>
  <si>
    <t>$J$31</t>
  </si>
  <si>
    <t xml:space="preserve"> ROUND(cw_map("BR:USESIGN","80-TIF-&gt;A.4.80"),0)</t>
  </si>
  <si>
    <t>$K$31</t>
  </si>
  <si>
    <t xml:space="preserve"> ROUND(cw_map("BR:USESIGN","90-FPSF-&gt;A.4.80"),0)</t>
  </si>
  <si>
    <t>$C$32</t>
  </si>
  <si>
    <t xml:space="preserve"> ROUND(cw_map("BR:USESIGN","10-EF-&gt;A.4.90")+cw_map("BR:SUB:USESIGN","10-EF-&gt;A.4.91")+cw_map("BR:SUB:USESIGN","10-EF-&gt;A.4.92"),0)</t>
  </si>
  <si>
    <t>$D$32</t>
  </si>
  <si>
    <t xml:space="preserve"> ROUND(cw_map("BR:USESIGN","20-OMF-&gt;A.4.90")+cw_map("BR:SUB:USESIGN","20-OMF-&gt;A.4.91")+cw_map("BR:SUB:USESIGN","20-OMF-&gt;A.4.92"),0)</t>
  </si>
  <si>
    <t>$E$32</t>
  </si>
  <si>
    <t xml:space="preserve"> ROUND(cw_map("BR:USESIGN","30-DSF-&gt;A.4.90")+cw_map("BR:SUB:USESIGN","30-DSF-&gt;A.4.91")+cw_map("BR:SUB:USESIGN","30-DSF-&gt;A.4.92"),0)</t>
  </si>
  <si>
    <t>$F$32</t>
  </si>
  <si>
    <t xml:space="preserve"> ROUND(cw_map("BR:USESIGN","40-TF-&gt;A.4.90")+cw_map("BR:SUB:USESIGN","40-TF-&gt;A.4.91")+cw_map("BR:SUB:USESIGN","40-TF-&gt;A.4.92"),0)</t>
  </si>
  <si>
    <t>$G$32</t>
  </si>
  <si>
    <t xml:space="preserve"> ROUND(cw_map("BR:USESIGN","50-ISF-&gt;A.4.90")+cw_map("BR:SUB:USESIGN","50-ISF-&gt;A.4.91")+cw_map("BR:SUB:USESIGN","50-ISF-&gt;A.4.92"),0)</t>
  </si>
  <si>
    <t>$H$32</t>
  </si>
  <si>
    <t xml:space="preserve"> ROUND(cw_map("BR:USESIGN","60-CPF-&gt;A.4.90")+cw_map("BR:SUB:USESIGN","60-CPF-&gt;A.4.91")+cw_map("BR:SUB:USESIGN","60-CPF-&gt;A.4.92"),0)</t>
  </si>
  <si>
    <t>$I$32</t>
  </si>
  <si>
    <t xml:space="preserve"> ROUND(cw_map("BR:USESIGN","70-WCF-&gt;A.4.90")+cw_map("BR:SUB:USESIGN","70-WCF-&gt;A.4.91")+cw_map("BR:SUB:USESIGN","70-WCF-&gt;A.4.92"),0)</t>
  </si>
  <si>
    <t>$J$32</t>
  </si>
  <si>
    <t xml:space="preserve"> ROUND(cw_map("BR:USESIGN","80-TIF-&gt;A.4.90")+cw_map("BR:SUB:USESIGN","80-TIF-&gt;A.4.91")+cw_map("BR:SUB:USESIGN","80-TIF-&gt;A.4.92"),0)</t>
  </si>
  <si>
    <t>$K$32</t>
  </si>
  <si>
    <t xml:space="preserve"> ROUND(cw_map("BR:USESIGN","90-FPSF-&gt;A.4.90")+cw_map("BR:SUB:USESIGN","90-FPSF-&gt;A.4.91")+cw_map("BR:SUB:USESIGN","90-FPSF-&gt;A.4.92"),0)</t>
  </si>
  <si>
    <t>$C$33</t>
  </si>
  <si>
    <t xml:space="preserve"> ROUND(cw_map("BR:USESIGN","10-EF-&gt;A.4.93"),0)</t>
  </si>
  <si>
    <t>$D$33</t>
  </si>
  <si>
    <t xml:space="preserve"> ROUND(cw_map("BR:USESIGN","20-OMF-&gt;A.4.93"),0)</t>
  </si>
  <si>
    <t>$E$33</t>
  </si>
  <si>
    <t xml:space="preserve"> ROUND(cw_map("BR:USESIGN","30-DSF-&gt;A.4.93"),0)</t>
  </si>
  <si>
    <t>$F$33</t>
  </si>
  <si>
    <t xml:space="preserve"> ROUND(cw_map("BR:USESIGN","40-TF-&gt;A.4.93"),0)</t>
  </si>
  <si>
    <t>$G$33</t>
  </si>
  <si>
    <t xml:space="preserve"> ROUND(cw_map("BR:USESIGN","50-ISF-&gt;A.4.93"),0)</t>
  </si>
  <si>
    <t>$H$33</t>
  </si>
  <si>
    <t xml:space="preserve"> ROUND(cw_map("BR:USESIGN","60-CPF-&gt;A.4.93"),0)</t>
  </si>
  <si>
    <t>$I$33</t>
  </si>
  <si>
    <t xml:space="preserve"> ROUND(cw_map("BR:USESIGN","70-WCF-&gt;A.4.93"),0)</t>
  </si>
  <si>
    <t>$J$33</t>
  </si>
  <si>
    <t xml:space="preserve"> ROUND(cw_map("BR:USESIGN","80-TIF-&gt;A.4.93"),0)</t>
  </si>
  <si>
    <t>$K$33</t>
  </si>
  <si>
    <t xml:space="preserve"> ROUND(cw_map("BR:USESIGN","90-FPSF-&gt;A.4.93"),0)</t>
  </si>
  <si>
    <t>$L$33</t>
  </si>
  <si>
    <t xml:space="preserve"> ROUND(cw_map("BR:USESIGN","91-SAF-&gt;A.4.93"),0)</t>
  </si>
  <si>
    <t>SH:Acct Summary 7-8</t>
  </si>
  <si>
    <t xml:space="preserve"> ROUND(cw_map("BR:USESIGN","10-EF-&gt;C.3.998"),0)</t>
  </si>
  <si>
    <t xml:space="preserve"> ROUND(cw_map("BR:USESIGN","20-OMF-&gt;C.3.998"),0)</t>
  </si>
  <si>
    <t xml:space="preserve"> ROUND(cw_map("BR:USESIGN","30-DSF-&gt;C.3.998"),0)</t>
  </si>
  <si>
    <t xml:space="preserve"> ROUND(cw_map("BR:USESIGN","40-TF-&gt;C.3.998"),0)</t>
  </si>
  <si>
    <t xml:space="preserve"> ROUND(cw_map("BR:USESIGN","50-ISF-&gt;C.3.998"),0)</t>
  </si>
  <si>
    <t xml:space="preserve"> ROUND(cw_map("BR:USESIGN","60-CPF-&gt;C.3.998"),0)</t>
  </si>
  <si>
    <t xml:space="preserve"> ROUND(cw_map("BR:USESIGN","80-TIF-&gt;C.3.998"),0)</t>
  </si>
  <si>
    <t xml:space="preserve"> ROUND(cw_map("BR:USESIGN","90-FPSF-&gt;C.3.998"),0)</t>
  </si>
  <si>
    <t>$C$24</t>
  </si>
  <si>
    <t xml:space="preserve"> ROUND(cw_map("BR:USESIGN","10-EF-&gt;E.7.110"),0)</t>
  </si>
  <si>
    <t xml:space="preserve"> ROUND(cw_map("BR:USESIGN","20-OMF-&gt;E.7.110"),0)</t>
  </si>
  <si>
    <t xml:space="preserve"> ROUND(cw_map("BR:USESIGN","30-DSF-&gt;E.7.110"),0)</t>
  </si>
  <si>
    <t xml:space="preserve"> ROUND(cw_map("BR:USESIGN","40-TF-&gt;E.7.110"),0)</t>
  </si>
  <si>
    <t xml:space="preserve"> ROUND(cw_map("BR:USESIGN","50-ISF-&gt;E.7.110"),0)</t>
  </si>
  <si>
    <t xml:space="preserve"> ROUND(cw_map("BR:USESIGN","60-CPF-&gt;E.7.110"),0)</t>
  </si>
  <si>
    <t xml:space="preserve"> ROUND(cw_map("BR:USESIGN","80-TIF-&gt;E.7.110"),0)</t>
  </si>
  <si>
    <t xml:space="preserve"> ROUND(cw_map("BR:USESIGN","90-FPSF-&gt;E.7.110"),0)</t>
  </si>
  <si>
    <t xml:space="preserve"> ROUND(cw_map("BR:USESIGN","10-EF-&gt;E.7.120"),0)</t>
  </si>
  <si>
    <t xml:space="preserve"> ROUND(cw_map("BR:USESIGN","20-OMF-&gt;E.7.120"),0)</t>
  </si>
  <si>
    <t xml:space="preserve"> ROUND(cw_map("BR:USESIGN","30-DSF-&gt;E.7.120"),0)</t>
  </si>
  <si>
    <t xml:space="preserve"> ROUND(cw_map("BR:USESIGN","40-TF-&gt;E.7.120"),0)</t>
  </si>
  <si>
    <t xml:space="preserve"> ROUND(cw_map("BR:USESIGN","50-ISF-&gt;E.7.120"),0)</t>
  </si>
  <si>
    <t xml:space="preserve"> ROUND(cw_map("BR:USESIGN","60-CPF-&gt;E.7.120"),0)</t>
  </si>
  <si>
    <t xml:space="preserve"> ROUND(cw_map("BR:USESIGN","80-TIF-&gt;E.7.120"),0)</t>
  </si>
  <si>
    <t xml:space="preserve"> ROUND(cw_map("BR:USESIGN","90-FPSF-&gt;E.7.120"),0)</t>
  </si>
  <si>
    <t xml:space="preserve"> ROUND(cw_map("BR:USESIGN","10-EF-&gt;E.7.130"),0)</t>
  </si>
  <si>
    <t xml:space="preserve"> ROUND(cw_map("BR:USESIGN","20-OMF-&gt;E.7.130"),0)</t>
  </si>
  <si>
    <t xml:space="preserve"> ROUND(cw_map("BR:USESIGN","40-TF-&gt;E.7.130"),0)</t>
  </si>
  <si>
    <t xml:space="preserve"> ROUND(cw_map("BR:USESIGN","10-EF-&gt;E.7.140"),0)</t>
  </si>
  <si>
    <t xml:space="preserve"> ROUND(cw_map("BR:USESIGN","20-OMF-&gt;E.7.140"),0)</t>
  </si>
  <si>
    <t xml:space="preserve"> ROUND(cw_map("BR:USESIGN","30-DSF-&gt;E.7.140"),0)</t>
  </si>
  <si>
    <t xml:space="preserve"> ROUND(cw_map("BR:USESIGN","40-TF-&gt;E.7.140"),0)</t>
  </si>
  <si>
    <t xml:space="preserve"> ROUND(cw_map("BR:USESIGN","50-ISF-&gt;E.7.140"),0)</t>
  </si>
  <si>
    <t xml:space="preserve"> ROUND(cw_map("BR:USESIGN","60-CPF-&gt;E.7.140"),0)</t>
  </si>
  <si>
    <t xml:space="preserve"> ROUND(cw_map("BR:USESIGN","70-WCF-&gt;E.7.140"),0)</t>
  </si>
  <si>
    <t xml:space="preserve"> ROUND(cw_map("BR:USESIGN","80-TIF-&gt;E.7.140"),0)</t>
  </si>
  <si>
    <t xml:space="preserve"> ROUND(cw_map("BR:USESIGN","90-FPSF-&gt;E.7.140"),0)</t>
  </si>
  <si>
    <t xml:space="preserve"> ROUND(cw_map("BR:USESIGN","20-OMF-&gt;E.7.150"),0)</t>
  </si>
  <si>
    <t xml:space="preserve"> ROUND(cw_map("BR:USESIGN","20-OMF-&gt;E.7.160"),0)</t>
  </si>
  <si>
    <t xml:space="preserve"> ROUND(cw_map("BR:USESIGN","30-DSF-&gt;E.7.170"),0)</t>
  </si>
  <si>
    <t xml:space="preserve"> ROUND(cw_map("BR:USESIGN","10-EF-&gt;E.7.210"),0)</t>
  </si>
  <si>
    <t xml:space="preserve"> ROUND(cw_map("BR:USESIGN","20-OMF-&gt;E.7.210"),0)</t>
  </si>
  <si>
    <t xml:space="preserve"> ROUND(cw_map("BR:USESIGN","30-DSF-&gt;E.7.210"),0)</t>
  </si>
  <si>
    <t xml:space="preserve"> ROUND(cw_map("BR:USESIGN","40-TF-&gt;E.7.210"),0)</t>
  </si>
  <si>
    <t xml:space="preserve"> ROUND(cw_map("BR:USESIGN","60-CPF-&gt;E.7.210"),0)</t>
  </si>
  <si>
    <t xml:space="preserve"> ROUND(cw_map("BR:USESIGN","70-WCF-&gt;E.7.210"),0)</t>
  </si>
  <si>
    <t xml:space="preserve"> ROUND(cw_map("BR:USESIGN","80-TIF-&gt;E.7.210"),0)</t>
  </si>
  <si>
    <t xml:space="preserve"> ROUND(cw_map("BR:USESIGN","90-FPSF-&gt;E.7.210"),0)</t>
  </si>
  <si>
    <t>$C$34</t>
  </si>
  <si>
    <t xml:space="preserve"> ROUND(cw_map("BR:USESIGN","10-EF-&gt;E.7.220"),0)</t>
  </si>
  <si>
    <t>$D$34</t>
  </si>
  <si>
    <t xml:space="preserve"> ROUND(cw_map("BR:USESIGN","20-OMF-&gt;E.7.220"),0)</t>
  </si>
  <si>
    <t>$E$34</t>
  </si>
  <si>
    <t xml:space="preserve"> ROUND(cw_map("BR:USESIGN","30-DSF-&gt;E.7.220"),0)</t>
  </si>
  <si>
    <t>$F$34</t>
  </si>
  <si>
    <t xml:space="preserve"> ROUND(cw_map("BR:USESIGN","40-TF-&gt;E.7.220"),0)</t>
  </si>
  <si>
    <t>$H$34</t>
  </si>
  <si>
    <t xml:space="preserve"> ROUND(cw_map("BR:USESIGN","60-CPF-&gt;E.7.220"),0)</t>
  </si>
  <si>
    <t>$I$34</t>
  </si>
  <si>
    <t xml:space="preserve"> ROUND(cw_map("BR:USESIGN","70-WCF-&gt;E.7.220"),0)</t>
  </si>
  <si>
    <t>$J$34</t>
  </si>
  <si>
    <t xml:space="preserve"> ROUND(cw_map("BR:USESIGN","80-TIF-&gt;E.7.220"),0)</t>
  </si>
  <si>
    <t>$K$34</t>
  </si>
  <si>
    <t xml:space="preserve"> ROUND(cw_map("BR:USESIGN","90-FPSF-&gt;E.7.220"),0)</t>
  </si>
  <si>
    <t>$C$35</t>
  </si>
  <si>
    <t xml:space="preserve"> ROUND(cw_map("BR:USESIGN","10-EF-&gt;E.7.230"),0)</t>
  </si>
  <si>
    <t>$D$35</t>
  </si>
  <si>
    <t xml:space="preserve"> ROUND(cw_map("BR:USESIGN","20-OMF-&gt;E.7.230"),0)</t>
  </si>
  <si>
    <t>$E$35</t>
  </si>
  <si>
    <t xml:space="preserve"> ROUND(cw_map("BR:USESIGN","30-DSF-&gt;E.7.230"),0)</t>
  </si>
  <si>
    <t>$F$35</t>
  </si>
  <si>
    <t xml:space="preserve"> ROUND(cw_map("BR:USESIGN","40-TF-&gt;E.7.230"),0)</t>
  </si>
  <si>
    <t>$H$35</t>
  </si>
  <si>
    <t xml:space="preserve"> ROUND(cw_map("BR:USESIGN","60-CPF-&gt;E.7.230"),0)</t>
  </si>
  <si>
    <t>$I$35</t>
  </si>
  <si>
    <t xml:space="preserve"> ROUND(cw_map("BR:USESIGN","70-WCF-&gt;E.7.230"),0)</t>
  </si>
  <si>
    <t>$J$35</t>
  </si>
  <si>
    <t xml:space="preserve"> ROUND(cw_map("BR:USESIGN","80-TIF-&gt;E.7.230"),0)</t>
  </si>
  <si>
    <t>$K$35</t>
  </si>
  <si>
    <t xml:space="preserve"> ROUND(cw_map("BR:USESIGN","90-FPSF-&gt;E.7.230"),0)</t>
  </si>
  <si>
    <t>$C$36</t>
  </si>
  <si>
    <t xml:space="preserve"> ROUND(cw_map("BR:USESIGN","10-EF-&gt;E.7.300"),0)</t>
  </si>
  <si>
    <t>$D$36</t>
  </si>
  <si>
    <t xml:space="preserve"> ROUND(cw_map("BR:USESIGN","20-OMF-&gt;E.7.300"),0)</t>
  </si>
  <si>
    <t>$E$36</t>
  </si>
  <si>
    <t xml:space="preserve"> ROUND(cw_map("BR:USESIGN","30-DSF-&gt;E.7.300"),0)</t>
  </si>
  <si>
    <t>$F$36</t>
  </si>
  <si>
    <t xml:space="preserve"> ROUND(cw_map("BR:USESIGN","40-TF-&gt;E.7.300"),0)</t>
  </si>
  <si>
    <t>$G$36</t>
  </si>
  <si>
    <t xml:space="preserve"> ROUND(cw_map("BR:USESIGN","50-ISF-&gt;E.7.300"),0)</t>
  </si>
  <si>
    <t>$H$36</t>
  </si>
  <si>
    <t xml:space="preserve"> ROUND(cw_map("BR:USESIGN","60-CPF-&gt;E.7.300"),0)</t>
  </si>
  <si>
    <t>$J$36</t>
  </si>
  <si>
    <t xml:space="preserve"> ROUND(cw_map("BR:USESIGN","80-TIF-&gt;E.7.300"),0)</t>
  </si>
  <si>
    <t>$K$36</t>
  </si>
  <si>
    <t xml:space="preserve"> ROUND(cw_map("BR:USESIGN","90-FPSF-&gt;E.7.300"),0)</t>
  </si>
  <si>
    <t>$C$42</t>
  </si>
  <si>
    <t xml:space="preserve"> ROUND(cw_map("BR:USESIGN","10-EF-&gt;E.7.900"),0)</t>
  </si>
  <si>
    <t>$D$42</t>
  </si>
  <si>
    <t xml:space="preserve"> ROUND(cw_map("BR:USESIGN","20-OMF-&gt;E.7.900"),0)</t>
  </si>
  <si>
    <t>$E$42</t>
  </si>
  <si>
    <t xml:space="preserve"> ROUND(cw_map("BR:USESIGN","30-DSF-&gt;E.7.900"),0)</t>
  </si>
  <si>
    <t>$F$42</t>
  </si>
  <si>
    <t xml:space="preserve"> ROUND(cw_map("BR:USESIGN","40-TF-&gt;E.7.900"),0)</t>
  </si>
  <si>
    <t>$G$42</t>
  </si>
  <si>
    <t xml:space="preserve"> ROUND(cw_map("BR:USESIGN","50-ISF-&gt;E.7.900"),0)</t>
  </si>
  <si>
    <t>$H$42</t>
  </si>
  <si>
    <t xml:space="preserve"> ROUND(cw_map("BR:USESIGN","60-CPF-&gt;E.7.900"),0)</t>
  </si>
  <si>
    <t>$K$42</t>
  </si>
  <si>
    <t xml:space="preserve"> ROUND(cw_map("BR:USESIGN","90-FPSF-&gt;E.7.900"),0)</t>
  </si>
  <si>
    <t>$C$43</t>
  </si>
  <si>
    <t xml:space="preserve"> ROUND(cw_map("BR:USESIGN","10-EF-&gt;E.7.990"),0)</t>
  </si>
  <si>
    <t>$D$43</t>
  </si>
  <si>
    <t xml:space="preserve"> ROUND(cw_map("BR:USESIGN","20-OMF-&gt;E.7.990"),0)</t>
  </si>
  <si>
    <t>$E$43</t>
  </si>
  <si>
    <t xml:space="preserve"> ROUND(cw_map("BR:USESIGN","30-DSF-&gt;E.7.990"),0)</t>
  </si>
  <si>
    <t>$F$43</t>
  </si>
  <si>
    <t xml:space="preserve"> ROUND(cw_map("BR:USESIGN","40-TF-&gt;E.7.990"),0)</t>
  </si>
  <si>
    <t>$G$43</t>
  </si>
  <si>
    <t xml:space="preserve"> ROUND(cw_map("BR:USESIGN","50-ISF-&gt;E.7.990"),0)</t>
  </si>
  <si>
    <t>$H$43</t>
  </si>
  <si>
    <t xml:space="preserve"> ROUND(cw_map("BR:USESIGN","60-CPF-&gt;E.7.990"),0)</t>
  </si>
  <si>
    <t>$I$43</t>
  </si>
  <si>
    <t xml:space="preserve"> ROUND(cw_map("BR:USESIGN","70-WCF-&gt;E.7.990"),0)</t>
  </si>
  <si>
    <t>$J$43</t>
  </si>
  <si>
    <t xml:space="preserve"> ROUND(cw_map("BR:USESIGN","80-TIF-&gt;E.7.990"),0)</t>
  </si>
  <si>
    <t>$K$43</t>
  </si>
  <si>
    <t xml:space="preserve"> ROUND(cw_map("BR:USESIGN","90-FPSF-&gt;E.7.990"),0)</t>
  </si>
  <si>
    <t>$C$49</t>
  </si>
  <si>
    <t xml:space="preserve"> -ROUND(cw_map("BR:USESIGN","10-EF-&gt;E.8.130"),0)</t>
  </si>
  <si>
    <t>$D$49</t>
  </si>
  <si>
    <t xml:space="preserve"> -ROUND(cw_map("BR:USESIGN","20-OMF-&gt;E.8.130"),0)</t>
  </si>
  <si>
    <t>$F$49</t>
  </si>
  <si>
    <t xml:space="preserve"> -ROUND(cw_map("BR:USESIGN","40-TF-&gt;E.8.130"),0)</t>
  </si>
  <si>
    <t>$C$50</t>
  </si>
  <si>
    <t xml:space="preserve"> -ROUND(cw_map("BR:USESIGN","10-EF-&gt;E.8.140"),0)</t>
  </si>
  <si>
    <t>$D$50</t>
  </si>
  <si>
    <t xml:space="preserve"> -ROUND(cw_map("BR:USESIGN","20-OMF-&gt;E.8.140"),0)</t>
  </si>
  <si>
    <t>$E$50</t>
  </si>
  <si>
    <t xml:space="preserve"> -ROUND(cw_map("BR:USESIGN","30-DSF-&gt;E.8.140"),0)</t>
  </si>
  <si>
    <t>$F$50</t>
  </si>
  <si>
    <t xml:space="preserve"> -ROUND(cw_map("BR:USESIGN","40-TF-&gt;E.8.140"),0)</t>
  </si>
  <si>
    <t>$G$50</t>
  </si>
  <si>
    <t xml:space="preserve"> -ROUND(cw_map("BR:USESIGN","50-ISF-&gt;E.8.140"),0)</t>
  </si>
  <si>
    <t>$H$50</t>
  </si>
  <si>
    <t xml:space="preserve"> -ROUND(cw_map("BR:USESIGN","60-CPF-&gt;E.8.140"),0)</t>
  </si>
  <si>
    <t>$J$50</t>
  </si>
  <si>
    <t xml:space="preserve"> -ROUND(cw_map("BR:USESIGN","80-TIF-&gt;E.8.140"),0)</t>
  </si>
  <si>
    <t>$C$54</t>
  </si>
  <si>
    <t xml:space="preserve"> -ROUND(cw_map("BR:USESIGN","10-EF-&gt;E.8.410"),0)</t>
  </si>
  <si>
    <t>$D$54</t>
  </si>
  <si>
    <t xml:space="preserve"> -ROUND(cw_map("BR:USESIGN","20-OMF-&gt;E.8.410"),0)</t>
  </si>
  <si>
    <t>$H$54</t>
  </si>
  <si>
    <t xml:space="preserve"> -ROUND(cw_map("BR:USESIGN","60-CPF-&gt;E.8.410"),0)</t>
  </si>
  <si>
    <t>$C$55</t>
  </si>
  <si>
    <t xml:space="preserve"> -ROUND(cw_map("BR:USESIGN","10-EF-&gt;E.8.420"),0)</t>
  </si>
  <si>
    <t>$D$55</t>
  </si>
  <si>
    <t xml:space="preserve"> -ROUND(cw_map("BR:USESIGN","20-OMF-&gt;E.8.420"),0)</t>
  </si>
  <si>
    <t>$H$55</t>
  </si>
  <si>
    <t xml:space="preserve"> -ROUND(cw_map("BR:USESIGN","60-CPF-&gt;E.8.420"),0)</t>
  </si>
  <si>
    <t>$C$56</t>
  </si>
  <si>
    <t xml:space="preserve"> -ROUND(cw_map("BR:USESIGN","10-EF-&gt;E.8.430"),0)</t>
  </si>
  <si>
    <t>$D$56</t>
  </si>
  <si>
    <t xml:space="preserve"> -ROUND(cw_map("BR:USESIGN","20-OMF-&gt;E.8.430"),0)</t>
  </si>
  <si>
    <t>$H$56</t>
  </si>
  <si>
    <t xml:space="preserve"> -ROUND(cw_map("BR:USESIGN","60-CPF-&gt;E.8.430"),0)</t>
  </si>
  <si>
    <t>$C$57</t>
  </si>
  <si>
    <t xml:space="preserve"> -ROUND(cw_map("BR:USESIGN","10-EF-&gt;E.8.440"),0)</t>
  </si>
  <si>
    <t>$D$57</t>
  </si>
  <si>
    <t xml:space="preserve"> -ROUND(cw_map("BR:USESIGN","20-OMF-&gt;E.8.440"),0)</t>
  </si>
  <si>
    <t>$H$57</t>
  </si>
  <si>
    <t xml:space="preserve"> -ROUND(cw_map("BR:USESIGN","60-CPF-&gt;E.8.440"),0)</t>
  </si>
  <si>
    <t>$C$58</t>
  </si>
  <si>
    <t xml:space="preserve"> -ROUND(cw_map("BR:USESIGN","10-EF-&gt;E.8.510"),0)</t>
  </si>
  <si>
    <t>$D$58</t>
  </si>
  <si>
    <t xml:space="preserve"> -ROUND(cw_map("BR:USESIGN","20-OMF-&gt;E.8.510"),0)</t>
  </si>
  <si>
    <t>$H$58</t>
  </si>
  <si>
    <t xml:space="preserve"> -ROUND(cw_map("BR:USESIGN","60-CPF-&gt;E.8.510"),0)</t>
  </si>
  <si>
    <t>$C$59</t>
  </si>
  <si>
    <t xml:space="preserve"> -ROUND(cw_map("BR:USESIGN","10-EF-&gt;E.8.520"),0)</t>
  </si>
  <si>
    <t>$D$59</t>
  </si>
  <si>
    <t xml:space="preserve"> -ROUND(cw_map("BR:USESIGN","20-OMF-&gt;E.8.520"),0)</t>
  </si>
  <si>
    <t>$H$59</t>
  </si>
  <si>
    <t xml:space="preserve"> -ROUND(cw_map("BR:USESIGN","60-CPF-&gt;E.8.520"),0)</t>
  </si>
  <si>
    <t>$C$60</t>
  </si>
  <si>
    <t xml:space="preserve"> -ROUND(cw_map("BR:USESIGN","10-EF-&gt;E.8.530"),0)</t>
  </si>
  <si>
    <t>$D$60</t>
  </si>
  <si>
    <t xml:space="preserve"> -ROUND(cw_map("BR:USESIGN","20-OMF-&gt;E.8.530"),0)</t>
  </si>
  <si>
    <t>$H$60</t>
  </si>
  <si>
    <t xml:space="preserve"> -ROUND(cw_map("BR:USESIGN","60-CPF-&gt;E.8.530"),0)</t>
  </si>
  <si>
    <t>$C$61</t>
  </si>
  <si>
    <t xml:space="preserve"> -ROUND(cw_map("BR:USESIGN","10-EF-&gt;E.8.540"),0)</t>
  </si>
  <si>
    <t>$D$61</t>
  </si>
  <si>
    <t xml:space="preserve"> -ROUND(cw_map("BR:USESIGN","20-OMF-&gt;E.8.540"),0)</t>
  </si>
  <si>
    <t>$H$61</t>
  </si>
  <si>
    <t xml:space="preserve"> -ROUND(cw_map("BR:USESIGN","60-CPF-&gt;E.8.540"),0)</t>
  </si>
  <si>
    <t>$C$62</t>
  </si>
  <si>
    <t xml:space="preserve"> -ROUND(cw_map("BR:USESIGN","10-EF-&gt;E.8.610"),0)</t>
  </si>
  <si>
    <t>$D$62</t>
  </si>
  <si>
    <t xml:space="preserve"> -ROUND(cw_map("BR:USESIGN","20-OMF-&gt;E.8.610"),0)</t>
  </si>
  <si>
    <t>$C$63</t>
  </si>
  <si>
    <t xml:space="preserve"> -ROUND(cw_map("BR:USESIGN","10-EF-&gt;E.8.620"),0)</t>
  </si>
  <si>
    <t>$D$63</t>
  </si>
  <si>
    <t xml:space="preserve"> -ROUND(cw_map("BR:USESIGN","20-OMF-&gt;E.8.620"),0)</t>
  </si>
  <si>
    <t>$C$64</t>
  </si>
  <si>
    <t xml:space="preserve"> -ROUND(cw_map("BR:USESIGN","10-EF-&gt;E.8.630"),0)</t>
  </si>
  <si>
    <t>$D$64</t>
  </si>
  <si>
    <t xml:space="preserve"> -ROUND(cw_map("BR:USESIGN","20-OMF-&gt;E.8.630"),0)</t>
  </si>
  <si>
    <t>$C$65</t>
  </si>
  <si>
    <t xml:space="preserve"> -ROUND(cw_map("BR:USESIGN","10-EF-&gt;E.8.640"),0)</t>
  </si>
  <si>
    <t>$D$65</t>
  </si>
  <si>
    <t xml:space="preserve"> -ROUND(cw_map("BR:USESIGN","20-OMF-&gt;E.8.640"),0)</t>
  </si>
  <si>
    <t>$C$66</t>
  </si>
  <si>
    <t xml:space="preserve"> -ROUND(cw_map("BR:USESIGN","10-EF-&gt;E.8.710"),0)</t>
  </si>
  <si>
    <t>$D$66</t>
  </si>
  <si>
    <t xml:space="preserve"> -ROUND(cw_map("BR:USESIGN","20-OMF-&gt;E.8.710"),0)</t>
  </si>
  <si>
    <t>$C$67</t>
  </si>
  <si>
    <t xml:space="preserve"> -ROUND(cw_map("BR:USESIGN","10-EF-&gt;E.8.720"),0)</t>
  </si>
  <si>
    <t>$D$67</t>
  </si>
  <si>
    <t xml:space="preserve"> -ROUND(cw_map("BR:USESIGN","20-OMF-&gt;E.8.720"),0)</t>
  </si>
  <si>
    <t>$C$68</t>
  </si>
  <si>
    <t xml:space="preserve"> -ROUND(cw_map("BR:USESIGN","10-EF-&gt;E.8.730"),0)</t>
  </si>
  <si>
    <t>$D$68</t>
  </si>
  <si>
    <t xml:space="preserve"> -ROUND(cw_map("BR:USESIGN","20-OMF-&gt;E.8.730"),0)</t>
  </si>
  <si>
    <t>$C$69</t>
  </si>
  <si>
    <t xml:space="preserve"> -ROUND(cw_map("BR:USESIGN","10-EF-&gt;E.8.740"),0)</t>
  </si>
  <si>
    <t>$D$69</t>
  </si>
  <si>
    <t xml:space="preserve"> -ROUND(cw_map("BR:USESIGN","20-OMF-&gt;E.8.740"),0)</t>
  </si>
  <si>
    <t>$C$70</t>
  </si>
  <si>
    <t xml:space="preserve"> -ROUND(cw_map("BR:USESIGN","10-EF-&gt;E.8.810"),0)</t>
  </si>
  <si>
    <t>$D$70</t>
  </si>
  <si>
    <t xml:space="preserve"> -ROUND(cw_map("BR:USESIGN","20-OMF-&gt;E.8.810"),0)</t>
  </si>
  <si>
    <t>$C$71</t>
  </si>
  <si>
    <t xml:space="preserve"> -ROUND(cw_map("BR:USESIGN","10-EF-&gt;E.8.820"),0)</t>
  </si>
  <si>
    <t>$D$71</t>
  </si>
  <si>
    <t xml:space="preserve"> -ROUND(cw_map("BR:USESIGN","20-OMF-&gt;E.8.820"),0)</t>
  </si>
  <si>
    <t>$C$72</t>
  </si>
  <si>
    <t xml:space="preserve"> -ROUND(cw_map("BR:USESIGN","10-EF-&gt;E.8.830"),0)</t>
  </si>
  <si>
    <t>$D$72</t>
  </si>
  <si>
    <t xml:space="preserve"> -ROUND(cw_map("BR:USESIGN","20-OMF-&gt;E.8.830"),0)</t>
  </si>
  <si>
    <t>$C$73</t>
  </si>
  <si>
    <t xml:space="preserve"> -ROUND(cw_map("BR:USESIGN","10-EF-&gt;E.8.840"),0)</t>
  </si>
  <si>
    <t>$D$73</t>
  </si>
  <si>
    <t xml:space="preserve"> -ROUND(cw_map("BR:USESIGN","20-OMF-&gt;E.8.840"),0)</t>
  </si>
  <si>
    <t>$C$74</t>
  </si>
  <si>
    <t xml:space="preserve"> -ROUND(cw_map("BR:USESIGN","10-EF-&gt;E.8.910"),0)</t>
  </si>
  <si>
    <t>$D$74</t>
  </si>
  <si>
    <t xml:space="preserve"> -ROUND(cw_map("BR:USESIGN","20-OMF-&gt;E.8.910"),0)</t>
  </si>
  <si>
    <t>$F$74</t>
  </si>
  <si>
    <t xml:space="preserve"> -ROUND(cw_map("BR:USESIGN","40-TF-&gt;E.8.910"),0)</t>
  </si>
  <si>
    <t>$G$74</t>
  </si>
  <si>
    <t xml:space="preserve"> -ROUND(cw_map("BR:USESIGN","50-ISF-&gt;E.8.910"),0)</t>
  </si>
  <si>
    <t>$H$74</t>
  </si>
  <si>
    <t xml:space="preserve"> -ROUND(cw_map("BR:USESIGN","60-CPF-&gt;E.8.910"),0)</t>
  </si>
  <si>
    <t>$K$74</t>
  </si>
  <si>
    <t xml:space="preserve"> -ROUND(cw_map("BR:USESIGN","90-FPSF-&gt;E.8.910"),0)</t>
  </si>
  <si>
    <t>$C$75</t>
  </si>
  <si>
    <t xml:space="preserve"> -ROUND(cw_map("BR:USESIGN","10-EF-&gt;E.8.990"),0)</t>
  </si>
  <si>
    <t>$D$75</t>
  </si>
  <si>
    <t xml:space="preserve"> -ROUND(cw_map("BR:USESIGN","20-OMF-&gt;E.8.990"),0)</t>
  </si>
  <si>
    <t>$E$75</t>
  </si>
  <si>
    <t xml:space="preserve"> -ROUND(cw_map("BR:USESIGN","30-DSF-&gt;E.8.990"),0)</t>
  </si>
  <si>
    <t>$F$75</t>
  </si>
  <si>
    <t xml:space="preserve"> -ROUND(cw_map("BR:USESIGN","40-TF-&gt;E.8.990"),0)</t>
  </si>
  <si>
    <t>$G$75</t>
  </si>
  <si>
    <t xml:space="preserve"> -ROUND(cw_map("BR:USESIGN","50-ISF-&gt;E.8.990"),0)</t>
  </si>
  <si>
    <t>$H$75</t>
  </si>
  <si>
    <t xml:space="preserve"> -ROUND(cw_map("BR:USESIGN","60-CPF-&gt;E.8.990"),0)</t>
  </si>
  <si>
    <t>$I$75</t>
  </si>
  <si>
    <t xml:space="preserve"> -ROUND(cw_map("BR:USESIGN","70-WCF-&gt;E.8.990"),0)</t>
  </si>
  <si>
    <t>$J$75</t>
  </si>
  <si>
    <t xml:space="preserve"> -ROUND(cw_map("BR:USESIGN","80-TIF-&gt;E.8.990"),0)</t>
  </si>
  <si>
    <t>$K$75</t>
  </si>
  <si>
    <t xml:space="preserve"> -ROUND(cw_map("BR:USESIGN","90-FPSF-&gt;E.8.990"),0)</t>
  </si>
  <si>
    <t>$C$79</t>
  </si>
  <si>
    <t xml:space="preserve"> ROUND(cw_map("BR:SUB:USESIGN","10-EF-&gt;A.7"),0)</t>
  </si>
  <si>
    <t>$D$79</t>
  </si>
  <si>
    <t xml:space="preserve"> ROUND(cw_map("BR:SUB:USESIGN","20-OMF-&gt;A.7"),0)</t>
  </si>
  <si>
    <t>$E$79</t>
  </si>
  <si>
    <t xml:space="preserve"> ROUND(cw_map("BR:SUB:USESIGN","30-DSF-&gt;A.7"),0)</t>
  </si>
  <si>
    <t>$F$79</t>
  </si>
  <si>
    <t xml:space="preserve"> ROUND(cw_map("BR:SUB:USESIGN","40-TF-&gt;A.7"),0)</t>
  </si>
  <si>
    <t>$G$79</t>
  </si>
  <si>
    <t xml:space="preserve"> ROUND(cw_map("BR:SUB:USESIGN","50-ISF-&gt;A.7"),0)</t>
  </si>
  <si>
    <t>$H$79</t>
  </si>
  <si>
    <t xml:space="preserve"> ROUND(cw_map("BR:SUB:USESIGN","60-CPF-&gt;A.7"),0)</t>
  </si>
  <si>
    <t>$I$79</t>
  </si>
  <si>
    <t xml:space="preserve"> ROUND(cw_map("BR:SUB:USESIGN","70-WCF-&gt;A.7"),0)</t>
  </si>
  <si>
    <t>$J$79</t>
  </si>
  <si>
    <t xml:space="preserve"> ROUND(cw_map("BR:SUB:USESIGN","80-TIF-&gt;A.7"),0)</t>
  </si>
  <si>
    <t>$K$79</t>
  </si>
  <si>
    <t xml:space="preserve"> ROUND(cw_map("BR:SUB:USESIGN","90-FPSF-&gt;A.7"),0)</t>
  </si>
  <si>
    <t>SH:Revenues 9-14</t>
  </si>
  <si>
    <t xml:space="preserve"> ROUND(cw_map("BR:SUB:USESIGN","10-EF-&gt;C.1.11*")+cw_map("BR:SUB:USESIGN","10-EF-&gt;C.1.120"),0)</t>
  </si>
  <si>
    <t xml:space="preserve"> ROUND(cw_map("BR:SUB:USESIGN","20-OMF-&gt;C.1.11*")+cw_map("BR:SUB:USESIGN","20-OMF-&gt;C.1.120"),0)</t>
  </si>
  <si>
    <t xml:space="preserve"> ROUND(cw_map("BR:SUB:USESIGN","30-DSF-&gt;C.1.11*")+cw_map("BR:SUB:USESIGN","30-DSF-&gt;C.1.120"),0)</t>
  </si>
  <si>
    <t xml:space="preserve"> ROUND(cw_map("BR:SUB:USESIGN","40-TF-&gt;C.1.11*")+cw_map("BR:SUB:USESIGN","40-TF-&gt;C.1.120"),0)</t>
  </si>
  <si>
    <t xml:space="preserve"> ROUND(cw_map("BR:SUB:USESIGN","50-ISF-&gt;C.1.11*")+cw_map("BR:SUB:USESIGN","50-ISF-&gt;C.1.120"),0)</t>
  </si>
  <si>
    <t xml:space="preserve"> ROUND(cw_map("BR:SUB:USESIGN","60-CPF-&gt;C.1.11*")+cw_map("BR:SUB:USESIGN","60-CPF-&gt;C.1.120"),0)</t>
  </si>
  <si>
    <t xml:space="preserve"> ROUND(cw_map("BR:SUB:USESIGN","70-WCF-&gt;C.1.11*")+cw_map("BR:SUB:USESIGN","70-WCF-&gt;C.1.120"),0)</t>
  </si>
  <si>
    <t xml:space="preserve"> ROUND(cw_map("BR:SUB:USESIGN","80-TIF-&gt;C.1.11*")+cw_map("BR:SUB:USESIGN","80-TIF-&gt;C.1.120"),0)</t>
  </si>
  <si>
    <t xml:space="preserve"> ROUND(cw_map("BR:SUB:USESIGN","90-FPSF-&gt;C.1.11*")+cw_map("BR:SUB:USESIGN","90-FPSF-&gt;C.1.120"),0)</t>
  </si>
  <si>
    <t xml:space="preserve"> ROUND(cw_map("BR:SUB:USESIGN","10-EF-&gt;C.1.130"),0)</t>
  </si>
  <si>
    <t xml:space="preserve"> ROUND(cw_map("BR:SUB:USESIGN","20-OMF-&gt;C.1.130"),0)</t>
  </si>
  <si>
    <t xml:space="preserve"> ROUND(cw_map("BR:SUB:USESIGN","10-EF-&gt;C.1.140"),0)</t>
  </si>
  <si>
    <t xml:space="preserve"> ROUND(cw_map("BR:SUB:USESIGN","20-OMF-&gt;C.1.140"),0)</t>
  </si>
  <si>
    <t xml:space="preserve"> ROUND(cw_map("BR:SUB:USESIGN","40-TF-&gt;C.1.140"),0)</t>
  </si>
  <si>
    <t xml:space="preserve"> ROUND(cw_map("BR:SUB:USESIGN","50-ISF-&gt;C.1.140"),0)</t>
  </si>
  <si>
    <t xml:space="preserve"> ROUND(cw_map("BR:SUB:USESIGN","60-CPF-&gt;C.1.140"),0)</t>
  </si>
  <si>
    <t xml:space="preserve"> ROUND(cw_map("BR:SUB:USESIGN","50-ISF-&gt;C.1.150"),0)</t>
  </si>
  <si>
    <t xml:space="preserve"> ROUND(cw_map("BR:SUB:USESIGN","20-OMF-&gt;C.1.160"),0)</t>
  </si>
  <si>
    <t xml:space="preserve"> ROUND(cw_map("BR:SUB:USESIGN","30-DSF-&gt;C.1.160"),0)</t>
  </si>
  <si>
    <t xml:space="preserve"> ROUND(cw_map("BR:SUB:USESIGN","60-CPF-&gt;C.1.160"),0)</t>
  </si>
  <si>
    <t xml:space="preserve"> ROUND(cw_map("BR:SUB:USESIGN","10-EF-&gt;C.1.170"),0)</t>
  </si>
  <si>
    <t xml:space="preserve"> ROUND(cw_map("BR:SUB:USESIGN","10-EF-&gt;C.1.190"),0)</t>
  </si>
  <si>
    <t xml:space="preserve"> ROUND(cw_map("BR:SUB:USESIGN","20-OMF-&gt;C.1.190"),0)</t>
  </si>
  <si>
    <t xml:space="preserve"> ROUND(cw_map("BR:SUB:USESIGN","30-DSF-&gt;C.1.190"),0)</t>
  </si>
  <si>
    <t xml:space="preserve"> ROUND(cw_map("BR:SUB:USESIGN","40-TF-&gt;C.1.190"),0)</t>
  </si>
  <si>
    <t xml:space="preserve"> ROUND(cw_map("BR:SUB:USESIGN","50-ISF-&gt;C.1.190"),0)</t>
  </si>
  <si>
    <t xml:space="preserve"> ROUND(cw_map("BR:SUB:USESIGN","60-CPF-&gt;C.1.190"),0)</t>
  </si>
  <si>
    <t xml:space="preserve"> ROUND(cw_map("BR:SUB:USESIGN","70-WCF-&gt;C.1.190"),0)</t>
  </si>
  <si>
    <t xml:space="preserve"> ROUND(cw_map("BR:SUB:USESIGN","80-TIF-&gt;C.1.190"),0)</t>
  </si>
  <si>
    <t xml:space="preserve"> ROUND(cw_map("BR:SUB:USESIGN","90-FPSF-&gt;C.1.190"),0)</t>
  </si>
  <si>
    <t>$C$14</t>
  </si>
  <si>
    <t xml:space="preserve"> ROUND(cw_map("BR:SUB:USESIGN","10-EF-&gt;C.1.210"),0)</t>
  </si>
  <si>
    <t>$D$14</t>
  </si>
  <si>
    <t xml:space="preserve"> ROUND(cw_map("BR:SUB:USESIGN","20-OMF-&gt;C.1.210"),0)</t>
  </si>
  <si>
    <t>$E$14</t>
  </si>
  <si>
    <t xml:space="preserve"> ROUND(cw_map("BR:SUB:USESIGN","30-DSF-&gt;C.1.210"),0)</t>
  </si>
  <si>
    <t>$F$14</t>
  </si>
  <si>
    <t xml:space="preserve"> ROUND(cw_map("BR:SUB:USESIGN","40-TF-&gt;C.1.210"),0)</t>
  </si>
  <si>
    <t>$G$14</t>
  </si>
  <si>
    <t xml:space="preserve"> ROUND(cw_map("BR:SUB:USESIGN","50-ISF-&gt;C.1.210"),0)</t>
  </si>
  <si>
    <t>$H$14</t>
  </si>
  <si>
    <t xml:space="preserve"> ROUND(cw_map("BR:SUB:USESIGN","60-CPF-&gt;C.1.210"),0)</t>
  </si>
  <si>
    <t>$I$14</t>
  </si>
  <si>
    <t xml:space="preserve"> ROUND(cw_map("BR:SUB:USESIGN","70-WCF-&gt;C.1.210"),0)</t>
  </si>
  <si>
    <t>$J$14</t>
  </si>
  <si>
    <t xml:space="preserve"> ROUND(cw_map("BR:SUB:USESIGN","80-TIF-&gt;C.1.210"),0)</t>
  </si>
  <si>
    <t>$K$14</t>
  </si>
  <si>
    <t xml:space="preserve"> ROUND(cw_map("BR:SUB:USESIGN","90-FPSF-&gt;C.1.210"),0)</t>
  </si>
  <si>
    <t>$C$15</t>
  </si>
  <si>
    <t xml:space="preserve"> ROUND(cw_map("BR:SUB:USESIGN","10-EF-&gt;C.1.220"),0)</t>
  </si>
  <si>
    <t>$D$15</t>
  </si>
  <si>
    <t xml:space="preserve"> ROUND(cw_map("BR:SUB:USESIGN","20-OMF-&gt;C.1.220"),0)</t>
  </si>
  <si>
    <t>$E$15</t>
  </si>
  <si>
    <t xml:space="preserve"> ROUND(cw_map("BR:SUB:USESIGN","30-DSF-&gt;C.1.220"),0)</t>
  </si>
  <si>
    <t>$F$15</t>
  </si>
  <si>
    <t xml:space="preserve"> ROUND(cw_map("BR:SUB:USESIGN","40-TF-&gt;C.1.220"),0)</t>
  </si>
  <si>
    <t>$G$15</t>
  </si>
  <si>
    <t xml:space="preserve"> ROUND(cw_map("BR:SUB:USESIGN","50-ISF-&gt;C.1.220"),0)</t>
  </si>
  <si>
    <t>$H$15</t>
  </si>
  <si>
    <t xml:space="preserve"> ROUND(cw_map("BR:SUB:USESIGN","60-CPF-&gt;C.1.220"),0)</t>
  </si>
  <si>
    <t>$I$15</t>
  </si>
  <si>
    <t xml:space="preserve"> ROUND(cw_map("BR:SUB:USESIGN","70-WCF-&gt;C.1.220"),0)</t>
  </si>
  <si>
    <t>$J$15</t>
  </si>
  <si>
    <t xml:space="preserve"> ROUND(cw_map("BR:SUB:USESIGN","80-TIF-&gt;C.1.220"),0)</t>
  </si>
  <si>
    <t>$K$15</t>
  </si>
  <si>
    <t xml:space="preserve"> ROUND(cw_map("BR:SUB:USESIGN","90-FPSF-&gt;C.1.220"),0)</t>
  </si>
  <si>
    <t>$C$16</t>
  </si>
  <si>
    <t xml:space="preserve"> ROUND(cw_map("BR:SUB:USESIGN","10-EF-&gt;C.1.230"),0)</t>
  </si>
  <si>
    <t>$D$16</t>
  </si>
  <si>
    <t xml:space="preserve"> ROUND(cw_map("BR:SUB:USESIGN","20-OMF-&gt;C.1.230"),0)</t>
  </si>
  <si>
    <t>$E$16</t>
  </si>
  <si>
    <t xml:space="preserve"> ROUND(cw_map("BR:SUB:USESIGN","30-DSF-&gt;C.1.230"),0)</t>
  </si>
  <si>
    <t>$F$16</t>
  </si>
  <si>
    <t xml:space="preserve"> ROUND(cw_map("BR:SUB:USESIGN","40-TF-&gt;C.1.230"),0)</t>
  </si>
  <si>
    <t>$G$16</t>
  </si>
  <si>
    <t xml:space="preserve"> ROUND(cw_map("BR:SUB:USESIGN","50-ISF-&gt;C.1.230"),0)</t>
  </si>
  <si>
    <t>$H$16</t>
  </si>
  <si>
    <t xml:space="preserve"> ROUND(cw_map("BR:SUB:USESIGN","60-CPF-&gt;C.1.230"),0)</t>
  </si>
  <si>
    <t>$I$16</t>
  </si>
  <si>
    <t xml:space="preserve"> ROUND(cw_map("BR:SUB:USESIGN","70-WCF-&gt;C.1.230"),0)</t>
  </si>
  <si>
    <t>$J$16</t>
  </si>
  <si>
    <t xml:space="preserve"> ROUND(cw_map("BR:SUB:USESIGN","80-TIF-&gt;C.1.230"),0)</t>
  </si>
  <si>
    <t>$K$16</t>
  </si>
  <si>
    <t xml:space="preserve"> ROUND(cw_map("BR:SUB:USESIGN","90-FPSF-&gt;C.1.230"),0)</t>
  </si>
  <si>
    <t>$C$17</t>
  </si>
  <si>
    <t xml:space="preserve"> ROUND(cw_map("BR:SUB:USESIGN","10-EF-&gt;C.1.290"),0)</t>
  </si>
  <si>
    <t>$D$17</t>
  </si>
  <si>
    <t xml:space="preserve"> ROUND(cw_map("BR:SUB:USESIGN","20-OMF-&gt;C.1.290"),0)</t>
  </si>
  <si>
    <t>$E$17</t>
  </si>
  <si>
    <t xml:space="preserve"> ROUND(cw_map("BR:SUB:USESIGN","30-DSF-&gt;C.1.290"),0)</t>
  </si>
  <si>
    <t>$F$17</t>
  </si>
  <si>
    <t xml:space="preserve"> ROUND(cw_map("BR:SUB:USESIGN","40-TF-&gt;C.1.290"),0)</t>
  </si>
  <si>
    <t>$G$17</t>
  </si>
  <si>
    <t xml:space="preserve"> ROUND(cw_map("BR:SUB:USESIGN","50-ISF-&gt;C.1.290"),0)</t>
  </si>
  <si>
    <t>$H$17</t>
  </si>
  <si>
    <t xml:space="preserve"> ROUND(cw_map("BR:SUB:USESIGN","60-CPF-&gt;C.1.290"),0)</t>
  </si>
  <si>
    <t>$I$17</t>
  </si>
  <si>
    <t xml:space="preserve"> ROUND(cw_map("BR:SUB:USESIGN","70-WCF-&gt;C.1.290"),0)</t>
  </si>
  <si>
    <t>$J$17</t>
  </si>
  <si>
    <t xml:space="preserve"> ROUND(cw_map("BR:SUB:USESIGN","80-TIF-&gt;C.1.290"),0)</t>
  </si>
  <si>
    <t>$K$17</t>
  </si>
  <si>
    <t xml:space="preserve"> ROUND(cw_map("BR:SUB:USESIGN","90-FPSF-&gt;C.1.290"),0)</t>
  </si>
  <si>
    <t>$C$20</t>
  </si>
  <si>
    <t xml:space="preserve"> ROUND(cw_map("BR:SUB:USESIGN","10-EF-&gt;C.1.311"),0)</t>
  </si>
  <si>
    <t>$C$21</t>
  </si>
  <si>
    <t xml:space="preserve"> ROUND(cw_map("BR:SUB:USESIGN","10-EF-&gt;C.1.312"),0)</t>
  </si>
  <si>
    <t>$C$22</t>
  </si>
  <si>
    <t xml:space="preserve"> ROUND(cw_map("BR:SUB:USESIGN","10-EF-&gt;C.1.313"),0)</t>
  </si>
  <si>
    <t>$C$23</t>
  </si>
  <si>
    <t xml:space="preserve"> ROUND(cw_map("BR:SUB:USESIGN","10-EF-&gt;C.1.314"),0)</t>
  </si>
  <si>
    <t xml:space="preserve"> ROUND(cw_map("BR:SUB:USESIGN","10-EF-&gt;C.1.321"),0)</t>
  </si>
  <si>
    <t xml:space="preserve"> ROUND(cw_map("BR:SUB:USESIGN","10-EF-&gt;C.1.322"),0)</t>
  </si>
  <si>
    <t xml:space="preserve"> ROUND(cw_map("BR:SUB:USESIGN","10-EF-&gt;C.1.323"),0)</t>
  </si>
  <si>
    <t xml:space="preserve"> ROUND(cw_map("BR:SUB:USESIGN","10-EF-&gt;C.1.324"),0)</t>
  </si>
  <si>
    <t xml:space="preserve"> ROUND(cw_map("BR:SUB:USESIGN","10-EF-&gt;C.1.331"),0)</t>
  </si>
  <si>
    <t xml:space="preserve"> ROUND(cw_map("BR:SUB:USESIGN","10-EF-&gt;C.1.332"),0)</t>
  </si>
  <si>
    <t xml:space="preserve"> ROUND(cw_map("BR:SUB:USESIGN","10-EF-&gt;C.1.333"),0)</t>
  </si>
  <si>
    <t xml:space="preserve"> ROUND(cw_map("BR:SUB:USESIGN","10-EF-&gt;C.1.334"),0)</t>
  </si>
  <si>
    <t xml:space="preserve"> ROUND(cw_map("BR:SUB:USESIGN","10-EF-&gt;C.1.341"),0)</t>
  </si>
  <si>
    <t xml:space="preserve"> ROUND(cw_map("BR:SUB:USESIGN","10-EF-&gt;C.1.342"),0)</t>
  </si>
  <si>
    <t xml:space="preserve"> ROUND(cw_map("BR:SUB:USESIGN","10-EF-&gt;C.1.343"),0)</t>
  </si>
  <si>
    <t xml:space="preserve"> ROUND(cw_map("BR:SUB:USESIGN","10-EF-&gt;C.1.344"),0)</t>
  </si>
  <si>
    <t xml:space="preserve"> ROUND(cw_map("BR:SUB:USESIGN","10-EF-&gt;C.1.351"),0)</t>
  </si>
  <si>
    <t>$C$37</t>
  </si>
  <si>
    <t xml:space="preserve"> ROUND(cw_map("BR:SUB:USESIGN","10-EF-&gt;C.1.352"),0)</t>
  </si>
  <si>
    <t>$C$38</t>
  </si>
  <si>
    <t xml:space="preserve"> ROUND(cw_map("BR:SUB:USESIGN","10-EF-&gt;C.1.353"),0)</t>
  </si>
  <si>
    <t>$C$39</t>
  </si>
  <si>
    <t xml:space="preserve"> ROUND(cw_map("BR:SUB:USESIGN","10-EF-&gt;C.1.354"),0)</t>
  </si>
  <si>
    <t xml:space="preserve"> ROUND(cw_map("BR:SUB:USESIGN","40-TF-&gt;C.1.411"),0)</t>
  </si>
  <si>
    <t xml:space="preserve"> ROUND(cw_map("BR:SUB:USESIGN","40-TF-&gt;C.1.412"),0)</t>
  </si>
  <si>
    <t>$F$44</t>
  </si>
  <si>
    <t xml:space="preserve"> ROUND(cw_map("BR:SUB:USESIGN","40-TF-&gt;C.1.413"),0)</t>
  </si>
  <si>
    <t>$F$45</t>
  </si>
  <si>
    <t xml:space="preserve"> ROUND(cw_map("BR:SUB:USESIGN","40-TF-&gt;C.1.415"),0)</t>
  </si>
  <si>
    <t>$F$46</t>
  </si>
  <si>
    <t xml:space="preserve"> ROUND(cw_map("BR:SUB:USESIGN","40-TF-&gt;C.1.416"),0)</t>
  </si>
  <si>
    <t>$F$47</t>
  </si>
  <si>
    <t xml:space="preserve"> ROUND(cw_map("BR:SUB:USESIGN","40-TF-&gt;C.1.421"),0)</t>
  </si>
  <si>
    <t>$F$48</t>
  </si>
  <si>
    <t xml:space="preserve"> ROUND(cw_map("BR:SUB:USESIGN","40-TF-&gt;C.1.422"),0)</t>
  </si>
  <si>
    <t xml:space="preserve"> ROUND(cw_map("BR:SUB:USESIGN","40-TF-&gt;C.1.423"),0)</t>
  </si>
  <si>
    <t xml:space="preserve"> ROUND(cw_map("BR:SUB:USESIGN","40-TF-&gt;C.1.424"),0)</t>
  </si>
  <si>
    <t>$F$51</t>
  </si>
  <si>
    <t xml:space="preserve"> ROUND(cw_map("BR:SUB:USESIGN","40-TF-&gt;C.1.431"),0)</t>
  </si>
  <si>
    <t>$F$52</t>
  </si>
  <si>
    <t xml:space="preserve"> ROUND(cw_map("BR:SUB:USESIGN","40-TF-&gt;C.1.432"),0)</t>
  </si>
  <si>
    <t>$F$53</t>
  </si>
  <si>
    <t xml:space="preserve"> ROUND(cw_map("BR:SUB:USESIGN","40-TF-&gt;C.1.433"),0)</t>
  </si>
  <si>
    <t>$F$54</t>
  </si>
  <si>
    <t xml:space="preserve"> ROUND(cw_map("BR:SUB:USESIGN","40-TF-&gt;C.1.434"),0)</t>
  </si>
  <si>
    <t>$F$55</t>
  </si>
  <si>
    <t xml:space="preserve"> ROUND(cw_map("BR:SUB:USESIGN","40-TF-&gt;C.1.441"),0)</t>
  </si>
  <si>
    <t>$F$56</t>
  </si>
  <si>
    <t xml:space="preserve"> ROUND(cw_map("BR:SUB:USESIGN","40-TF-&gt;C.1.442"),0)</t>
  </si>
  <si>
    <t>$F$57</t>
  </si>
  <si>
    <t xml:space="preserve"> ROUND(cw_map("BR:SUB:USESIGN","40-TF-&gt;C.1.443"),0)</t>
  </si>
  <si>
    <t>$F$58</t>
  </si>
  <si>
    <t xml:space="preserve"> ROUND(cw_map("BR:SUB:USESIGN","40-TF-&gt;C.1.444"),0)</t>
  </si>
  <si>
    <t>$F$59</t>
  </si>
  <si>
    <t xml:space="preserve"> ROUND(cw_map("BR:SUB:USESIGN","40-TF-&gt;C.1.451"),0)</t>
  </si>
  <si>
    <t>$F$60</t>
  </si>
  <si>
    <t xml:space="preserve"> ROUND(cw_map("BR:SUB:USESIGN","40-TF-&gt;C.1.452"),0)</t>
  </si>
  <si>
    <t>$F$61</t>
  </si>
  <si>
    <t xml:space="preserve"> ROUND(cw_map("BR:SUB:USESIGN","40-TF-&gt;C.1.453"),0)</t>
  </si>
  <si>
    <t>$F$62</t>
  </si>
  <si>
    <t xml:space="preserve"> ROUND(cw_map("BR:SUB:USESIGN","40-TF-&gt;C.1.454"),0)</t>
  </si>
  <si>
    <t xml:space="preserve"> ROUND(cw_map("BR:SUB:USESIGN","10-EF-&gt;C.1.510"),0)</t>
  </si>
  <si>
    <t xml:space="preserve"> ROUND(cw_map("BR:SUB:USESIGN","20-OMF-&gt;C.1.510"),0)</t>
  </si>
  <si>
    <t>$E$65</t>
  </si>
  <si>
    <t xml:space="preserve"> ROUND(cw_map("BR:SUB:USESIGN","30-DSF-&gt;C.1.510"),0)</t>
  </si>
  <si>
    <t>$F$65</t>
  </si>
  <si>
    <t xml:space="preserve"> ROUND(cw_map("BR:SUB:USESIGN","40-TF-&gt;C.1.510"),0)</t>
  </si>
  <si>
    <t>$G$65</t>
  </si>
  <si>
    <t xml:space="preserve"> ROUND(cw_map("BR:SUB:USESIGN","50-ISF-&gt;C.1.510"),0)</t>
  </si>
  <si>
    <t>$H$65</t>
  </si>
  <si>
    <t xml:space="preserve"> ROUND(cw_map("BR:SUB:USESIGN","60-CPF-&gt;C.1.510"),0)</t>
  </si>
  <si>
    <t>$I$65</t>
  </si>
  <si>
    <t xml:space="preserve"> ROUND(cw_map("BR:SUB:USESIGN","70-WCF-&gt;C.1.510"),0)</t>
  </si>
  <si>
    <t>$J$65</t>
  </si>
  <si>
    <t xml:space="preserve"> ROUND(cw_map("BR:SUB:USESIGN","80-TIF-&gt;C.1.510"),0)</t>
  </si>
  <si>
    <t>$K$65</t>
  </si>
  <si>
    <t xml:space="preserve"> ROUND(cw_map("BR:SUB:USESIGN","90-FPSF-&gt;C.1.510"),0)</t>
  </si>
  <si>
    <t xml:space="preserve"> ROUND(cw_map("BR:SUB:USESIGN","10-EF-&gt;C.1.520"),0)</t>
  </si>
  <si>
    <t xml:space="preserve"> ROUND(cw_map("BR:SUB:USESIGN","20-OMF-&gt;C.1.520"),0)</t>
  </si>
  <si>
    <t>$E$66</t>
  </si>
  <si>
    <t xml:space="preserve"> ROUND(cw_map("BR:SUB:USESIGN","30-DSF-&gt;C.1.520"),0)</t>
  </si>
  <si>
    <t>$F$66</t>
  </si>
  <si>
    <t xml:space="preserve"> ROUND(cw_map("BR:SUB:USESIGN","40-TF-&gt;C.1.520"),0)</t>
  </si>
  <si>
    <t>$G$66</t>
  </si>
  <si>
    <t xml:space="preserve"> ROUND(cw_map("BR:SUB:USESIGN","50-ISF-&gt;C.1.520"),0)</t>
  </si>
  <si>
    <t>$H$66</t>
  </si>
  <si>
    <t xml:space="preserve"> ROUND(cw_map("BR:SUB:USESIGN","60-CPF-&gt;C.1.520"),0)</t>
  </si>
  <si>
    <t>$I$66</t>
  </si>
  <si>
    <t xml:space="preserve"> ROUND(cw_map("BR:SUB:USESIGN","70-WCF-&gt;C.1.520"),0)</t>
  </si>
  <si>
    <t>$J$66</t>
  </si>
  <si>
    <t xml:space="preserve"> ROUND(cw_map("BR:SUB:USESIGN","80-TIF-&gt;C.1.520"),0)</t>
  </si>
  <si>
    <t>$K$66</t>
  </si>
  <si>
    <t xml:space="preserve"> ROUND(cw_map("BR:SUB:USESIGN","90-FPSF-&gt;C.1.520"),0)</t>
  </si>
  <si>
    <t xml:space="preserve"> ROUND(cw_map("BR:SUB:USESIGN","10-EF-&gt;C.1.611"),0)</t>
  </si>
  <si>
    <t xml:space="preserve"> ROUND(cw_map("BR:SUB:USESIGN","10-EF-&gt;C.1.612"),0)</t>
  </si>
  <si>
    <t xml:space="preserve"> ROUND(cw_map("BR:SUB:USESIGN","10-EF-&gt;C.1.613"),0)</t>
  </si>
  <si>
    <t xml:space="preserve"> ROUND(cw_map("BR:SUB:USESIGN","10-EF-&gt;C.1.614"),0)</t>
  </si>
  <si>
    <t xml:space="preserve"> ROUND(cw_map("BR:SUB:USESIGN","10-EF-&gt;C.1.620"),0)</t>
  </si>
  <si>
    <t xml:space="preserve"> ROUND(cw_map("BR:SUB:USESIGN","10-EF-&gt;C.1.690"),0)</t>
  </si>
  <si>
    <t>$C$77</t>
  </si>
  <si>
    <t xml:space="preserve"> ROUND(cw_map("BR:SUB:USESIGN","10-EF-&gt;C.1.711"),0)</t>
  </si>
  <si>
    <t>$D$77</t>
  </si>
  <si>
    <t xml:space="preserve"> ROUND(cw_map("BR:SUB:USESIGN","20-OMF-&gt;C.1.711"),0)</t>
  </si>
  <si>
    <t>$C$78</t>
  </si>
  <si>
    <t xml:space="preserve"> ROUND(cw_map("BR:SUB:USESIGN","10-EF-&gt;C.1.719"),0)</t>
  </si>
  <si>
    <t>$D$78</t>
  </si>
  <si>
    <t xml:space="preserve"> ROUND(cw_map("BR:SUB:USESIGN","20-OMF-&gt;C.1.719"),0)</t>
  </si>
  <si>
    <t xml:space="preserve"> ROUND(cw_map("BR:SUB:USESIGN","10-EF-&gt;C.1.720"),0)</t>
  </si>
  <si>
    <t xml:space="preserve"> ROUND(cw_map("BR:SUB:USESIGN","20-OMF-&gt;C.1.720"),0)</t>
  </si>
  <si>
    <t>$C$80</t>
  </si>
  <si>
    <t xml:space="preserve"> ROUND(cw_map("BR:SUB:USESIGN","10-EF-&gt;C.1.730"),0)</t>
  </si>
  <si>
    <t>$D$80</t>
  </si>
  <si>
    <t xml:space="preserve"> ROUND(cw_map("BR:SUB:USESIGN","20-OMF-&gt;C.1.730"),0)</t>
  </si>
  <si>
    <t>$C$81</t>
  </si>
  <si>
    <t xml:space="preserve"> ROUND(cw_map("BR:SUB:USESIGN","10-EF-&gt;C.1.790"),0)</t>
  </si>
  <si>
    <t>$D$81</t>
  </si>
  <si>
    <t xml:space="preserve"> ROUND(cw_map("BR:SUB:USESIGN","20-OMF-&gt;C.1.790"),0)</t>
  </si>
  <si>
    <t>$C$84</t>
  </si>
  <si>
    <t xml:space="preserve"> ROUND(cw_map("BR:SUB:USESIGN","10-EF-&gt;C.1.811"),0)</t>
  </si>
  <si>
    <t>$C$85</t>
  </si>
  <si>
    <t xml:space="preserve"> ROUND(cw_map("BR:SUB:USESIGN","10-EF-&gt;C.1.812"),0)</t>
  </si>
  <si>
    <t>$C$86</t>
  </si>
  <si>
    <t xml:space="preserve"> ROUND(cw_map("BR:SUB:USESIGN","10-EF-&gt;C.1.813"),0)</t>
  </si>
  <si>
    <t>$C$87</t>
  </si>
  <si>
    <t xml:space="preserve"> ROUND(cw_map("BR:SUB:USESIGN","10-EF-&gt;C.1.819"),0)</t>
  </si>
  <si>
    <t>$C$88</t>
  </si>
  <si>
    <t xml:space="preserve"> ROUND(cw_map("BR:SUB:USESIGN","10-EF-&gt;C.1.821"),0)</t>
  </si>
  <si>
    <t>$C$89</t>
  </si>
  <si>
    <t xml:space="preserve"> ROUND(cw_map("BR:SUB:USESIGN","10-EF-&gt;C.1.822"),0)</t>
  </si>
  <si>
    <t>$C$90</t>
  </si>
  <si>
    <t xml:space="preserve"> ROUND(cw_map("BR:SUB:USESIGN","10-EF-&gt;C.1.823"),0)</t>
  </si>
  <si>
    <t>$C$91</t>
  </si>
  <si>
    <t xml:space="preserve"> ROUND(cw_map("BR:SUB:USESIGN","10-EF-&gt;C.1.829"),0)</t>
  </si>
  <si>
    <t>$C$92</t>
  </si>
  <si>
    <t xml:space="preserve"> ROUND(cw_map("BR:SUB:USESIGN","10-EF-&gt;C.1.890"),0)</t>
  </si>
  <si>
    <t>$C$95</t>
  </si>
  <si>
    <t xml:space="preserve"> ROUND(cw_map("BR:SUB:USESIGN","10-EF-&gt;C.1.910"),0)</t>
  </si>
  <si>
    <t>$D$95</t>
  </si>
  <si>
    <t xml:space="preserve"> ROUND(cw_map("BR:SUB:USESIGN","20-OMF-&gt;C.1.910"),0)</t>
  </si>
  <si>
    <t>$C$96</t>
  </si>
  <si>
    <t xml:space="preserve"> ROUND(cw_map("BR:SUB:USESIGN","10-EF-&gt;C.1.920"),0)</t>
  </si>
  <si>
    <t>$D$96</t>
  </si>
  <si>
    <t xml:space="preserve"> ROUND(cw_map("BR:SUB:USESIGN","20-OMF-&gt;C.1.920"),0)</t>
  </si>
  <si>
    <t>$E$96</t>
  </si>
  <si>
    <t xml:space="preserve"> ROUND(cw_map("BR:SUB:USESIGN","30-DSF-&gt;C.1.920"),0)</t>
  </si>
  <si>
    <t>$F$96</t>
  </si>
  <si>
    <t xml:space="preserve"> ROUND(cw_map("BR:SUB:USESIGN","40-TF-&gt;C.1.920"),0)</t>
  </si>
  <si>
    <t>$G$96</t>
  </si>
  <si>
    <t xml:space="preserve"> ROUND(cw_map("BR:SUB:USESIGN","50-ISF-&gt;C.1.920"),0)</t>
  </si>
  <si>
    <t>$H$96</t>
  </si>
  <si>
    <t xml:space="preserve"> ROUND(cw_map("BR:SUB:USESIGN","60-CPF-&gt;C.1.920"),0)</t>
  </si>
  <si>
    <t>$I$96</t>
  </si>
  <si>
    <t xml:space="preserve"> ROUND(cw_map("BR:SUB:USESIGN","70-WCF-&gt;C.1.920"),0)</t>
  </si>
  <si>
    <t>$J$96</t>
  </si>
  <si>
    <t xml:space="preserve"> ROUND(cw_map("BR:SUB:USESIGN","80-TIF-&gt;C.1.920"),0)</t>
  </si>
  <si>
    <t>$K$96</t>
  </si>
  <si>
    <t xml:space="preserve"> ROUND(cw_map("BR:SUB:USESIGN","90-FPSF-&gt;C.1.920"),0)</t>
  </si>
  <si>
    <t>$C$97</t>
  </si>
  <si>
    <t xml:space="preserve"> ROUND(cw_map("BR:SUB:USESIGN","10-EF-&gt;C.1.930"),0)</t>
  </si>
  <si>
    <t>$D$97</t>
  </si>
  <si>
    <t xml:space="preserve"> ROUND(cw_map("BR:SUB:USESIGN","20-OMF-&gt;C.1.930"),0)</t>
  </si>
  <si>
    <t>$E$97</t>
  </si>
  <si>
    <t xml:space="preserve"> ROUND(cw_map("BR:SUB:USESIGN","30-DSF-&gt;C.1.930"),0)</t>
  </si>
  <si>
    <t>$F$97</t>
  </si>
  <si>
    <t xml:space="preserve"> ROUND(cw_map("BR:SUB:USESIGN","40-TF-&gt;C.1.930"),0)</t>
  </si>
  <si>
    <t>$G$97</t>
  </si>
  <si>
    <t xml:space="preserve"> ROUND(cw_map("BR:SUB:USESIGN","50-ISF-&gt;C.1.930"),0)</t>
  </si>
  <si>
    <t>$H$97</t>
  </si>
  <si>
    <t xml:space="preserve"> ROUND(cw_map("BR:SUB:USESIGN","60-CPF-&gt;C.1.930"),0)</t>
  </si>
  <si>
    <t>$I$97</t>
  </si>
  <si>
    <t xml:space="preserve"> ROUND(cw_map("BR:SUB:USESIGN","70-WCF-&gt;C.1.930"),0)</t>
  </si>
  <si>
    <t>$J$97</t>
  </si>
  <si>
    <t xml:space="preserve"> ROUND(cw_map("BR:SUB:USESIGN","80-TIF-&gt;C.1.930"),0)</t>
  </si>
  <si>
    <t>$K$97</t>
  </si>
  <si>
    <t xml:space="preserve"> ROUND(cw_map("BR:SUB:USESIGN","90-FPSF-&gt;C.1.930"),0)</t>
  </si>
  <si>
    <t>$C$98</t>
  </si>
  <si>
    <t xml:space="preserve"> ROUND(cw_map("BR:SUB:USESIGN","10-EF-&gt;C.1.940"),0)</t>
  </si>
  <si>
    <t>$D$98</t>
  </si>
  <si>
    <t xml:space="preserve"> ROUND(cw_map("BR:SUB:USESIGN","20-OMF-&gt;C.1.940"),0)</t>
  </si>
  <si>
    <t>$F$98</t>
  </si>
  <si>
    <t xml:space="preserve"> ROUND(cw_map("BR:SUB:USESIGN","40-TF-&gt;C.1.940"),0)</t>
  </si>
  <si>
    <t>$C$99</t>
  </si>
  <si>
    <t xml:space="preserve"> ROUND(cw_map("BR:SUB:USESIGN","10-EF-&gt;C.1.950"),0)</t>
  </si>
  <si>
    <t>$D$99</t>
  </si>
  <si>
    <t xml:space="preserve"> ROUND(cw_map("BR:SUB:USESIGN","20-OMF-&gt;C.1.950"),0)</t>
  </si>
  <si>
    <t>$E$99</t>
  </si>
  <si>
    <t xml:space="preserve"> ROUND(cw_map("BR:SUB:USESIGN","30-DSF-&gt;C.1.950"),0)</t>
  </si>
  <si>
    <t>$F$99</t>
  </si>
  <si>
    <t xml:space="preserve"> ROUND(cw_map("BR:SUB:USESIGN","40-TF-&gt;C.1.950"),0)</t>
  </si>
  <si>
    <t>$G$99</t>
  </si>
  <si>
    <t xml:space="preserve"> ROUND(cw_map("BR:SUB:USESIGN","50-ISF-&gt;C.1.950"),0)</t>
  </si>
  <si>
    <t>$H$99</t>
  </si>
  <si>
    <t xml:space="preserve"> ROUND(cw_map("BR:SUB:USESIGN","60-CPF-&gt;C.1.950"),0)</t>
  </si>
  <si>
    <t>$J$99</t>
  </si>
  <si>
    <t xml:space="preserve"> ROUND(cw_map("BR:SUB:USESIGN","80-TIF-&gt;C.1.950"),0)</t>
  </si>
  <si>
    <t>$K$99</t>
  </si>
  <si>
    <t xml:space="preserve"> ROUND(cw_map("BR:SUB:USESIGN","90-FPSF-&gt;C.1.950"),0)</t>
  </si>
  <si>
    <t>$C$100</t>
  </si>
  <si>
    <t xml:space="preserve"> ROUND(cw_map("BR:SUB:USESIGN","10-EF-&gt;C.1.960"),0)</t>
  </si>
  <si>
    <t>$D$100</t>
  </si>
  <si>
    <t xml:space="preserve"> ROUND(cw_map("BR:SUB:USESIGN","20-OMF-&gt;C.1.960"),0)</t>
  </si>
  <si>
    <t>$E$100</t>
  </si>
  <si>
    <t xml:space="preserve"> ROUND(cw_map("BR:SUB:USESIGN","30-DSF-&gt;C.1.960"),0)</t>
  </si>
  <si>
    <t>$F$100</t>
  </si>
  <si>
    <t xml:space="preserve"> ROUND(cw_map("BR:SUB:USESIGN","40-TF-&gt;C.1.960"),0)</t>
  </si>
  <si>
    <t>$G$100</t>
  </si>
  <si>
    <t xml:space="preserve"> ROUND(cw_map("BR:SUB:USESIGN","50-ISF-&gt;C.1.960"),0)</t>
  </si>
  <si>
    <t>$H$100</t>
  </si>
  <si>
    <t xml:space="preserve"> ROUND(cw_map("BR:SUB:USESIGN","60-CPF-&gt;C.1.960"),0)</t>
  </si>
  <si>
    <t>$I$100</t>
  </si>
  <si>
    <t xml:space="preserve"> ROUND(cw_map("BR:SUB:USESIGN","70-WCF-&gt;C.1.960"),0)</t>
  </si>
  <si>
    <t>$J$100</t>
  </si>
  <si>
    <t xml:space="preserve"> ROUND(cw_map("BR:SUB:USESIGN","80-TIF-&gt;C.1.960"),0)</t>
  </si>
  <si>
    <t>$K$100</t>
  </si>
  <si>
    <t xml:space="preserve"> ROUND(cw_map("BR:SUB:USESIGN","90-FPSF-&gt;C.1.960"),0)</t>
  </si>
  <si>
    <t>$C$101</t>
  </si>
  <si>
    <t xml:space="preserve"> ROUND(cw_map("BR:SUB:USESIGN","10-EF-&gt;C.1.970"),0)</t>
  </si>
  <si>
    <t>$C$102</t>
  </si>
  <si>
    <t xml:space="preserve"> ROUND(cw_map("BR:SUB:USESIGN","10-EF-&gt;C.1.980"),0)</t>
  </si>
  <si>
    <t>$D$102</t>
  </si>
  <si>
    <t xml:space="preserve"> ROUND(cw_map("BR:SUB:USESIGN","20-OMF-&gt;C.1.980"),0)</t>
  </si>
  <si>
    <t>$E$102</t>
  </si>
  <si>
    <t xml:space="preserve"> ROUND(cw_map("BR:SUB:USESIGN","30-DSF-&gt;C.1.980"),0)</t>
  </si>
  <si>
    <t>$F$102</t>
  </si>
  <si>
    <t xml:space="preserve"> ROUND(cw_map("BR:SUB:USESIGN","40-TF-&gt;C.1.980"),0)</t>
  </si>
  <si>
    <t>$G$102</t>
  </si>
  <si>
    <t xml:space="preserve"> ROUND(cw_map("BR:SUB:USESIGN","50-ISF-&gt;C.1.980"),0)</t>
  </si>
  <si>
    <t>$H$102</t>
  </si>
  <si>
    <t xml:space="preserve"> ROUND(cw_map("BR:SUB:USESIGN","60-CPF-&gt;C.1.980"),0)</t>
  </si>
  <si>
    <t>$I$102</t>
  </si>
  <si>
    <t xml:space="preserve"> ROUND(cw_map("BR:SUB:USESIGN","70-WCF-&gt;C.1.980"),0)</t>
  </si>
  <si>
    <t>$J$102</t>
  </si>
  <si>
    <t xml:space="preserve"> ROUND(cw_map("BR:SUB:USESIGN","80-TIF-&gt;C.1.980"),0)</t>
  </si>
  <si>
    <t>$K$102</t>
  </si>
  <si>
    <t xml:space="preserve"> ROUND(cw_map("BR:SUB:USESIGN","90-FPSF-&gt;C.1.980"),0)</t>
  </si>
  <si>
    <t>$E$103</t>
  </si>
  <si>
    <t xml:space="preserve"> ROUND(cw_map("BR:SUB:USESIGN","30-DSF-&gt;C.1.983"),0)</t>
  </si>
  <si>
    <t>$H$103</t>
  </si>
  <si>
    <t xml:space="preserve"> ROUND(cw_map("BR:SUB:USESIGN","60-CPF-&gt;C.1.983"),0)</t>
  </si>
  <si>
    <t>$C$104</t>
  </si>
  <si>
    <t xml:space="preserve"> ROUND(cw_map("BR:SUB:USESIGN","10-EF-&gt;C.1.991"),0)</t>
  </si>
  <si>
    <t>$D$104</t>
  </si>
  <si>
    <t xml:space="preserve"> ROUND(cw_map("BR:SUB:USESIGN","20-OMF-&gt;C.1.991"),0)</t>
  </si>
  <si>
    <t>$E$104</t>
  </si>
  <si>
    <t xml:space="preserve"> ROUND(cw_map("BR:SUB:USESIGN","30-DSF-&gt;C.1.991"),0)</t>
  </si>
  <si>
    <t>$F$104</t>
  </si>
  <si>
    <t xml:space="preserve"> ROUND(cw_map("BR:SUB:USESIGN","40-TF-&gt;C.1.991"),0)</t>
  </si>
  <si>
    <t>$G$104</t>
  </si>
  <si>
    <t xml:space="preserve"> ROUND(cw_map("BR:SUB:USESIGN","50-ISF-&gt;C.1.991"),0)</t>
  </si>
  <si>
    <t>$H$104</t>
  </si>
  <si>
    <t xml:space="preserve"> ROUND(cw_map("BR:SUB:USESIGN","60-CPF-&gt;C.1.991"),0)</t>
  </si>
  <si>
    <t>$C$105</t>
  </si>
  <si>
    <t xml:space="preserve"> ROUND(cw_map("BR:SUB:USESIGN","10-EF-&gt;C.1.992"),0)</t>
  </si>
  <si>
    <t>$C$106</t>
  </si>
  <si>
    <t xml:space="preserve"> ROUND(cw_map("BR:SUB:USESIGN","10-EF-&gt;C.1.993"),0)</t>
  </si>
  <si>
    <t>$D$106</t>
  </si>
  <si>
    <t xml:space="preserve"> ROUND(cw_map("BR:SUB:USESIGN","20-OMF-&gt;C.1.993"),0)</t>
  </si>
  <si>
    <t>$E$106</t>
  </si>
  <si>
    <t xml:space="preserve"> ROUND(cw_map("BR:SUB:USESIGN","30-DSF-&gt;C.1.993"),0)</t>
  </si>
  <si>
    <t>$F$106</t>
  </si>
  <si>
    <t xml:space="preserve"> ROUND(cw_map("BR:SUB:USESIGN","40-TF-&gt;C.1.993"),0)</t>
  </si>
  <si>
    <t>$G$106</t>
  </si>
  <si>
    <t xml:space="preserve"> ROUND(cw_map("BR:SUB:USESIGN","50-ISF-&gt;C.1.993"),0)</t>
  </si>
  <si>
    <t>$H$106</t>
  </si>
  <si>
    <t xml:space="preserve"> ROUND(cw_map("BR:SUB:USESIGN","60-CPF-&gt;C.1.993"),0)</t>
  </si>
  <si>
    <t>$J$106</t>
  </si>
  <si>
    <t xml:space="preserve"> ROUND(cw_map("BR:SUB:USESIGN","80-TIF-&gt;C.1.993"),0)</t>
  </si>
  <si>
    <t>$K$106</t>
  </si>
  <si>
    <t xml:space="preserve"> ROUND(cw_map("BR:SUB:USESIGN","90-FPSF-&gt;C.1.993"),0)</t>
  </si>
  <si>
    <t>$C$107</t>
  </si>
  <si>
    <t xml:space="preserve"> ROUND(cw_map("BR:SUB:USESIGN","10-EF-&gt;C.1.999"),0)</t>
  </si>
  <si>
    <t>$D$107</t>
  </si>
  <si>
    <t xml:space="preserve"> ROUND(cw_map("BR:SUB:USESIGN","20-OMF-&gt;C.1.999"),0)</t>
  </si>
  <si>
    <t>$E$107</t>
  </si>
  <si>
    <t xml:space="preserve"> ROUND(cw_map("BR:SUB:USESIGN","30-DSF-&gt;C.1.999"),0)</t>
  </si>
  <si>
    <t>$F$107</t>
  </si>
  <si>
    <t xml:space="preserve"> ROUND(cw_map("BR:SUB:USESIGN","40-TF-&gt;C.1.999"),0)</t>
  </si>
  <si>
    <t>$G$107</t>
  </si>
  <si>
    <t xml:space="preserve"> ROUND(cw_map("BR:SUB:USESIGN","50-ISF-&gt;C.1.999"),0)</t>
  </si>
  <si>
    <t>$H$107</t>
  </si>
  <si>
    <t xml:space="preserve"> ROUND(cw_map("BR:SUB:USESIGN","60-CPF-&gt;C.1.999"),0)</t>
  </si>
  <si>
    <t>$I$107</t>
  </si>
  <si>
    <t xml:space="preserve"> ROUND(cw_map("BR:SUB:USESIGN","70-WCF-&gt;C.1.999"),0)</t>
  </si>
  <si>
    <t>$J$107</t>
  </si>
  <si>
    <t xml:space="preserve"> ROUND(cw_map("BR:SUB:USESIGN","80-TIF-&gt;C.1.999"),0)</t>
  </si>
  <si>
    <t>$K$107</t>
  </si>
  <si>
    <t xml:space="preserve"> ROUND(cw_map("BR:SUB:USESIGN","90-FPSF-&gt;C.1.999"),0)</t>
  </si>
  <si>
    <t>$C$111</t>
  </si>
  <si>
    <t xml:space="preserve"> ROUND(cw_map("BR:SUB:USESIGN","10-EF-&gt;C.2.100"),0)</t>
  </si>
  <si>
    <t>$D$111</t>
  </si>
  <si>
    <t xml:space="preserve"> ROUND(cw_map("BR:SUB:USESIGN","20-OMF-&gt;C.2.100"),0)</t>
  </si>
  <si>
    <t>$F$111</t>
  </si>
  <si>
    <t xml:space="preserve"> ROUND(cw_map("BR:SUB:USESIGN","40-TF-&gt;C.2.100"),0)</t>
  </si>
  <si>
    <t>$G$111</t>
  </si>
  <si>
    <t xml:space="preserve"> ROUND(cw_map("BR:SUB:USESIGN","50-ISF-&gt;C.2.100"),0)</t>
  </si>
  <si>
    <t>$C$112</t>
  </si>
  <si>
    <t xml:space="preserve"> ROUND(cw_map("BR:SUB:USESIGN","10-EF-&gt;C.2.200"),0)</t>
  </si>
  <si>
    <t>$D$112</t>
  </si>
  <si>
    <t xml:space="preserve"> ROUND(cw_map("BR:SUB:USESIGN","20-OMF-&gt;C.2.200"),0)</t>
  </si>
  <si>
    <t>$F$112</t>
  </si>
  <si>
    <t xml:space="preserve"> ROUND(cw_map("BR:SUB:USESIGN","40-TF-&gt;C.2.200"),0)</t>
  </si>
  <si>
    <t>$G$112</t>
  </si>
  <si>
    <t xml:space="preserve"> ROUND(cw_map("BR:SUB:USESIGN","50-ISF-&gt;C.2.200"),0)</t>
  </si>
  <si>
    <t>$C$113</t>
  </si>
  <si>
    <t xml:space="preserve"> ROUND(cw_map("BR:SUB:USESIGN","10-EF-&gt;C.2.300"),0)</t>
  </si>
  <si>
    <t>$D$113</t>
  </si>
  <si>
    <t xml:space="preserve"> ROUND(cw_map("BR:SUB:USESIGN","20-OMF-&gt;C.2.300"),0)</t>
  </si>
  <si>
    <t>$F$113</t>
  </si>
  <si>
    <t xml:space="preserve"> ROUND(cw_map("BR:SUB:USESIGN","40-TF-&gt;C.2.300"),0)</t>
  </si>
  <si>
    <t>$G$113</t>
  </si>
  <si>
    <t xml:space="preserve"> ROUND(cw_map("BR:SUB:USESIGN","50-ISF-&gt;C.2.300"),0)</t>
  </si>
  <si>
    <t>$C$117</t>
  </si>
  <si>
    <t xml:space="preserve"> ROUND(cw_map("BR:SUB:USESIGN","10-EF-&gt;C.3.001"),0)</t>
  </si>
  <si>
    <t>$D$117</t>
  </si>
  <si>
    <t xml:space="preserve"> ROUND(cw_map("BR:SUB:USESIGN","20-OMF-&gt;C.3.001"),0)</t>
  </si>
  <si>
    <t>$E$117</t>
  </si>
  <si>
    <t xml:space="preserve"> ROUND(cw_map("BR:SUB:USESIGN","30-DSF-&gt;C.3.001"),0)</t>
  </si>
  <si>
    <t>$F$117</t>
  </si>
  <si>
    <t xml:space="preserve"> ROUND(cw_map("BR:SUB:USESIGN","40-TF-&gt;C.3.001"),0)</t>
  </si>
  <si>
    <t>$G$117</t>
  </si>
  <si>
    <t xml:space="preserve"> ROUND(cw_map("BR:SUB:USESIGN","50-ISF-&gt;C.3.001"),0)</t>
  </si>
  <si>
    <t>$H$117</t>
  </si>
  <si>
    <t xml:space="preserve"> ROUND(cw_map("BR:SUB:USESIGN","60-CPF-&gt;C.3.001"),0)</t>
  </si>
  <si>
    <t>$J$117</t>
  </si>
  <si>
    <t xml:space="preserve"> ROUND(cw_map("BR:SUB:USESIGN","80-TIF-&gt;C.3.001"),0)</t>
  </si>
  <si>
    <t>$K$117</t>
  </si>
  <si>
    <t xml:space="preserve"> ROUND(cw_map("BR:SUB:USESIGN","90-FPSF-&gt;C.3.001"),0)</t>
  </si>
  <si>
    <t>$C$118</t>
  </si>
  <si>
    <t xml:space="preserve"> ROUND(cw_map("BR:SUB:USESIGN","10-EF-&gt;C.3.002"),0)</t>
  </si>
  <si>
    <t>$D$118</t>
  </si>
  <si>
    <t xml:space="preserve"> ROUND(cw_map("BR:SUB:USESIGN","20-OMF-&gt;C.3.002"),0)</t>
  </si>
  <si>
    <t>$E$118</t>
  </si>
  <si>
    <t xml:space="preserve"> ROUND(cw_map("BR:SUB:USESIGN","30-DSF-&gt;C.3.002"),0)</t>
  </si>
  <si>
    <t>$F$118</t>
  </si>
  <si>
    <t xml:space="preserve"> ROUND(cw_map("BR:SUB:USESIGN","40-TF-&gt;C.3.002"),0)</t>
  </si>
  <si>
    <t>$G$118</t>
  </si>
  <si>
    <t xml:space="preserve"> ROUND(cw_map("BR:SUB:USESIGN","50-ISF-&gt;C.3.002"),0)</t>
  </si>
  <si>
    <t>$H$118</t>
  </si>
  <si>
    <t xml:space="preserve"> ROUND(cw_map("BR:SUB:USESIGN","60-CPF-&gt;C.3.002"),0)</t>
  </si>
  <si>
    <t>$J$118</t>
  </si>
  <si>
    <t xml:space="preserve"> ROUND(cw_map("BR:SUB:USESIGN","80-TIF-&gt;C.3.002"),0)</t>
  </si>
  <si>
    <t>$K$118</t>
  </si>
  <si>
    <t xml:space="preserve"> ROUND(cw_map("BR:SUB:USESIGN","90-FPSF-&gt;C.3.002"),0)</t>
  </si>
  <si>
    <t>$C$119</t>
  </si>
  <si>
    <t xml:space="preserve"> ROUND(cw_map("BR:SUB:USESIGN","10-EF-&gt;C.3.005"),0)</t>
  </si>
  <si>
    <t>$D$119</t>
  </si>
  <si>
    <t xml:space="preserve"> ROUND(cw_map("BR:SUB:USESIGN","20-OMF-&gt;C.3.005"),0)</t>
  </si>
  <si>
    <t>$E$119</t>
  </si>
  <si>
    <t xml:space="preserve"> ROUND(cw_map("BR:SUB:USESIGN","30-DSF-&gt;C.3.005"),0)</t>
  </si>
  <si>
    <t>$F$119</t>
  </si>
  <si>
    <t xml:space="preserve"> ROUND(cw_map("BR:SUB:USESIGN","40-TF-&gt;C.3.005"),0)</t>
  </si>
  <si>
    <t>$G$119</t>
  </si>
  <si>
    <t xml:space="preserve"> ROUND(cw_map("BR:SUB:USESIGN","50-ISF-&gt;C.3.005"),0)</t>
  </si>
  <si>
    <t>$H$119</t>
  </si>
  <si>
    <t xml:space="preserve"> ROUND(cw_map("BR:SUB:USESIGN","60-CPF-&gt;C.3.005"),0)</t>
  </si>
  <si>
    <t>$J$119</t>
  </si>
  <si>
    <t xml:space="preserve"> ROUND(cw_map("BR:SUB:USESIGN","80-TIF-&gt;C.3.005"),0)</t>
  </si>
  <si>
    <t>$K$119</t>
  </si>
  <si>
    <t xml:space="preserve"> ROUND(cw_map("BR:SUB:USESIGN","90-FPSF-&gt;C.3.005"),0)</t>
  </si>
  <si>
    <t>$C$120</t>
  </si>
  <si>
    <t xml:space="preserve"> ROUND(cw_map("BR:SUB:USESIGN","10-EF-&gt;C.3.099"),0)</t>
  </si>
  <si>
    <t>$D$120</t>
  </si>
  <si>
    <t xml:space="preserve"> ROUND(cw_map("BR:SUB:USESIGN","20-OMF-&gt;C.3.099"),0)</t>
  </si>
  <si>
    <t>$E$120</t>
  </si>
  <si>
    <t xml:space="preserve"> ROUND(cw_map("BR:SUB:USESIGN","30-DSF-&gt;C.3.099"),0)</t>
  </si>
  <si>
    <t>$F$120</t>
  </si>
  <si>
    <t xml:space="preserve"> ROUND(cw_map("BR:SUB:USESIGN","40-TF-&gt;C.3.099"),0)</t>
  </si>
  <si>
    <t>$G$120</t>
  </si>
  <si>
    <t xml:space="preserve"> ROUND(cw_map("BR:SUB:USESIGN","50-ISF-&gt;C.3.099"),0)</t>
  </si>
  <si>
    <t>$H$120</t>
  </si>
  <si>
    <t xml:space="preserve"> ROUND(cw_map("BR:SUB:USESIGN","60-CPF-&gt;C.3.099"),0)</t>
  </si>
  <si>
    <t>$J$120</t>
  </si>
  <si>
    <t xml:space="preserve"> ROUND(cw_map("BR:SUB:USESIGN","80-TIF-&gt;C.3.099"),0)</t>
  </si>
  <si>
    <t>$K$120</t>
  </si>
  <si>
    <t xml:space="preserve"> ROUND(cw_map("BR:SUB:USESIGN","90-FPSF-&gt;C.3.099"),0)</t>
  </si>
  <si>
    <t>$C$124</t>
  </si>
  <si>
    <t xml:space="preserve"> ROUND(cw_map("BR:SUB:USESIGN","10-EF-&gt;C.3.100"),0)</t>
  </si>
  <si>
    <t>$F$124</t>
  </si>
  <si>
    <t xml:space="preserve"> ROUND(cw_map("BR:SUB:USESIGN","40-TF-&gt;C.3.100"),0)</t>
  </si>
  <si>
    <t>$C$125</t>
  </si>
  <si>
    <t xml:space="preserve"> ROUND(cw_map("BR:SUB:USESIGN","10-EF-&gt;C.3.105"),0)</t>
  </si>
  <si>
    <t>$F$125</t>
  </si>
  <si>
    <t xml:space="preserve"> ROUND(cw_map("BR:SUB:USESIGN","40-TF-&gt;C.3.105"),0)</t>
  </si>
  <si>
    <t>$C$126</t>
  </si>
  <si>
    <t xml:space="preserve"> ROUND(cw_map("BR:SUB:USESIGN","10-EF-&gt;C.3.110"),0)</t>
  </si>
  <si>
    <t>$D$126</t>
  </si>
  <si>
    <t xml:space="preserve"> ROUND(cw_map("BR:SUB:USESIGN","20-OMF-&gt;C.3.110"),0)</t>
  </si>
  <si>
    <t>$F$126</t>
  </si>
  <si>
    <t xml:space="preserve"> ROUND(cw_map("BR:SUB:USESIGN","40-TF-&gt;C.3.110"),0)</t>
  </si>
  <si>
    <t>$C$127</t>
  </si>
  <si>
    <t xml:space="preserve"> ROUND(cw_map("BR:SUB:USESIGN","10-EF-&gt;C.3.120"),0)</t>
  </si>
  <si>
    <t>$F$127</t>
  </si>
  <si>
    <t xml:space="preserve"> ROUND(cw_map("BR:SUB:USESIGN","40-TF-&gt;C.3.120"),0)</t>
  </si>
  <si>
    <t>$C$128</t>
  </si>
  <si>
    <t xml:space="preserve"> ROUND(cw_map("BR:SUB:USESIGN","10-EF-&gt;C.3.130"),0)</t>
  </si>
  <si>
    <t>$F$128</t>
  </si>
  <si>
    <t xml:space="preserve"> ROUND(cw_map("BR:SUB:USESIGN","40-TF-&gt;C.3.130"),0)</t>
  </si>
  <si>
    <t>$C$129</t>
  </si>
  <si>
    <t xml:space="preserve"> ROUND(cw_map("BR:SUB:USESIGN","10-EF-&gt;C.3.145"),0)</t>
  </si>
  <si>
    <t>$F$129</t>
  </si>
  <si>
    <t xml:space="preserve"> ROUND(cw_map("BR:SUB:USESIGN","40-TF-&gt;C.3.145"),0)</t>
  </si>
  <si>
    <t>$C$130</t>
  </si>
  <si>
    <t xml:space="preserve"> ROUND(cw_map("BR:SUB:USESIGN","10-EF-&gt;C.3.199"),0)</t>
  </si>
  <si>
    <t>$D$130</t>
  </si>
  <si>
    <t xml:space="preserve"> ROUND(cw_map("BR:SUB:USESIGN","20-OMF-&gt;C.3.199"),0)</t>
  </si>
  <si>
    <t>$F$130</t>
  </si>
  <si>
    <t xml:space="preserve"> ROUND(cw_map("BR:SUB:USESIGN","40-TF-&gt;C.3.199"),0)</t>
  </si>
  <si>
    <t>$C$133</t>
  </si>
  <si>
    <t xml:space="preserve"> ROUND(cw_map("BR:SUB:USESIGN","10-EF-&gt;C.3.200"),0)</t>
  </si>
  <si>
    <t>$D$133</t>
  </si>
  <si>
    <t xml:space="preserve"> ROUND(cw_map("BR:SUB:USESIGN","20-OMF-&gt;C.3.200"),0)</t>
  </si>
  <si>
    <t>$G$133</t>
  </si>
  <si>
    <t xml:space="preserve"> ROUND(cw_map("BR:SUB:USESIGN","50-ISF-&gt;C.3.200"),0)</t>
  </si>
  <si>
    <t>$C$134</t>
  </si>
  <si>
    <t xml:space="preserve"> ROUND(cw_map("BR:SUB:USESIGN","10-EF-&gt;C.3.220"),0)</t>
  </si>
  <si>
    <t>$D$134</t>
  </si>
  <si>
    <t xml:space="preserve"> ROUND(cw_map("BR:SUB:USESIGN","20-OMF-&gt;C.3.220"),0)</t>
  </si>
  <si>
    <t>$G$134</t>
  </si>
  <si>
    <t xml:space="preserve"> ROUND(cw_map("BR:SUB:USESIGN","50-ISF-&gt;C.3.220"),0)</t>
  </si>
  <si>
    <t>$C$135</t>
  </si>
  <si>
    <t xml:space="preserve"> ROUND(cw_map("BR:SUB:USESIGN","10-EF-&gt;C.3.225"),0)</t>
  </si>
  <si>
    <t>$D$135</t>
  </si>
  <si>
    <t xml:space="preserve"> ROUND(cw_map("BR:SUB:USESIGN","20-OMF-&gt;C.3.225"),0)</t>
  </si>
  <si>
    <t>$G$135</t>
  </si>
  <si>
    <t xml:space="preserve"> ROUND(cw_map("BR:SUB:USESIGN","50-ISF-&gt;C.3.225"),0)</t>
  </si>
  <si>
    <t>$C$136</t>
  </si>
  <si>
    <t xml:space="preserve"> ROUND(cw_map("BR:SUB:USESIGN","10-EF-&gt;C.3.235"),0)</t>
  </si>
  <si>
    <t>$D$136</t>
  </si>
  <si>
    <t xml:space="preserve"> ROUND(cw_map("BR:SUB:USESIGN","20-OMF-&gt;C.3.235"),0)</t>
  </si>
  <si>
    <t>$G$136</t>
  </si>
  <si>
    <t xml:space="preserve"> ROUND(cw_map("BR:SUB:USESIGN","50-ISF-&gt;C.3.235"),0)</t>
  </si>
  <si>
    <t>$C$137</t>
  </si>
  <si>
    <t xml:space="preserve"> ROUND(cw_map("BR:SUB:USESIGN","10-EF-&gt;C.3.240"),0)</t>
  </si>
  <si>
    <t>$D$137</t>
  </si>
  <si>
    <t xml:space="preserve"> ROUND(cw_map("BR:SUB:USESIGN","20-OMF-&gt;C.3.240"),0)</t>
  </si>
  <si>
    <t>$G$137</t>
  </si>
  <si>
    <t xml:space="preserve"> ROUND(cw_map("BR:SUB:USESIGN","50-ISF-&gt;C.3.240"),0)</t>
  </si>
  <si>
    <t>$C$138</t>
  </si>
  <si>
    <t xml:space="preserve"> ROUND(cw_map("BR:SUB:USESIGN","10-EF-&gt;C.3.270"),0)</t>
  </si>
  <si>
    <t>$D$138</t>
  </si>
  <si>
    <t xml:space="preserve"> ROUND(cw_map("BR:SUB:USESIGN","20-OMF-&gt;C.3.270"),0)</t>
  </si>
  <si>
    <t>$G$138</t>
  </si>
  <si>
    <t xml:space="preserve"> ROUND(cw_map("BR:SUB:USESIGN","50-ISF-&gt;C.3.270"),0)</t>
  </si>
  <si>
    <t>$C$139</t>
  </si>
  <si>
    <t xml:space="preserve"> ROUND(cw_map("BR:SUB:USESIGN","10-EF-&gt;C.3.299"),0)</t>
  </si>
  <si>
    <t>$D$139</t>
  </si>
  <si>
    <t xml:space="preserve"> ROUND(cw_map("BR:SUB:USESIGN","20-OMF-&gt;C.3.299"),0)</t>
  </si>
  <si>
    <t>$G$139</t>
  </si>
  <si>
    <t xml:space="preserve"> ROUND(cw_map("BR:SUB:USESIGN","50-ISF-&gt;C.3.299"),0)</t>
  </si>
  <si>
    <t>$C$142</t>
  </si>
  <si>
    <t xml:space="preserve"> ROUND(cw_map("BR:SUB:USESIGN","10-EF-&gt;C.3.305"),0)</t>
  </si>
  <si>
    <t>$G$142</t>
  </si>
  <si>
    <t xml:space="preserve"> ROUND(cw_map("BR:SUB:USESIGN","50-ISF-&gt;C.3.305"),0)</t>
  </si>
  <si>
    <t>$C$143</t>
  </si>
  <si>
    <t xml:space="preserve"> ROUND(cw_map("BR:SUB:USESIGN","10-EF-&gt;C.3.310"),0)</t>
  </si>
  <si>
    <t>$G$143</t>
  </si>
  <si>
    <t xml:space="preserve"> ROUND(cw_map("BR:SUB:USESIGN","50-ISF-&gt;C.3.310"),0)</t>
  </si>
  <si>
    <t>$C$145</t>
  </si>
  <si>
    <t xml:space="preserve"> ROUND(cw_map("BR:SUB:USESIGN","10-EF-&gt;C.3.360"),0)</t>
  </si>
  <si>
    <t>$C$146</t>
  </si>
  <si>
    <t xml:space="preserve"> ROUND(cw_map("BR:SUB:USESIGN","10-EF-&gt;C.3.365"),0)</t>
  </si>
  <si>
    <t>$D$146</t>
  </si>
  <si>
    <t xml:space="preserve"> ROUND(cw_map("BR:SUB:USESIGN","20-OMF-&gt;C.3.365"),0)</t>
  </si>
  <si>
    <t>$G$146</t>
  </si>
  <si>
    <t xml:space="preserve"> ROUND(cw_map("BR:SUB:USESIGN","50-ISF-&gt;C.3.365"),0)</t>
  </si>
  <si>
    <t>$C$147</t>
  </si>
  <si>
    <t xml:space="preserve"> ROUND(cw_map("BR:SUB:USESIGN","10-EF-&gt;C.3.370"),0)</t>
  </si>
  <si>
    <t>$D$147</t>
  </si>
  <si>
    <t xml:space="preserve"> ROUND(cw_map("BR:SUB:USESIGN","20-OMF-&gt;C.3.370"),0)</t>
  </si>
  <si>
    <t>$C$148</t>
  </si>
  <si>
    <t xml:space="preserve"> ROUND(cw_map("BR:SUB:USESIGN","10-EF-&gt;C.3.410"),0)</t>
  </si>
  <si>
    <t>$D$148</t>
  </si>
  <si>
    <t xml:space="preserve"> ROUND(cw_map("BR:SUB:USESIGN","20-OMF-&gt;C.3.410"),0)</t>
  </si>
  <si>
    <t>$E$148</t>
  </si>
  <si>
    <t xml:space="preserve"> ROUND(cw_map("BR:SUB:USESIGN","30-DSF-&gt;C.3.410"),0)</t>
  </si>
  <si>
    <t>$F$148</t>
  </si>
  <si>
    <t xml:space="preserve"> ROUND(cw_map("BR:SUB:USESIGN","40-TF-&gt;C.3.410"),0)</t>
  </si>
  <si>
    <t>$G$148</t>
  </si>
  <si>
    <t xml:space="preserve"> ROUND(cw_map("BR:SUB:USESIGN","50-ISF-&gt;C.3.410"),0)</t>
  </si>
  <si>
    <t>$H$148</t>
  </si>
  <si>
    <t xml:space="preserve"> ROUND(cw_map("BR:SUB:USESIGN","60-CPF-&gt;C.3.410"),0)</t>
  </si>
  <si>
    <t>$I$148</t>
  </si>
  <si>
    <t xml:space="preserve"> ROUND(cw_map("BR:SUB:USESIGN","70-WCF-&gt;C.3.410"),0)</t>
  </si>
  <si>
    <t>$J$148</t>
  </si>
  <si>
    <t xml:space="preserve"> ROUND(cw_map("BR:SUB:USESIGN","80-TIF-&gt;C.3.410"),0)</t>
  </si>
  <si>
    <t>$K$148</t>
  </si>
  <si>
    <t xml:space="preserve"> ROUND(cw_map("BR:SUB:USESIGN","90-FPSF-&gt;C.3.410"),0)</t>
  </si>
  <si>
    <t>$C$149</t>
  </si>
  <si>
    <t xml:space="preserve"> ROUND(cw_map("BR:SUB:USESIGN","10-EF-&gt;C.3.499"),0)</t>
  </si>
  <si>
    <t>$D$149</t>
  </si>
  <si>
    <t xml:space="preserve"> ROUND(cw_map("BR:SUB:USESIGN","20-OMF-&gt;C.3.499"),0)</t>
  </si>
  <si>
    <t>$E$149</t>
  </si>
  <si>
    <t xml:space="preserve"> ROUND(cw_map("BR:SUB:USESIGN","30-DSF-&gt;C.3.499"),0)</t>
  </si>
  <si>
    <t>$F$149</t>
  </si>
  <si>
    <t xml:space="preserve"> ROUND(cw_map("BR:SUB:USESIGN","40-TF-&gt;C.3.499"),0)</t>
  </si>
  <si>
    <t>$G$149</t>
  </si>
  <si>
    <t xml:space="preserve"> ROUND(cw_map("BR:SUB:USESIGN","50-ISF-&gt;C.3.499"),0)</t>
  </si>
  <si>
    <t>$H$149</t>
  </si>
  <si>
    <t xml:space="preserve"> ROUND(cw_map("BR:SUB:USESIGN","60-CPF-&gt;C.3.499"),0)</t>
  </si>
  <si>
    <t>$I$149</t>
  </si>
  <si>
    <t xml:space="preserve"> ROUND(cw_map("BR:SUB:USESIGN","70-WCF-&gt;C.3.499"),0)</t>
  </si>
  <si>
    <t>$J$149</t>
  </si>
  <si>
    <t xml:space="preserve"> ROUND(cw_map("BR:SUB:USESIGN","80-TIF-&gt;C.3.499"),0)</t>
  </si>
  <si>
    <t>$K$149</t>
  </si>
  <si>
    <t xml:space="preserve"> ROUND(cw_map("BR:SUB:USESIGN","90-FPSF-&gt;C.3.499"),0)</t>
  </si>
  <si>
    <t>$C$151</t>
  </si>
  <si>
    <t xml:space="preserve"> ROUND(cw_map("BR:SUB:USESIGN","10-EF-&gt;C.3.500"),0)</t>
  </si>
  <si>
    <t>$D$151</t>
  </si>
  <si>
    <t xml:space="preserve"> ROUND(cw_map("BR:SUB:USESIGN","20-OMF-&gt;C.3.500"),0)</t>
  </si>
  <si>
    <t>$F$151</t>
  </si>
  <si>
    <t xml:space="preserve"> ROUND(cw_map("BR:SUB:USESIGN","40-TF-&gt;C.3.500"),0)</t>
  </si>
  <si>
    <t>$G$151</t>
  </si>
  <si>
    <t xml:space="preserve"> ROUND(cw_map("BR:SUB:USESIGN","50-ISF-&gt;C.3.500"),0)</t>
  </si>
  <si>
    <t>$C$152</t>
  </si>
  <si>
    <t xml:space="preserve"> ROUND(cw_map("BR:SUB:USESIGN","10-EF-&gt;C.3.510"),0)</t>
  </si>
  <si>
    <t>$D$152</t>
  </si>
  <si>
    <t xml:space="preserve"> ROUND(cw_map("BR:SUB:USESIGN","20-OMF-&gt;C.3.510"),0)</t>
  </si>
  <si>
    <t>$F$152</t>
  </si>
  <si>
    <t xml:space="preserve"> ROUND(cw_map("BR:SUB:USESIGN","40-TF-&gt;C.3.510"),0)</t>
  </si>
  <si>
    <t>$G$152</t>
  </si>
  <si>
    <t xml:space="preserve"> ROUND(cw_map("BR:SUB:USESIGN","50-ISF-&gt;C.3.510"),0)</t>
  </si>
  <si>
    <t>$C$153</t>
  </si>
  <si>
    <t xml:space="preserve"> ROUND(cw_map("BR:SUB:USESIGN","10-EF-&gt;C.3.599"),0)</t>
  </si>
  <si>
    <t>$D$153</t>
  </si>
  <si>
    <t xml:space="preserve"> ROUND(cw_map("BR:SUB:USESIGN","20-OMF-&gt;C.3.599"),0)</t>
  </si>
  <si>
    <t>$F$153</t>
  </si>
  <si>
    <t xml:space="preserve"> ROUND(cw_map("BR:SUB:USESIGN","40-TF-&gt;C.3.599"),0)</t>
  </si>
  <si>
    <t>$G$153</t>
  </si>
  <si>
    <t xml:space="preserve"> ROUND(cw_map("BR:SUB:USESIGN","50-ISF-&gt;C.3.599"),0)</t>
  </si>
  <si>
    <t>$C$155</t>
  </si>
  <si>
    <t xml:space="preserve"> ROUND(cw_map("BR:SUB:USESIGN","10-EF-&gt;C.3.610"),0)</t>
  </si>
  <si>
    <t>$C$156</t>
  </si>
  <si>
    <t xml:space="preserve"> ROUND(cw_map("BR:SUB:USESIGN","10-EF-&gt;C.3.660"),0)</t>
  </si>
  <si>
    <t>$D$156</t>
  </si>
  <si>
    <t xml:space="preserve"> ROUND(cw_map("BR:SUB:USESIGN","20-OMF-&gt;C.3.660"),0)</t>
  </si>
  <si>
    <t>$F$156</t>
  </si>
  <si>
    <t xml:space="preserve"> ROUND(cw_map("BR:SUB:USESIGN","40-TF-&gt;C.3.660"),0)</t>
  </si>
  <si>
    <t>$G$156</t>
  </si>
  <si>
    <t xml:space="preserve"> ROUND(cw_map("BR:SUB:USESIGN","50-ISF-&gt;C.3.660"),0)</t>
  </si>
  <si>
    <t>$C$157</t>
  </si>
  <si>
    <t xml:space="preserve"> ROUND(cw_map("BR:SUB:USESIGN","10-EF-&gt;C.3.695"),0)</t>
  </si>
  <si>
    <t>$F$157</t>
  </si>
  <si>
    <t xml:space="preserve"> ROUND(cw_map("BR:SUB:USESIGN","40-TF-&gt;C.3.695"),0)</t>
  </si>
  <si>
    <t>$G$157</t>
  </si>
  <si>
    <t xml:space="preserve"> ROUND(cw_map("BR:SUB:USESIGN","50-ISF-&gt;C.3.695"),0)</t>
  </si>
  <si>
    <t>$C$158</t>
  </si>
  <si>
    <t xml:space="preserve"> ROUND(cw_map("BR:SUB:USESIGN","10-EF-&gt;C.3.705"),0)</t>
  </si>
  <si>
    <t>$D$158</t>
  </si>
  <si>
    <t xml:space="preserve"> ROUND(cw_map("BR:SUB:USESIGN","20-OMF-&gt;C.3.705"),0)</t>
  </si>
  <si>
    <t>$F$158</t>
  </si>
  <si>
    <t xml:space="preserve"> ROUND(cw_map("BR:SUB:USESIGN","40-TF-&gt;C.3.705"),0)</t>
  </si>
  <si>
    <t>$G$158</t>
  </si>
  <si>
    <t xml:space="preserve"> ROUND(cw_map("BR:SUB:USESIGN","50-ISF-&gt;C.3.705"),0)</t>
  </si>
  <si>
    <t>$C$159</t>
  </si>
  <si>
    <t xml:space="preserve"> ROUND(cw_map("BR:SUB:USESIGN","10-EF-&gt;C.3.715"),0)</t>
  </si>
  <si>
    <t>$F$159</t>
  </si>
  <si>
    <t xml:space="preserve"> ROUND(cw_map("BR:SUB:USESIGN","40-TF-&gt;C.3.715"),0)</t>
  </si>
  <si>
    <t>$G$159</t>
  </si>
  <si>
    <t xml:space="preserve"> ROUND(cw_map("BR:SUB:USESIGN","50-ISF-&gt;C.3.715"),0)</t>
  </si>
  <si>
    <t>$C$160</t>
  </si>
  <si>
    <t xml:space="preserve"> ROUND(cw_map("BR:SUB:USESIGN","10-EF-&gt;C.3.720"),0)</t>
  </si>
  <si>
    <t>$F$160</t>
  </si>
  <si>
    <t xml:space="preserve"> ROUND(cw_map("BR:SUB:USESIGN","40-TF-&gt;C.3.720"),0)</t>
  </si>
  <si>
    <t>$G$160</t>
  </si>
  <si>
    <t xml:space="preserve"> ROUND(cw_map("BR:SUB:USESIGN","50-ISF-&gt;C.3.720"),0)</t>
  </si>
  <si>
    <t>$C$161</t>
  </si>
  <si>
    <t xml:space="preserve"> ROUND(cw_map("BR:SUB:USESIGN","10-EF-&gt;C.3.725"),0)</t>
  </si>
  <si>
    <t>$F$161</t>
  </si>
  <si>
    <t xml:space="preserve"> ROUND(cw_map("BR:SUB:USESIGN","40-TF-&gt;C.3.725"),0)</t>
  </si>
  <si>
    <t>$G$161</t>
  </si>
  <si>
    <t xml:space="preserve"> ROUND(cw_map("BR:SUB:USESIGN","50-ISF-&gt;C.3.725"),0)</t>
  </si>
  <si>
    <t>$C$162</t>
  </si>
  <si>
    <t xml:space="preserve"> ROUND(cw_map("BR:SUB:USESIGN","10-EF-&gt;C.3.726"),0)</t>
  </si>
  <si>
    <t>$F$162</t>
  </si>
  <si>
    <t xml:space="preserve"> ROUND(cw_map("BR:SUB:USESIGN","40-TF-&gt;C.3.726"),0)</t>
  </si>
  <si>
    <t>$G$162</t>
  </si>
  <si>
    <t xml:space="preserve"> ROUND(cw_map("BR:SUB:USESIGN","50-ISF-&gt;C.3.726"),0)</t>
  </si>
  <si>
    <t>$C$163</t>
  </si>
  <si>
    <t xml:space="preserve"> ROUND(cw_map("BR:SUB:USESIGN","10-EF-&gt;C.3.766"),0)</t>
  </si>
  <si>
    <t>$D$163</t>
  </si>
  <si>
    <t xml:space="preserve"> ROUND(cw_map("BR:SUB:USESIGN","20-OMF-&gt;C.3.766"),0)</t>
  </si>
  <si>
    <t>$F$163</t>
  </si>
  <si>
    <t xml:space="preserve"> ROUND(cw_map("BR:SUB:USESIGN","40-TF-&gt;C.3.766"),0)</t>
  </si>
  <si>
    <t>$G$163</t>
  </si>
  <si>
    <t xml:space="preserve"> ROUND(cw_map("BR:SUB:USESIGN","50-ISF-&gt;C.3.766"),0)</t>
  </si>
  <si>
    <t>$C$164</t>
  </si>
  <si>
    <t xml:space="preserve"> ROUND(cw_map("BR:SUB:USESIGN","10-EF-&gt;C.3.767"),0)</t>
  </si>
  <si>
    <t>$D$164</t>
  </si>
  <si>
    <t xml:space="preserve"> ROUND(cw_map("BR:SUB:USESIGN","20-OMF-&gt;C.3.767"),0)</t>
  </si>
  <si>
    <t>$F$164</t>
  </si>
  <si>
    <t xml:space="preserve"> ROUND(cw_map("BR:SUB:USESIGN","40-TF-&gt;C.3.767"),0)</t>
  </si>
  <si>
    <t>$G$164</t>
  </si>
  <si>
    <t xml:space="preserve"> ROUND(cw_map("BR:SUB:USESIGN","50-ISF-&gt;C.3.767"),0)</t>
  </si>
  <si>
    <t>$C$165</t>
  </si>
  <si>
    <t xml:space="preserve"> ROUND(cw_map("BR:SUB:USESIGN","10-EF-&gt;C.3.775"),0)</t>
  </si>
  <si>
    <t>$D$165</t>
  </si>
  <si>
    <t xml:space="preserve"> ROUND(cw_map("BR:SUB:USESIGN","20-OMF-&gt;C.3.775"),0)</t>
  </si>
  <si>
    <t>$E$165</t>
  </si>
  <si>
    <t xml:space="preserve"> ROUND(cw_map("BR:SUB:USESIGN","30-DSF-&gt;C.3.775"),0)</t>
  </si>
  <si>
    <t>$F$165</t>
  </si>
  <si>
    <t xml:space="preserve"> ROUND(cw_map("BR:SUB:USESIGN","40-TF-&gt;C.3.775"),0)</t>
  </si>
  <si>
    <t>$G$165</t>
  </si>
  <si>
    <t xml:space="preserve"> ROUND(cw_map("BR:SUB:USESIGN","50-ISF-&gt;C.3.775"),0)</t>
  </si>
  <si>
    <t>$H$165</t>
  </si>
  <si>
    <t xml:space="preserve"> ROUND(cw_map("BR:SUB:USESIGN","60-CPF-&gt;C.3.775"),0)</t>
  </si>
  <si>
    <t>$K$165</t>
  </si>
  <si>
    <t xml:space="preserve"> ROUND(cw_map("BR:SUB:USESIGN","90-FPSF-&gt;C.3.775"),0)</t>
  </si>
  <si>
    <t>$C$166</t>
  </si>
  <si>
    <t xml:space="preserve"> ROUND(cw_map("BR:SUB:USESIGN","10-EF-&gt;C.3.780"),0)</t>
  </si>
  <si>
    <t>$D$166</t>
  </si>
  <si>
    <t xml:space="preserve"> ROUND(cw_map("BR:SUB:USESIGN","20-OMF-&gt;C.3.780"),0)</t>
  </si>
  <si>
    <t>$E$166</t>
  </si>
  <si>
    <t xml:space="preserve"> ROUND(cw_map("BR:SUB:USESIGN","30-DSF-&gt;C.3.780"),0)</t>
  </si>
  <si>
    <t>$F$166</t>
  </si>
  <si>
    <t xml:space="preserve"> ROUND(cw_map("BR:SUB:USESIGN","40-TF-&gt;C.3.780"),0)</t>
  </si>
  <si>
    <t>$G$166</t>
  </si>
  <si>
    <t xml:space="preserve"> ROUND(cw_map("BR:SUB:USESIGN","50-ISF-&gt;C.3.780"),0)</t>
  </si>
  <si>
    <t>$H$166</t>
  </si>
  <si>
    <t xml:space="preserve"> ROUND(cw_map("BR:SUB:USESIGN","60-CPF-&gt;C.3.780"),0)</t>
  </si>
  <si>
    <t>$K$166</t>
  </si>
  <si>
    <t xml:space="preserve"> ROUND(cw_map("BR:SUB:USESIGN","90-FPSF-&gt;C.3.780"),0)</t>
  </si>
  <si>
    <t>$C$167</t>
  </si>
  <si>
    <t xml:space="preserve"> ROUND(cw_map("BR:SUB:USESIGN","10-EF-&gt;C.3.815"),0)</t>
  </si>
  <si>
    <t>$F$167</t>
  </si>
  <si>
    <t xml:space="preserve"> ROUND(cw_map("BR:SUB:USESIGN","40-TF-&gt;C.3.815"),0)</t>
  </si>
  <si>
    <t>$C$168</t>
  </si>
  <si>
    <t xml:space="preserve"> ROUND(cw_map("BR:SUB:USESIGN","10-EF-&gt;C.3.825"),0)</t>
  </si>
  <si>
    <t>$F$168</t>
  </si>
  <si>
    <t xml:space="preserve"> ROUND(cw_map("BR:SUB:USESIGN","40-TF-&gt;C.3.825"),0)</t>
  </si>
  <si>
    <t>$D$169</t>
  </si>
  <si>
    <t xml:space="preserve"> ROUND(cw_map("BR:SUB:USESIGN","20-OMF-&gt;C.3.920"),0)</t>
  </si>
  <si>
    <t>$H$169</t>
  </si>
  <si>
    <t xml:space="preserve"> ROUND(cw_map("BR:SUB:USESIGN","60-CPF-&gt;C.3.920"),0)</t>
  </si>
  <si>
    <t>$D$170</t>
  </si>
  <si>
    <t xml:space="preserve"> ROUND(cw_map("BR:SUB:USESIGN","20-OMF-&gt;C.3.925"),0)</t>
  </si>
  <si>
    <t>$H$170</t>
  </si>
  <si>
    <t xml:space="preserve"> ROUND(cw_map("BR:SUB:USESIGN","60-CPF-&gt;C.3.925"),0)</t>
  </si>
  <si>
    <t>$K$170</t>
  </si>
  <si>
    <t xml:space="preserve"> ROUND(cw_map("BR:SUB:USESIGN","90-FPSF-&gt;C.3.925"),0)</t>
  </si>
  <si>
    <t>$C$171</t>
  </si>
  <si>
    <t xml:space="preserve"> ROUND(cw_map("BR:SUB:USESIGN","10-EF-&gt;C.3.999"),0)</t>
  </si>
  <si>
    <t>$D$171</t>
  </si>
  <si>
    <t xml:space="preserve"> ROUND(cw_map("BR:SUB:USESIGN","20-OMF-&gt;C.3.999"),0)</t>
  </si>
  <si>
    <t>$E$171</t>
  </si>
  <si>
    <t xml:space="preserve"> ROUND(cw_map("BR:SUB:USESIGN","30-DSF-&gt;C.3.999"),0)</t>
  </si>
  <si>
    <t>$F$171</t>
  </si>
  <si>
    <t xml:space="preserve"> ROUND(cw_map("BR:SUB:USESIGN","40-TF-&gt;C.3.999"),0)</t>
  </si>
  <si>
    <t>$G$171</t>
  </si>
  <si>
    <t xml:space="preserve"> ROUND(cw_map("BR:SUB:USESIGN","50-ISF-&gt;C.3.999"),0)</t>
  </si>
  <si>
    <t>$H$171</t>
  </si>
  <si>
    <t xml:space="preserve"> ROUND(cw_map("BR:SUB:USESIGN","60-CPF-&gt;C.3.999"),0)</t>
  </si>
  <si>
    <t>$I$171</t>
  </si>
  <si>
    <t xml:space="preserve"> ROUND(cw_map("BR:SUB:USESIGN","70-WCF-&gt;C.3.999"),0)</t>
  </si>
  <si>
    <t>$J$171</t>
  </si>
  <si>
    <t xml:space="preserve"> ROUND(cw_map("BR:SUB:USESIGN","80-TIF-&gt;C.3.999"),0)</t>
  </si>
  <si>
    <t>$K$171</t>
  </si>
  <si>
    <t xml:space="preserve"> ROUND(cw_map("BR:SUB:USESIGN","90-FPSF-&gt;C.3.999"),0)</t>
  </si>
  <si>
    <t>$C$176</t>
  </si>
  <si>
    <t xml:space="preserve"> ROUND(cw_map("BR:SUB:USESIGN","10-EF-&gt;C.4.001"),0)</t>
  </si>
  <si>
    <t>$D$176</t>
  </si>
  <si>
    <t xml:space="preserve"> ROUND(cw_map("BR:SUB:USESIGN","20-OMF-&gt;C.4.001"),0)</t>
  </si>
  <si>
    <t>$E$176</t>
  </si>
  <si>
    <t xml:space="preserve"> ROUND(cw_map("BR:SUB:USESIGN","30-DSF-&gt;C.4.001"),0)</t>
  </si>
  <si>
    <t>$F$176</t>
  </si>
  <si>
    <t xml:space="preserve"> ROUND(cw_map("BR:SUB:USESIGN","40-TF-&gt;C.4.001"),0)</t>
  </si>
  <si>
    <t>$G$176</t>
  </si>
  <si>
    <t xml:space="preserve"> ROUND(cw_map("BR:SUB:USESIGN","50-ISF-&gt;C.4.001"),0)</t>
  </si>
  <si>
    <t>$H$176</t>
  </si>
  <si>
    <t xml:space="preserve"> ROUND(cw_map("BR:SUB:USESIGN","60-CPF-&gt;C.4.001"),0)</t>
  </si>
  <si>
    <t>$I$176</t>
  </si>
  <si>
    <t xml:space="preserve"> ROUND(cw_map("BR:SUB:USESIGN","70-WCF-&gt;C.4.001"),0)</t>
  </si>
  <si>
    <t>$J$176</t>
  </si>
  <si>
    <t xml:space="preserve"> ROUND(cw_map("BR:SUB:USESIGN","80-TIF-&gt;C.4.001"),0)</t>
  </si>
  <si>
    <t>$K$176</t>
  </si>
  <si>
    <t xml:space="preserve"> ROUND(cw_map("BR:SUB:USESIGN","90-FPSF-&gt;C.4.001"),0)</t>
  </si>
  <si>
    <t>$C$177</t>
  </si>
  <si>
    <t xml:space="preserve"> ROUND(cw_map("BR:SUB:USESIGN","10-EF-&gt;C.4.009"),0)</t>
  </si>
  <si>
    <t>$D$177</t>
  </si>
  <si>
    <t xml:space="preserve"> ROUND(cw_map("BR:SUB:USESIGN","20-OMF-&gt;C.4.009"),0)</t>
  </si>
  <si>
    <t>$E$177</t>
  </si>
  <si>
    <t xml:space="preserve"> ROUND(cw_map("BR:SUB:USESIGN","30-DSF-&gt;C.4.009"),0)</t>
  </si>
  <si>
    <t>$F$177</t>
  </si>
  <si>
    <t xml:space="preserve"> ROUND(cw_map("BR:SUB:USESIGN","40-TF-&gt;C.4.009"),0)</t>
  </si>
  <si>
    <t>$G$177</t>
  </si>
  <si>
    <t xml:space="preserve"> ROUND(cw_map("BR:SUB:USESIGN","50-ISF-&gt;C.4.009"),0)</t>
  </si>
  <si>
    <t>$H$177</t>
  </si>
  <si>
    <t xml:space="preserve"> ROUND(cw_map("BR:SUB:USESIGN","60-CPF-&gt;C.4.009"),0)</t>
  </si>
  <si>
    <t>$I$177</t>
  </si>
  <si>
    <t xml:space="preserve"> ROUND(cw_map("BR:SUB:USESIGN","70-WCF-&gt;C.4.009"),0)</t>
  </si>
  <si>
    <t>$J$177</t>
  </si>
  <si>
    <t xml:space="preserve"> ROUND(cw_map("BR:SUB:USESIGN","80-TIF-&gt;C.4.009"),0)</t>
  </si>
  <si>
    <t>$K$177</t>
  </si>
  <si>
    <t xml:space="preserve"> ROUND(cw_map("BR:SUB:USESIGN","90-FPSF-&gt;C.4.009"),0)</t>
  </si>
  <si>
    <t>$C$180</t>
  </si>
  <si>
    <t xml:space="preserve"> ROUND(cw_map("BR:SUB:USESIGN","10-EF-&gt;C.4.045"),0)</t>
  </si>
  <si>
    <t>$C$181</t>
  </si>
  <si>
    <t xml:space="preserve"> ROUND(cw_map("BR:SUB:USESIGN","10-EF-&gt;C.4.050"),0)</t>
  </si>
  <si>
    <t>$D$181</t>
  </si>
  <si>
    <t xml:space="preserve"> ROUND(cw_map("BR:SUB:USESIGN","20-OMF-&gt;C.4.050"),0)</t>
  </si>
  <si>
    <t>$H$181</t>
  </si>
  <si>
    <t xml:space="preserve"> ROUND(cw_map("BR:SUB:USESIGN","60-CPF-&gt;C.4.050"),0)</t>
  </si>
  <si>
    <t>$C$182</t>
  </si>
  <si>
    <t xml:space="preserve"> ROUND(cw_map("BR:SUB:USESIGN","10-EF-&gt;C.4.060"),0)</t>
  </si>
  <si>
    <t>$D$182</t>
  </si>
  <si>
    <t xml:space="preserve"> ROUND(cw_map("BR:SUB:USESIGN","20-OMF-&gt;C.4.060"),0)</t>
  </si>
  <si>
    <t>$F$182</t>
  </si>
  <si>
    <t xml:space="preserve"> ROUND(cw_map("BR:SUB:USESIGN","40-TF-&gt;C.4.060"),0)</t>
  </si>
  <si>
    <t>$G$182</t>
  </si>
  <si>
    <t xml:space="preserve"> ROUND(cw_map("BR:SUB:USESIGN","50-ISF-&gt;C.4.060"),0)</t>
  </si>
  <si>
    <t>$H$182</t>
  </si>
  <si>
    <t xml:space="preserve"> ROUND(cw_map("BR:SUB:USESIGN","60-CPF-&gt;C.4.060"),0)</t>
  </si>
  <si>
    <t>$C$183</t>
  </si>
  <si>
    <t xml:space="preserve"> ROUND(cw_map("BR:SUB:USESIGN","10-EF-&gt;C.4.090"),0)</t>
  </si>
  <si>
    <t>$D$183</t>
  </si>
  <si>
    <t xml:space="preserve"> ROUND(cw_map("BR:SUB:USESIGN","20-OMF-&gt;C.4.090"),0)</t>
  </si>
  <si>
    <t>$F$183</t>
  </si>
  <si>
    <t xml:space="preserve"> ROUND(cw_map("BR:SUB:USESIGN","40-TF-&gt;C.4.090"),0)</t>
  </si>
  <si>
    <t>$G$183</t>
  </si>
  <si>
    <t xml:space="preserve"> ROUND(cw_map("BR:SUB:USESIGN","50-ISF-&gt;C.4.090"),0)</t>
  </si>
  <si>
    <t>$H$183</t>
  </si>
  <si>
    <t xml:space="preserve"> ROUND(cw_map("BR:SUB:USESIGN","60-CPF-&gt;C.4.090"),0)</t>
  </si>
  <si>
    <t>$K$183</t>
  </si>
  <si>
    <t xml:space="preserve"> ROUND(cw_map("BR:SUB:USESIGN","90-FPSF-&gt;C.4.090"),0)</t>
  </si>
  <si>
    <t>$C$187</t>
  </si>
  <si>
    <t xml:space="preserve"> ROUND(cw_map("BR:SUB:USESIGN","10-EF-&gt;C.4.100"),0)</t>
  </si>
  <si>
    <t>$D$187</t>
  </si>
  <si>
    <t xml:space="preserve"> ROUND(cw_map("BR:SUB:USESIGN","20-OMF-&gt;C.4.100"),0)</t>
  </si>
  <si>
    <t>$F$187</t>
  </si>
  <si>
    <t xml:space="preserve"> ROUND(cw_map("BR:SUB:USESIGN","40-TF-&gt;C.4.100"),0)</t>
  </si>
  <si>
    <t>$G$187</t>
  </si>
  <si>
    <t xml:space="preserve"> ROUND(cw_map("BR:SUB:USESIGN","50-ISF-&gt;C.4.100"),0)</t>
  </si>
  <si>
    <t>$C$188</t>
  </si>
  <si>
    <t xml:space="preserve"> ROUND(cw_map("BR:SUB:USESIGN","10-EF-&gt;C.4.105"),0)</t>
  </si>
  <si>
    <t>$D$188</t>
  </si>
  <si>
    <t xml:space="preserve"> ROUND(cw_map("BR:SUB:USESIGN","20-OMF-&gt;C.4.105"),0)</t>
  </si>
  <si>
    <t>$F$188</t>
  </si>
  <si>
    <t xml:space="preserve"> ROUND(cw_map("BR:SUB:USESIGN","40-TF-&gt;C.4.105"),0)</t>
  </si>
  <si>
    <t>$G$188</t>
  </si>
  <si>
    <t xml:space="preserve"> ROUND(cw_map("BR:SUB:USESIGN","50-ISF-&gt;C.4.105"),0)</t>
  </si>
  <si>
    <t>$C$189</t>
  </si>
  <si>
    <t xml:space="preserve"> ROUND(cw_map("BR:SUB:USESIGN","10-EF-&gt;C.4.107"),0)</t>
  </si>
  <si>
    <t>$D$189</t>
  </si>
  <si>
    <t xml:space="preserve"> ROUND(cw_map("BR:SUB:USESIGN","20-OMF-&gt;C.4.107"),0)</t>
  </si>
  <si>
    <t>$F$189</t>
  </si>
  <si>
    <t xml:space="preserve"> ROUND(cw_map("BR:SUB:USESIGN","40-TF-&gt;C.4.107"),0)</t>
  </si>
  <si>
    <t>$G$189</t>
  </si>
  <si>
    <t xml:space="preserve"> ROUND(cw_map("BR:SUB:USESIGN","50-ISF-&gt;C.4.107"),0)</t>
  </si>
  <si>
    <t>$C$190</t>
  </si>
  <si>
    <t xml:space="preserve"> ROUND(cw_map("BR:SUB:USESIGN","10-EF-&gt;C.4.199"),0)</t>
  </si>
  <si>
    <t>$D$190</t>
  </si>
  <si>
    <t xml:space="preserve"> ROUND(cw_map("BR:SUB:USESIGN","20-OMF-&gt;C.4.199"),0)</t>
  </si>
  <si>
    <t>$F$190</t>
  </si>
  <si>
    <t xml:space="preserve"> ROUND(cw_map("BR:SUB:USESIGN","40-TF-&gt;C.4.199"),0)</t>
  </si>
  <si>
    <t>$G$190</t>
  </si>
  <si>
    <t xml:space="preserve"> ROUND(cw_map("BR:SUB:USESIGN","50-ISF-&gt;C.4.199"),0)</t>
  </si>
  <si>
    <t>$C$193</t>
  </si>
  <si>
    <t xml:space="preserve"> ROUND(cw_map("BR:SUB:USESIGN","10-EF-&gt;C.4.200"),0)</t>
  </si>
  <si>
    <t>$G$193</t>
  </si>
  <si>
    <t xml:space="preserve"> ROUND(cw_map("BR:SUB:USESIGN","50-ISF-&gt;C.4.200"),0)</t>
  </si>
  <si>
    <t>$C$194</t>
  </si>
  <si>
    <t xml:space="preserve"> ROUND(cw_map("BR:SUB:USESIGN","10-EF-&gt;C.4.210"),0)</t>
  </si>
  <si>
    <t>$G$194</t>
  </si>
  <si>
    <t xml:space="preserve"> ROUND(cw_map("BR:SUB:USESIGN","50-ISF-&gt;C.4.210"),0)</t>
  </si>
  <si>
    <t>$C$195</t>
  </si>
  <si>
    <t xml:space="preserve"> ROUND(cw_map("BR:SUB:USESIGN","10-EF-&gt;C.4.215"),0)</t>
  </si>
  <si>
    <t>$G$195</t>
  </si>
  <si>
    <t xml:space="preserve"> ROUND(cw_map("BR:SUB:USESIGN","50-ISF-&gt;C.4.215"),0)</t>
  </si>
  <si>
    <t>$C$196</t>
  </si>
  <si>
    <t xml:space="preserve"> ROUND(cw_map("BR:SUB:USESIGN","10-EF-&gt;C.4.220"),0)</t>
  </si>
  <si>
    <t>$G$196</t>
  </si>
  <si>
    <t xml:space="preserve"> ROUND(cw_map("BR:SUB:USESIGN","50-ISF-&gt;C.4.220"),0)</t>
  </si>
  <si>
    <t>$C$197</t>
  </si>
  <si>
    <t xml:space="preserve"> ROUND(cw_map("BR:SUB:USESIGN","10-EF-&gt;C.4.225"),0)</t>
  </si>
  <si>
    <t>$G$197</t>
  </si>
  <si>
    <t xml:space="preserve"> ROUND(cw_map("BR:SUB:USESIGN","50-ISF-&gt;C.4.225"),0)</t>
  </si>
  <si>
    <t>$C$198</t>
  </si>
  <si>
    <t xml:space="preserve"> ROUND(cw_map("BR:SUB:USESIGN","10-EF-&gt;C.4.226"),0)</t>
  </si>
  <si>
    <t>$G$198</t>
  </si>
  <si>
    <t xml:space="preserve"> ROUND(cw_map("BR:SUB:USESIGN","50-ISF-&gt;C.4.226"),0)</t>
  </si>
  <si>
    <t>$C$199</t>
  </si>
  <si>
    <t xml:space="preserve"> ROUND(cw_map("BR:SUB:USESIGN","10-EF-&gt;C.4.240"),0)</t>
  </si>
  <si>
    <t>$C$200</t>
  </si>
  <si>
    <t xml:space="preserve"> ROUND(cw_map("BR:SUB:USESIGN","10-EF-&gt;C.4.299"),0)</t>
  </si>
  <si>
    <t>$G$200</t>
  </si>
  <si>
    <t xml:space="preserve"> ROUND(cw_map("BR:SUB:USESIGN","50-ISF-&gt;C.4.299"),0)</t>
  </si>
  <si>
    <t>$C$203</t>
  </si>
  <si>
    <t xml:space="preserve"> ROUND(cw_map("BR:SUB:USESIGN","10-EF-&gt;C.4.300"),0)</t>
  </si>
  <si>
    <t>$D$203</t>
  </si>
  <si>
    <t xml:space="preserve"> ROUND(cw_map("BR:SUB:USESIGN","20-OMF-&gt;C.4.300"),0)</t>
  </si>
  <si>
    <t>$F$203</t>
  </si>
  <si>
    <t xml:space="preserve"> ROUND(cw_map("BR:SUB:USESIGN","40-TF-&gt;C.4.300"),0)</t>
  </si>
  <si>
    <t>$G$203</t>
  </si>
  <si>
    <t xml:space="preserve"> ROUND(cw_map("BR:SUB:USESIGN","50-ISF-&gt;C.4.300"),0)</t>
  </si>
  <si>
    <t>$C$204</t>
  </si>
  <si>
    <t xml:space="preserve"> ROUND(cw_map("BR:SUB:USESIGN","10-EF-&gt;C.4.305"),0)</t>
  </si>
  <si>
    <t>$D$204</t>
  </si>
  <si>
    <t xml:space="preserve"> ROUND(cw_map("BR:SUB:USESIGN","20-OMF-&gt;C.4.305"),0)</t>
  </si>
  <si>
    <t>$F$204</t>
  </si>
  <si>
    <t xml:space="preserve"> ROUND(cw_map("BR:SUB:USESIGN","40-TF-&gt;C.4.305"),0)</t>
  </si>
  <si>
    <t>$G$204</t>
  </si>
  <si>
    <t xml:space="preserve"> ROUND(cw_map("BR:SUB:USESIGN","50-ISF-&gt;C.4.305"),0)</t>
  </si>
  <si>
    <t>$C$205</t>
  </si>
  <si>
    <t xml:space="preserve"> ROUND(cw_map("BR:SUB:USESIGN","10-EF-&gt;C.4.332"),0)</t>
  </si>
  <si>
    <t>$D$205</t>
  </si>
  <si>
    <t xml:space="preserve"> ROUND(cw_map("BR:SUB:USESIGN","20-OMF-&gt;C.4.332"),0)</t>
  </si>
  <si>
    <t>$F$205</t>
  </si>
  <si>
    <t xml:space="preserve"> ROUND(cw_map("BR:SUB:USESIGN","40-TF-&gt;C.4.332"),0)</t>
  </si>
  <si>
    <t>$G$205</t>
  </si>
  <si>
    <t xml:space="preserve"> ROUND(cw_map("BR:SUB:USESIGN","50-ISF-&gt;C.4.332"),0)</t>
  </si>
  <si>
    <t>$C$206</t>
  </si>
  <si>
    <t xml:space="preserve"> ROUND(cw_map("BR:SUB:USESIGN","10-EF-&gt;C.4.334"),0)</t>
  </si>
  <si>
    <t>$D$206</t>
  </si>
  <si>
    <t xml:space="preserve"> ROUND(cw_map("BR:SUB:USESIGN","20-OMF-&gt;C.4.334"),0)</t>
  </si>
  <si>
    <t>$F$206</t>
  </si>
  <si>
    <t xml:space="preserve"> ROUND(cw_map("BR:SUB:USESIGN","40-TF-&gt;C.4.334"),0)</t>
  </si>
  <si>
    <t>$G$206</t>
  </si>
  <si>
    <t xml:space="preserve"> ROUND(cw_map("BR:SUB:USESIGN","50-ISF-&gt;C.4.334"),0)</t>
  </si>
  <si>
    <t>$C$207</t>
  </si>
  <si>
    <t xml:space="preserve"> ROUND(cw_map("BR:SUB:USESIGN","10-EF-&gt;C.4.335"),0)</t>
  </si>
  <si>
    <t>$D$207</t>
  </si>
  <si>
    <t xml:space="preserve"> ROUND(cw_map("BR:SUB:USESIGN","20-OMF-&gt;C.4.335"),0)</t>
  </si>
  <si>
    <t>$F$207</t>
  </si>
  <si>
    <t xml:space="preserve"> ROUND(cw_map("BR:SUB:USESIGN","40-TF-&gt;C.4.335"),0)</t>
  </si>
  <si>
    <t>$G$207</t>
  </si>
  <si>
    <t xml:space="preserve"> ROUND(cw_map("BR:SUB:USESIGN","50-ISF-&gt;C.4.335"),0)</t>
  </si>
  <si>
    <t>$C$208</t>
  </si>
  <si>
    <t xml:space="preserve"> ROUND(cw_map("BR:SUB:USESIGN","10-EF-&gt;C.4.337"),0)</t>
  </si>
  <si>
    <t>$D$208</t>
  </si>
  <si>
    <t xml:space="preserve"> ROUND(cw_map("BR:SUB:USESIGN","20-OMF-&gt;C.4.337"),0)</t>
  </si>
  <si>
    <t>$F$208</t>
  </si>
  <si>
    <t xml:space="preserve"> ROUND(cw_map("BR:SUB:USESIGN","40-TF-&gt;C.4.337"),0)</t>
  </si>
  <si>
    <t>$G$208</t>
  </si>
  <si>
    <t xml:space="preserve"> ROUND(cw_map("BR:SUB:USESIGN","50-ISF-&gt;C.4.337"),0)</t>
  </si>
  <si>
    <t>$C$209</t>
  </si>
  <si>
    <t xml:space="preserve"> ROUND(cw_map("BR:SUB:USESIGN","10-EF-&gt;C.4.340"),0)</t>
  </si>
  <si>
    <t>$D$209</t>
  </si>
  <si>
    <t xml:space="preserve"> ROUND(cw_map("BR:SUB:USESIGN","20-OMF-&gt;C.4.340"),0)</t>
  </si>
  <si>
    <t>$F$209</t>
  </si>
  <si>
    <t xml:space="preserve"> ROUND(cw_map("BR:SUB:USESIGN","40-TF-&gt;C.4.340"),0)</t>
  </si>
  <si>
    <t>$G$209</t>
  </si>
  <si>
    <t xml:space="preserve"> ROUND(cw_map("BR:SUB:USESIGN","50-ISF-&gt;C.4.340"),0)</t>
  </si>
  <si>
    <t>$C$210</t>
  </si>
  <si>
    <t xml:space="preserve"> ROUND(cw_map("BR:SUB:USESIGN","10-EF-&gt;C.4.399"),0)</t>
  </si>
  <si>
    <t>$D$210</t>
  </si>
  <si>
    <t xml:space="preserve"> ROUND(cw_map("BR:SUB:USESIGN","20-OMF-&gt;C.4.399"),0)</t>
  </si>
  <si>
    <t>$F$210</t>
  </si>
  <si>
    <t xml:space="preserve"> ROUND(cw_map("BR:SUB:USESIGN","40-TF-&gt;C.4.399"),0)</t>
  </si>
  <si>
    <t>$G$210</t>
  </si>
  <si>
    <t xml:space="preserve"> ROUND(cw_map("BR:SUB:USESIGN","50-ISF-&gt;C.4.399"),0)</t>
  </si>
  <si>
    <t>$C$213</t>
  </si>
  <si>
    <t xml:space="preserve"> ROUND(cw_map("BR:SUB:USESIGN","10-EF-&gt;C.4.400"),0)</t>
  </si>
  <si>
    <t>$D$213</t>
  </si>
  <si>
    <t xml:space="preserve"> ROUND(cw_map("BR:SUB:USESIGN","20-OMF-&gt;C.4.400"),0)</t>
  </si>
  <si>
    <t>$F$213</t>
  </si>
  <si>
    <t xml:space="preserve"> ROUND(cw_map("BR:SUB:USESIGN","40-TF-&gt;C.4.400"),0)</t>
  </si>
  <si>
    <t>$G$213</t>
  </si>
  <si>
    <t xml:space="preserve"> ROUND(cw_map("BR:SUB:USESIGN","50-ISF-&gt;C.4.400"),0)</t>
  </si>
  <si>
    <t>$C$214</t>
  </si>
  <si>
    <t xml:space="preserve"> ROUND(cw_map("BR:SUB:USESIGN","10-EF-&gt;C.4.421"),0)</t>
  </si>
  <si>
    <t>$D$214</t>
  </si>
  <si>
    <t xml:space="preserve"> ROUND(cw_map("BR:SUB:USESIGN","20-OMF-&gt;C.4.421"),0)</t>
  </si>
  <si>
    <t>$F$214</t>
  </si>
  <si>
    <t xml:space="preserve"> ROUND(cw_map("BR:SUB:USESIGN","40-TF-&gt;C.4.421"),0)</t>
  </si>
  <si>
    <t>$G$214</t>
  </si>
  <si>
    <t xml:space="preserve"> ROUND(cw_map("BR:SUB:USESIGN","50-ISF-&gt;C.4.421"),0)</t>
  </si>
  <si>
    <t>$C$215</t>
  </si>
  <si>
    <t xml:space="preserve"> ROUND(cw_map("BR:SUB:USESIGN","10-EF-&gt;C.4.499"),0)</t>
  </si>
  <si>
    <t>$D$215</t>
  </si>
  <si>
    <t xml:space="preserve"> ROUND(cw_map("BR:SUB:USESIGN","20-OMF-&gt;C.4.499"),0)</t>
  </si>
  <si>
    <t>$F$215</t>
  </si>
  <si>
    <t xml:space="preserve"> ROUND(cw_map("BR:SUB:USESIGN","40-TF-&gt;C.4.499"),0)</t>
  </si>
  <si>
    <t>$G$215</t>
  </si>
  <si>
    <t xml:space="preserve"> ROUND(cw_map("BR:SUB:USESIGN","50-ISF-&gt;C.4.499"),0)</t>
  </si>
  <si>
    <t>$C$218</t>
  </si>
  <si>
    <t xml:space="preserve"> ROUND(cw_map("BR:SUB:USESIGN","10-EF-&gt;C.4.600"),0)</t>
  </si>
  <si>
    <t>$D$218</t>
  </si>
  <si>
    <t xml:space="preserve"> ROUND(cw_map("BR:SUB:USESIGN","20-OMF-&gt;C.4.600"),0)</t>
  </si>
  <si>
    <t>$F$218</t>
  </si>
  <si>
    <t xml:space="preserve"> ROUND(cw_map("BR:SUB:USESIGN","40-TF-&gt;C.4.600"),0)</t>
  </si>
  <si>
    <t>$G$218</t>
  </si>
  <si>
    <t xml:space="preserve"> ROUND(cw_map("BR:SUB:USESIGN","50-ISF-&gt;C.4.600"),0)</t>
  </si>
  <si>
    <t>$C$219</t>
  </si>
  <si>
    <t xml:space="preserve"> ROUND(cw_map("BR:SUB:USESIGN","10-EF-&gt;C.4.605"),0)</t>
  </si>
  <si>
    <t>$D$219</t>
  </si>
  <si>
    <t xml:space="preserve"> ROUND(cw_map("BR:SUB:USESIGN","20-OMF-&gt;C.4.605"),0)</t>
  </si>
  <si>
    <t>$F$219</t>
  </si>
  <si>
    <t xml:space="preserve"> ROUND(cw_map("BR:SUB:USESIGN","40-TF-&gt;C.4.605"),0)</t>
  </si>
  <si>
    <t>$G$219</t>
  </si>
  <si>
    <t xml:space="preserve"> ROUND(cw_map("BR:SUB:USESIGN","50-ISF-&gt;C.4.605"),0)</t>
  </si>
  <si>
    <t>$C$220</t>
  </si>
  <si>
    <t xml:space="preserve"> ROUND(cw_map("BR:SUB:USESIGN","10-EF-&gt;C.4.620"),0)</t>
  </si>
  <si>
    <t>$D$220</t>
  </si>
  <si>
    <t xml:space="preserve"> ROUND(cw_map("BR:SUB:USESIGN","20-OMF-&gt;C.4.620"),0)</t>
  </si>
  <si>
    <t>$F$220</t>
  </si>
  <si>
    <t xml:space="preserve"> ROUND(cw_map("BR:SUB:USESIGN","40-TF-&gt;C.4.620"),0)</t>
  </si>
  <si>
    <t>$G$220</t>
  </si>
  <si>
    <t xml:space="preserve"> ROUND(cw_map("BR:SUB:USESIGN","50-ISF-&gt;C.4.620"),0)</t>
  </si>
  <si>
    <t>$C$221</t>
  </si>
  <si>
    <t xml:space="preserve"> ROUND(cw_map("BR:SUB:USESIGN","10-EF-&gt;C.4.625"),0)</t>
  </si>
  <si>
    <t>$D$221</t>
  </si>
  <si>
    <t xml:space="preserve"> ROUND(cw_map("BR:SUB:USESIGN","20-OMF-&gt;C.4.625"),0)</t>
  </si>
  <si>
    <t>$F$221</t>
  </si>
  <si>
    <t xml:space="preserve"> ROUND(cw_map("BR:SUB:USESIGN","40-TF-&gt;C.4.625"),0)</t>
  </si>
  <si>
    <t>$G$221</t>
  </si>
  <si>
    <t xml:space="preserve"> ROUND(cw_map("BR:SUB:USESIGN","50-ISF-&gt;C.4.625"),0)</t>
  </si>
  <si>
    <t>$C$222</t>
  </si>
  <si>
    <t xml:space="preserve"> ROUND(cw_map("BR:SUB:USESIGN","10-EF-&gt;C.4.630"),0)</t>
  </si>
  <si>
    <t>$D$222</t>
  </si>
  <si>
    <t xml:space="preserve"> ROUND(cw_map("BR:SUB:USESIGN","20-OMF-&gt;C.4.630"),0)</t>
  </si>
  <si>
    <t>$F$222</t>
  </si>
  <si>
    <t xml:space="preserve"> ROUND(cw_map("BR:SUB:USESIGN","40-TF-&gt;C.4.630"),0)</t>
  </si>
  <si>
    <t>$G$222</t>
  </si>
  <si>
    <t xml:space="preserve"> ROUND(cw_map("BR:SUB:USESIGN","50-ISF-&gt;C.4.630"),0)</t>
  </si>
  <si>
    <t>$C$223</t>
  </si>
  <si>
    <t xml:space="preserve"> ROUND(cw_map("BR:SUB:USESIGN","10-EF-&gt;C.4.699"),0)</t>
  </si>
  <si>
    <t>$D$223</t>
  </si>
  <si>
    <t xml:space="preserve"> ROUND(cw_map("BR:SUB:USESIGN","20-OMF-&gt;C.4.699"),0)</t>
  </si>
  <si>
    <t>$F$223</t>
  </si>
  <si>
    <t xml:space="preserve"> ROUND(cw_map("BR:SUB:USESIGN","40-TF-&gt;C.4.699"),0)</t>
  </si>
  <si>
    <t>$G$223</t>
  </si>
  <si>
    <t xml:space="preserve"> ROUND(cw_map("BR:SUB:USESIGN","50-ISF-&gt;C.4.699"),0)</t>
  </si>
  <si>
    <t>$C$226</t>
  </si>
  <si>
    <t xml:space="preserve"> ROUND(cw_map("BR:SUB:USESIGN","10-EF-&gt;C.4.770"),0)</t>
  </si>
  <si>
    <t>$D$226</t>
  </si>
  <si>
    <t xml:space="preserve"> ROUND(cw_map("BR:SUB:USESIGN","20-OMF-&gt;C.4.770"),0)</t>
  </si>
  <si>
    <t>$G$226</t>
  </si>
  <si>
    <t xml:space="preserve"> ROUND(cw_map("BR:SUB:USESIGN","50-ISF-&gt;C.4.770"),0)</t>
  </si>
  <si>
    <t>$C$227</t>
  </si>
  <si>
    <t xml:space="preserve"> ROUND(cw_map("BR:SUB:USESIGN","10-EF-&gt;C.4.799"),0)</t>
  </si>
  <si>
    <t>$D$227</t>
  </si>
  <si>
    <t xml:space="preserve"> ROUND(cw_map("BR:SUB:USESIGN","20-OMF-&gt;C.4.799"),0)</t>
  </si>
  <si>
    <t>$G$227</t>
  </si>
  <si>
    <t xml:space="preserve"> ROUND(cw_map("BR:SUB:USESIGN","50-ISF-&gt;C.4.799"),0)</t>
  </si>
  <si>
    <t>$C$229</t>
  </si>
  <si>
    <t xml:space="preserve"> ROUND(cw_map("BR:SUB:USESIGN","10-EF-&gt;C.4.810"),0)</t>
  </si>
  <si>
    <t>$D$229</t>
  </si>
  <si>
    <t xml:space="preserve"> ROUND(cw_map("BR:SUB:USESIGN","20-OMF-&gt;C.4.810"),0)</t>
  </si>
  <si>
    <t>$G$229</t>
  </si>
  <si>
    <t xml:space="preserve"> ROUND(cw_map("BR:SUB:USESIGN","50-ISF-&gt;C.4.810"),0)</t>
  </si>
  <si>
    <t>$C$230</t>
  </si>
  <si>
    <t xml:space="preserve"> ROUND(cw_map("BR:SUB:USESIGN","10-EF-&gt;C.4.850"),0)</t>
  </si>
  <si>
    <t>$D$230</t>
  </si>
  <si>
    <t xml:space="preserve"> ROUND(cw_map("BR:SUB:USESIGN","20-OMF-&gt;C.4.850"),0)</t>
  </si>
  <si>
    <t>$E$230</t>
  </si>
  <si>
    <t xml:space="preserve"> ROUND(cw_map("BR:SUB:USESIGN","30-DSF-&gt;C.4.850"),0)</t>
  </si>
  <si>
    <t>$F$230</t>
  </si>
  <si>
    <t xml:space="preserve"> ROUND(cw_map("BR:SUB:USESIGN","40-TF-&gt;C.4.850"),0)</t>
  </si>
  <si>
    <t>$G$230</t>
  </si>
  <si>
    <t xml:space="preserve"> ROUND(cw_map("BR:SUB:USESIGN","50-ISF-&gt;C.4.850"),0)</t>
  </si>
  <si>
    <t>$H$230</t>
  </si>
  <si>
    <t xml:space="preserve"> ROUND(cw_map("BR:SUB:USESIGN","60-CPF-&gt;C.4.850"),0)</t>
  </si>
  <si>
    <t>$J$230</t>
  </si>
  <si>
    <t xml:space="preserve"> ROUND(cw_map("BR:SUB:USESIGN","80-TIF-&gt;C.4.850"),0)</t>
  </si>
  <si>
    <t>$K$230</t>
  </si>
  <si>
    <t xml:space="preserve"> ROUND(cw_map("BR:SUB:USESIGN","90-FPSF-&gt;C.4.850"),0)</t>
  </si>
  <si>
    <t>$C$231</t>
  </si>
  <si>
    <t xml:space="preserve"> ROUND(cw_map("BR:SUB:USESIGN","10-EF-&gt;C.4.851"),0)</t>
  </si>
  <si>
    <t>$D$231</t>
  </si>
  <si>
    <t xml:space="preserve"> ROUND(cw_map("BR:SUB:USESIGN","20-OMF-&gt;C.4.851"),0)</t>
  </si>
  <si>
    <t>$F$231</t>
  </si>
  <si>
    <t xml:space="preserve"> ROUND(cw_map("BR:SUB:USESIGN","40-TF-&gt;C.4.851"),0)</t>
  </si>
  <si>
    <t>$G$231</t>
  </si>
  <si>
    <t xml:space="preserve"> ROUND(cw_map("BR:SUB:USESIGN","50-ISF-&gt;C.4.851"),0)</t>
  </si>
  <si>
    <t>$C$232</t>
  </si>
  <si>
    <t xml:space="preserve"> ROUND(cw_map("BR:SUB:USESIGN","10-EF-&gt;C.4.852"),0)</t>
  </si>
  <si>
    <t>$D$232</t>
  </si>
  <si>
    <t xml:space="preserve"> ROUND(cw_map("BR:SUB:USESIGN","20-OMF-&gt;C.4.852"),0)</t>
  </si>
  <si>
    <t>$E$232</t>
  </si>
  <si>
    <t xml:space="preserve"> ROUND(cw_map("BR:SUB:USESIGN","30-DSF-&gt;C.4.852"),0)</t>
  </si>
  <si>
    <t>$F$232</t>
  </si>
  <si>
    <t xml:space="preserve"> ROUND(cw_map("BR:SUB:USESIGN","40-TF-&gt;C.4.852"),0)</t>
  </si>
  <si>
    <t>$G$232</t>
  </si>
  <si>
    <t xml:space="preserve"> ROUND(cw_map("BR:SUB:USESIGN","50-ISF-&gt;C.4.852"),0)</t>
  </si>
  <si>
    <t>$H$232</t>
  </si>
  <si>
    <t xml:space="preserve"> ROUND(cw_map("BR:SUB:USESIGN","60-CPF-&gt;C.4.852"),0)</t>
  </si>
  <si>
    <t>$J$232</t>
  </si>
  <si>
    <t xml:space="preserve"> ROUND(cw_map("BR:SUB:USESIGN","80-TIF-&gt;C.4.852"),0)</t>
  </si>
  <si>
    <t>$K$232</t>
  </si>
  <si>
    <t xml:space="preserve"> ROUND(cw_map("BR:SUB:USESIGN","90-FPSF-&gt;C.4.852"),0)</t>
  </si>
  <si>
    <t>$C$233</t>
  </si>
  <si>
    <t xml:space="preserve"> ROUND(cw_map("BR:SUB:USESIGN","10-EF-&gt;C.4.853"),0)</t>
  </si>
  <si>
    <t>$D$233</t>
  </si>
  <si>
    <t xml:space="preserve"> ROUND(cw_map("BR:SUB:USESIGN","20-OMF-&gt;C.4.853"),0)</t>
  </si>
  <si>
    <t>$E$233</t>
  </si>
  <si>
    <t xml:space="preserve"> ROUND(cw_map("BR:SUB:USESIGN","30-DSF-&gt;C.4.853"),0)</t>
  </si>
  <si>
    <t>$F$233</t>
  </si>
  <si>
    <t xml:space="preserve"> ROUND(cw_map("BR:SUB:USESIGN","40-TF-&gt;C.4.853"),0)</t>
  </si>
  <si>
    <t>$G$233</t>
  </si>
  <si>
    <t xml:space="preserve"> ROUND(cw_map("BR:SUB:USESIGN","50-ISF-&gt;C.4.853"),0)</t>
  </si>
  <si>
    <t>$H$233</t>
  </si>
  <si>
    <t xml:space="preserve"> ROUND(cw_map("BR:SUB:USESIGN","60-CPF-&gt;C.4.853"),0)</t>
  </si>
  <si>
    <t>$J$233</t>
  </si>
  <si>
    <t xml:space="preserve"> ROUND(cw_map("BR:SUB:USESIGN","80-TIF-&gt;C.4.853"),0)</t>
  </si>
  <si>
    <t>$K$233</t>
  </si>
  <si>
    <t xml:space="preserve"> ROUND(cw_map("BR:SUB:USESIGN","90-FPSF-&gt;C.4.853"),0)</t>
  </si>
  <si>
    <t>$C$234</t>
  </si>
  <si>
    <t xml:space="preserve"> ROUND(cw_map("BR:SUB:USESIGN","10-EF-&gt;C.4.854"),0)</t>
  </si>
  <si>
    <t>$D$234</t>
  </si>
  <si>
    <t xml:space="preserve"> ROUND(cw_map("BR:SUB:USESIGN","20-OMF-&gt;C.4.854"),0)</t>
  </si>
  <si>
    <t>$E$234</t>
  </si>
  <si>
    <t xml:space="preserve"> ROUND(cw_map("BR:SUB:USESIGN","30-DSF-&gt;C.4.854"),0)</t>
  </si>
  <si>
    <t>$F$234</t>
  </si>
  <si>
    <t xml:space="preserve"> ROUND(cw_map("BR:SUB:USESIGN","40-TF-&gt;C.4.854"),0)</t>
  </si>
  <si>
    <t>$G$234</t>
  </si>
  <si>
    <t xml:space="preserve"> ROUND(cw_map("BR:SUB:USESIGN","50-ISF-&gt;C.4.854"),0)</t>
  </si>
  <si>
    <t>$H$234</t>
  </si>
  <si>
    <t xml:space="preserve"> ROUND(cw_map("BR:SUB:USESIGN","60-CPF-&gt;C.4.854"),0)</t>
  </si>
  <si>
    <t>$J$234</t>
  </si>
  <si>
    <t xml:space="preserve"> ROUND(cw_map("BR:SUB:USESIGN","80-TIF-&gt;C.4.854"),0)</t>
  </si>
  <si>
    <t>$K$234</t>
  </si>
  <si>
    <t xml:space="preserve"> ROUND(cw_map("BR:SUB:USESIGN","90-FPSF-&gt;C.4.854"),0)</t>
  </si>
  <si>
    <t>$C$235</t>
  </si>
  <si>
    <t xml:space="preserve"> ROUND(cw_map("BR:SUB:USESIGN","10-EF-&gt;C.4.855"),0)</t>
  </si>
  <si>
    <t>$D$235</t>
  </si>
  <si>
    <t xml:space="preserve"> ROUND(cw_map("BR:SUB:USESIGN","20-OMF-&gt;C.4.855"),0)</t>
  </si>
  <si>
    <t>$E$235</t>
  </si>
  <si>
    <t xml:space="preserve"> ROUND(cw_map("BR:SUB:USESIGN","30-DSF-&gt;C.4.855"),0)</t>
  </si>
  <si>
    <t>$F$235</t>
  </si>
  <si>
    <t xml:space="preserve"> ROUND(cw_map("BR:SUB:USESIGN","40-TF-&gt;C.4.855"),0)</t>
  </si>
  <si>
    <t>$G$235</t>
  </si>
  <si>
    <t xml:space="preserve"> ROUND(cw_map("BR:SUB:USESIGN","50-ISF-&gt;C.4.855"),0)</t>
  </si>
  <si>
    <t>$H$235</t>
  </si>
  <si>
    <t xml:space="preserve"> ROUND(cw_map("BR:SUB:USESIGN","60-CPF-&gt;C.4.855"),0)</t>
  </si>
  <si>
    <t>$J$235</t>
  </si>
  <si>
    <t xml:space="preserve"> ROUND(cw_map("BR:SUB:USESIGN","80-TIF-&gt;C.4.855"),0)</t>
  </si>
  <si>
    <t>$K$235</t>
  </si>
  <si>
    <t xml:space="preserve"> ROUND(cw_map("BR:SUB:USESIGN","90-FPSF-&gt;C.4.855"),0)</t>
  </si>
  <si>
    <t>$C$236</t>
  </si>
  <si>
    <t xml:space="preserve"> ROUND(cw_map("BR:SUB:USESIGN","10-EF-&gt;C.4.856"),0)</t>
  </si>
  <si>
    <t>$D$236</t>
  </si>
  <si>
    <t xml:space="preserve"> ROUND(cw_map("BR:SUB:USESIGN","20-OMF-&gt;C.4.856"),0)</t>
  </si>
  <si>
    <t>$E$236</t>
  </si>
  <si>
    <t xml:space="preserve"> ROUND(cw_map("BR:SUB:USESIGN","30-DSF-&gt;C.4.856"),0)</t>
  </si>
  <si>
    <t>$F$236</t>
  </si>
  <si>
    <t xml:space="preserve"> ROUND(cw_map("BR:SUB:USESIGN","40-TF-&gt;C.4.856"),0)</t>
  </si>
  <si>
    <t>$G$236</t>
  </si>
  <si>
    <t xml:space="preserve"> ROUND(cw_map("BR:SUB:USESIGN","50-ISF-&gt;C.4.856"),0)</t>
  </si>
  <si>
    <t>$H$236</t>
  </si>
  <si>
    <t xml:space="preserve"> ROUND(cw_map("BR:SUB:USESIGN","60-CPF-&gt;C.4.856"),0)</t>
  </si>
  <si>
    <t>$J$236</t>
  </si>
  <si>
    <t xml:space="preserve"> ROUND(cw_map("BR:SUB:USESIGN","80-TIF-&gt;C.4.856"),0)</t>
  </si>
  <si>
    <t>$K$236</t>
  </si>
  <si>
    <t xml:space="preserve"> ROUND(cw_map("BR:SUB:USESIGN","90-FPSF-&gt;C.4.856"),0)</t>
  </si>
  <si>
    <t>$C$237</t>
  </si>
  <si>
    <t xml:space="preserve"> ROUND(cw_map("BR:SUB:USESIGN","10-EF-&gt;C.4.857"),0)</t>
  </si>
  <si>
    <t>$D$237</t>
  </si>
  <si>
    <t xml:space="preserve"> ROUND(cw_map("BR:SUB:USESIGN","20-OMF-&gt;C.4.857"),0)</t>
  </si>
  <si>
    <t>$E$237</t>
  </si>
  <si>
    <t xml:space="preserve"> ROUND(cw_map("BR:SUB:USESIGN","30-DSF-&gt;C.4.857"),0)</t>
  </si>
  <si>
    <t>$F$237</t>
  </si>
  <si>
    <t xml:space="preserve"> ROUND(cw_map("BR:SUB:USESIGN","40-TF-&gt;C.4.857"),0)</t>
  </si>
  <si>
    <t>$G$237</t>
  </si>
  <si>
    <t xml:space="preserve"> ROUND(cw_map("BR:SUB:USESIGN","50-ISF-&gt;C.4.857"),0)</t>
  </si>
  <si>
    <t>$H$237</t>
  </si>
  <si>
    <t xml:space="preserve"> ROUND(cw_map("BR:SUB:USESIGN","60-CPF-&gt;C.4.857"),0)</t>
  </si>
  <si>
    <t>$J$237</t>
  </si>
  <si>
    <t xml:space="preserve"> ROUND(cw_map("BR:SUB:USESIGN","80-TIF-&gt;C.4.857"),0)</t>
  </si>
  <si>
    <t>$K$237</t>
  </si>
  <si>
    <t xml:space="preserve"> ROUND(cw_map("BR:SUB:USESIGN","90-FPSF-&gt;C.4.857"),0)</t>
  </si>
  <si>
    <t>$C$238</t>
  </si>
  <si>
    <t xml:space="preserve"> ROUND(cw_map("BR:SUB:USESIGN","10-EF-&gt;C.4.860"),0)</t>
  </si>
  <si>
    <t>$D$238</t>
  </si>
  <si>
    <t xml:space="preserve"> ROUND(cw_map("BR:SUB:USESIGN","20-OMF-&gt;C.4.860"),0)</t>
  </si>
  <si>
    <t>$E$238</t>
  </si>
  <si>
    <t xml:space="preserve"> ROUND(cw_map("BR:SUB:USESIGN","30-DSF-&gt;C.4.860"),0)</t>
  </si>
  <si>
    <t>$F$238</t>
  </si>
  <si>
    <t xml:space="preserve"> ROUND(cw_map("BR:SUB:USESIGN","40-TF-&gt;C.4.860"),0)</t>
  </si>
  <si>
    <t>$G$238</t>
  </si>
  <si>
    <t xml:space="preserve"> ROUND(cw_map("BR:SUB:USESIGN","50-ISF-&gt;C.4.860"),0)</t>
  </si>
  <si>
    <t>$H$238</t>
  </si>
  <si>
    <t xml:space="preserve"> ROUND(cw_map("BR:SUB:USESIGN","60-CPF-&gt;C.4.860"),0)</t>
  </si>
  <si>
    <t>$J$238</t>
  </si>
  <si>
    <t xml:space="preserve"> ROUND(cw_map("BR:SUB:USESIGN","80-TIF-&gt;C.4.860"),0)</t>
  </si>
  <si>
    <t>$K$238</t>
  </si>
  <si>
    <t xml:space="preserve"> ROUND(cw_map("BR:SUB:USESIGN","90-FPSF-&gt;C.4.860"),0)</t>
  </si>
  <si>
    <t>$C$239</t>
  </si>
  <si>
    <t xml:space="preserve"> ROUND(cw_map("BR:SUB:USESIGN","10-EF-&gt;C.4.861"),0)</t>
  </si>
  <si>
    <t>$D$239</t>
  </si>
  <si>
    <t xml:space="preserve"> ROUND(cw_map("BR:SUB:USESIGN","20-OMF-&gt;C.4.861"),0)</t>
  </si>
  <si>
    <t>$E$239</t>
  </si>
  <si>
    <t xml:space="preserve"> ROUND(cw_map("BR:SUB:USESIGN","30-DSF-&gt;C.4.861"),0)</t>
  </si>
  <si>
    <t>$F$239</t>
  </si>
  <si>
    <t xml:space="preserve"> ROUND(cw_map("BR:SUB:USESIGN","40-TF-&gt;C.4.861"),0)</t>
  </si>
  <si>
    <t>$G$239</t>
  </si>
  <si>
    <t xml:space="preserve"> ROUND(cw_map("BR:SUB:USESIGN","50-ISF-&gt;C.4.861"),0)</t>
  </si>
  <si>
    <t>$H$239</t>
  </si>
  <si>
    <t xml:space="preserve"> ROUND(cw_map("BR:SUB:USESIGN","60-CPF-&gt;C.4.861"),0)</t>
  </si>
  <si>
    <t>$J$239</t>
  </si>
  <si>
    <t xml:space="preserve"> ROUND(cw_map("BR:SUB:USESIGN","80-TIF-&gt;C.4.861"),0)</t>
  </si>
  <si>
    <t>$K$239</t>
  </si>
  <si>
    <t xml:space="preserve"> ROUND(cw_map("BR:SUB:USESIGN","90-FPSF-&gt;C.4.861"),0)</t>
  </si>
  <si>
    <t>$C$240</t>
  </si>
  <si>
    <t xml:space="preserve"> ROUND(cw_map("BR:SUB:USESIGN","10-EF-&gt;C.4.862"),0)</t>
  </si>
  <si>
    <t>$D$240</t>
  </si>
  <si>
    <t xml:space="preserve"> ROUND(cw_map("BR:SUB:USESIGN","20-OMF-&gt;C.4.862"),0)</t>
  </si>
  <si>
    <t>$F$240</t>
  </si>
  <si>
    <t xml:space="preserve"> ROUND(cw_map("BR:SUB:USESIGN","40-TF-&gt;C.4.862"),0)</t>
  </si>
  <si>
    <t>$G$240</t>
  </si>
  <si>
    <t xml:space="preserve"> ROUND(cw_map("BR:SUB:USESIGN","50-ISF-&gt;C.4.862"),0)</t>
  </si>
  <si>
    <t>$C$241</t>
  </si>
  <si>
    <t xml:space="preserve"> ROUND(cw_map("BR:SUB:USESIGN","10-EF-&gt;C.4.863"),0)</t>
  </si>
  <si>
    <t>$D$241</t>
  </si>
  <si>
    <t xml:space="preserve"> ROUND(cw_map("BR:SUB:USESIGN","20-OMF-&gt;C.4.863"),0)</t>
  </si>
  <si>
    <t>$C$242</t>
  </si>
  <si>
    <t xml:space="preserve"> ROUND(cw_map("BR:SUB:USESIGN","10-EF-&gt;C.4.864"),0)</t>
  </si>
  <si>
    <t>$D$242</t>
  </si>
  <si>
    <t xml:space="preserve"> ROUND(cw_map("BR:SUB:USESIGN","20-OMF-&gt;C.4.864"),0)</t>
  </si>
  <si>
    <t>$E$242</t>
  </si>
  <si>
    <t xml:space="preserve"> ROUND(cw_map("BR:SUB:USESIGN","30-DSF-&gt;C.4.864"),0)</t>
  </si>
  <si>
    <t>$F$242</t>
  </si>
  <si>
    <t xml:space="preserve"> ROUND(cw_map("BR:SUB:USESIGN","40-TF-&gt;C.4.864"),0)</t>
  </si>
  <si>
    <t>$G$242</t>
  </si>
  <si>
    <t xml:space="preserve"> ROUND(cw_map("BR:SUB:USESIGN","50-ISF-&gt;C.4.864"),0)</t>
  </si>
  <si>
    <t>$H$242</t>
  </si>
  <si>
    <t xml:space="preserve"> ROUND(cw_map("BR:SUB:USESIGN","60-CPF-&gt;C.4.864"),0)</t>
  </si>
  <si>
    <t>$J$242</t>
  </si>
  <si>
    <t xml:space="preserve"> ROUND(cw_map("BR:SUB:USESIGN","80-TIF-&gt;C.4.864"),0)</t>
  </si>
  <si>
    <t>$K$242</t>
  </si>
  <si>
    <t xml:space="preserve"> ROUND(cw_map("BR:SUB:USESIGN","90-FPSF-&gt;C.4.864"),0)</t>
  </si>
  <si>
    <t>$C$243</t>
  </si>
  <si>
    <t xml:space="preserve"> ROUND(cw_map("BR:SUB:USESIGN","10-EF-&gt;C.4.865"),0)</t>
  </si>
  <si>
    <t>$D$243</t>
  </si>
  <si>
    <t xml:space="preserve"> ROUND(cw_map("BR:SUB:USESIGN","20-OMF-&gt;C.4.865"),0)</t>
  </si>
  <si>
    <t>$E$243</t>
  </si>
  <si>
    <t xml:space="preserve"> ROUND(cw_map("BR:SUB:USESIGN","30-DSF-&gt;C.4.865"),0)</t>
  </si>
  <si>
    <t>$F$243</t>
  </si>
  <si>
    <t xml:space="preserve"> ROUND(cw_map("BR:SUB:USESIGN","40-TF-&gt;C.4.865"),0)</t>
  </si>
  <si>
    <t>$G$243</t>
  </si>
  <si>
    <t xml:space="preserve"> ROUND(cw_map("BR:SUB:USESIGN","50-ISF-&gt;C.4.865"),0)</t>
  </si>
  <si>
    <t>$H$243</t>
  </si>
  <si>
    <t xml:space="preserve"> ROUND(cw_map("BR:SUB:USESIGN","60-CPF-&gt;C.4.865"),0)</t>
  </si>
  <si>
    <t>$J$243</t>
  </si>
  <si>
    <t xml:space="preserve"> ROUND(cw_map("BR:SUB:USESIGN","80-TIF-&gt;C.4.865"),0)</t>
  </si>
  <si>
    <t>$K$243</t>
  </si>
  <si>
    <t xml:space="preserve"> ROUND(cw_map("BR:SUB:USESIGN","90-FPSF-&gt;C.4.865"),0)</t>
  </si>
  <si>
    <t>$C$244</t>
  </si>
  <si>
    <t xml:space="preserve"> ROUND(cw_map("BR:SUB:USESIGN","10-EF-&gt;C.4.866"),0)</t>
  </si>
  <si>
    <t>$D$244</t>
  </si>
  <si>
    <t xml:space="preserve"> ROUND(cw_map("BR:SUB:USESIGN","20-OMF-&gt;C.4.866"),0)</t>
  </si>
  <si>
    <t>$E$244</t>
  </si>
  <si>
    <t xml:space="preserve"> ROUND(cw_map("BR:SUB:USESIGN","30-DSF-&gt;C.4.866"),0)</t>
  </si>
  <si>
    <t>$F$244</t>
  </si>
  <si>
    <t xml:space="preserve"> ROUND(cw_map("BR:SUB:USESIGN","40-TF-&gt;C.4.866"),0)</t>
  </si>
  <si>
    <t>$G$244</t>
  </si>
  <si>
    <t xml:space="preserve"> ROUND(cw_map("BR:SUB:USESIGN","50-ISF-&gt;C.4.866"),0)</t>
  </si>
  <si>
    <t>$H$244</t>
  </si>
  <si>
    <t xml:space="preserve"> ROUND(cw_map("BR:SUB:USESIGN","60-CPF-&gt;C.4.866"),0)</t>
  </si>
  <si>
    <t>$J$244</t>
  </si>
  <si>
    <t xml:space="preserve"> ROUND(cw_map("BR:SUB:USESIGN","80-TIF-&gt;C.4.866"),0)</t>
  </si>
  <si>
    <t>$K$244</t>
  </si>
  <si>
    <t xml:space="preserve"> ROUND(cw_map("BR:SUB:USESIGN","90-FPSF-&gt;C.4.866"),0)</t>
  </si>
  <si>
    <t>$C$245</t>
  </si>
  <si>
    <t xml:space="preserve"> ROUND(cw_map("BR:SUB:USESIGN","10-EF-&gt;C.4.867"),0)</t>
  </si>
  <si>
    <t>$D$245</t>
  </si>
  <si>
    <t xml:space="preserve"> ROUND(cw_map("BR:SUB:USESIGN","20-OMF-&gt;C.4.867"),0)</t>
  </si>
  <si>
    <t>$E$245</t>
  </si>
  <si>
    <t xml:space="preserve"> ROUND(cw_map("BR:SUB:USESIGN","30-DSF-&gt;C.4.867"),0)</t>
  </si>
  <si>
    <t>$F$245</t>
  </si>
  <si>
    <t xml:space="preserve"> ROUND(cw_map("BR:SUB:USESIGN","40-TF-&gt;C.4.867"),0)</t>
  </si>
  <si>
    <t>$G$245</t>
  </si>
  <si>
    <t xml:space="preserve"> ROUND(cw_map("BR:SUB:USESIGN","50-ISF-&gt;C.4.867"),0)</t>
  </si>
  <si>
    <t>$H$245</t>
  </si>
  <si>
    <t xml:space="preserve"> ROUND(cw_map("BR:SUB:USESIGN","60-CPF-&gt;C.4.867"),0)</t>
  </si>
  <si>
    <t>$J$245</t>
  </si>
  <si>
    <t xml:space="preserve"> ROUND(cw_map("BR:SUB:USESIGN","80-TIF-&gt;C.4.867"),0)</t>
  </si>
  <si>
    <t>$K$245</t>
  </si>
  <si>
    <t xml:space="preserve"> ROUND(cw_map("BR:SUB:USESIGN","90-FPSF-&gt;C.4.867"),0)</t>
  </si>
  <si>
    <t>$C$246</t>
  </si>
  <si>
    <t xml:space="preserve"> ROUND(cw_map("BR:SUB:USESIGN","10-EF-&gt;C.4.868"),0)</t>
  </si>
  <si>
    <t>$D$246</t>
  </si>
  <si>
    <t xml:space="preserve"> ROUND(cw_map("BR:SUB:USESIGN","20-OMF-&gt;C.4.868"),0)</t>
  </si>
  <si>
    <t>$E$246</t>
  </si>
  <si>
    <t xml:space="preserve"> ROUND(cw_map("BR:SUB:USESIGN","30-DSF-&gt;C.4.868"),0)</t>
  </si>
  <si>
    <t>$F$246</t>
  </si>
  <si>
    <t xml:space="preserve"> ROUND(cw_map("BR:SUB:USESIGN","40-TF-&gt;C.4.868"),0)</t>
  </si>
  <si>
    <t>$G$246</t>
  </si>
  <si>
    <t xml:space="preserve"> ROUND(cw_map("BR:SUB:USESIGN","50-ISF-&gt;C.4.868"),0)</t>
  </si>
  <si>
    <t>$H$246</t>
  </si>
  <si>
    <t xml:space="preserve"> ROUND(cw_map("BR:SUB:USESIGN","60-CPF-&gt;C.4.868"),0)</t>
  </si>
  <si>
    <t>$J$246</t>
  </si>
  <si>
    <t xml:space="preserve"> ROUND(cw_map("BR:SUB:USESIGN","80-TIF-&gt;C.4.868"),0)</t>
  </si>
  <si>
    <t>$K$246</t>
  </si>
  <si>
    <t xml:space="preserve"> ROUND(cw_map("BR:SUB:USESIGN","90-FPSF-&gt;C.4.868"),0)</t>
  </si>
  <si>
    <t>$C$247</t>
  </si>
  <si>
    <t xml:space="preserve"> ROUND(cw_map("BR:SUB:USESIGN","10-EF-&gt;C.4.869"),0)</t>
  </si>
  <si>
    <t>$D$247</t>
  </si>
  <si>
    <t xml:space="preserve"> ROUND(cw_map("BR:SUB:USESIGN","20-OMF-&gt;C.4.869"),0)</t>
  </si>
  <si>
    <t>$E$247</t>
  </si>
  <si>
    <t xml:space="preserve"> ROUND(cw_map("BR:SUB:USESIGN","30-DSF-&gt;C.4.869"),0)</t>
  </si>
  <si>
    <t>$F$247</t>
  </si>
  <si>
    <t xml:space="preserve"> ROUND(cw_map("BR:SUB:USESIGN","40-TF-&gt;C.4.869"),0)</t>
  </si>
  <si>
    <t>$G$247</t>
  </si>
  <si>
    <t xml:space="preserve"> ROUND(cw_map("BR:SUB:USESIGN","50-ISF-&gt;C.4.869"),0)</t>
  </si>
  <si>
    <t>$H$247</t>
  </si>
  <si>
    <t xml:space="preserve"> ROUND(cw_map("BR:SUB:USESIGN","60-CPF-&gt;C.4.869"),0)</t>
  </si>
  <si>
    <t>$J$247</t>
  </si>
  <si>
    <t xml:space="preserve"> ROUND(cw_map("BR:SUB:USESIGN","80-TIF-&gt;C.4.869"),0)</t>
  </si>
  <si>
    <t>$K$247</t>
  </si>
  <si>
    <t xml:space="preserve"> ROUND(cw_map("BR:SUB:USESIGN","90-FPSF-&gt;C.4.869"),0)</t>
  </si>
  <si>
    <t>$C$248</t>
  </si>
  <si>
    <t xml:space="preserve"> ROUND(cw_map("BR:SUB:USESIGN","10-EF-&gt;C.4.870"),0)</t>
  </si>
  <si>
    <t>$D$248</t>
  </si>
  <si>
    <t xml:space="preserve"> ROUND(cw_map("BR:SUB:USESIGN","20-OMF-&gt;C.4.870"),0)</t>
  </si>
  <si>
    <t>$E$248</t>
  </si>
  <si>
    <t xml:space="preserve"> ROUND(cw_map("BR:SUB:USESIGN","30-DSF-&gt;C.4.870"),0)</t>
  </si>
  <si>
    <t>$F$248</t>
  </si>
  <si>
    <t xml:space="preserve"> ROUND(cw_map("BR:SUB:USESIGN","40-TF-&gt;C.4.870"),0)</t>
  </si>
  <si>
    <t>$G$248</t>
  </si>
  <si>
    <t xml:space="preserve"> ROUND(cw_map("BR:SUB:USESIGN","50-ISF-&gt;C.4.870"),0)</t>
  </si>
  <si>
    <t>$H$248</t>
  </si>
  <si>
    <t xml:space="preserve"> ROUND(cw_map("BR:SUB:USESIGN","60-CPF-&gt;C.4.870"),0)</t>
  </si>
  <si>
    <t>$J$248</t>
  </si>
  <si>
    <t xml:space="preserve"> ROUND(cw_map("BR:SUB:USESIGN","80-TIF-&gt;C.4.870"),0)</t>
  </si>
  <si>
    <t>$K$248</t>
  </si>
  <si>
    <t xml:space="preserve"> ROUND(cw_map("BR:SUB:USESIGN","90-FPSF-&gt;C.4.870"),0)</t>
  </si>
  <si>
    <t>$C$249</t>
  </si>
  <si>
    <t xml:space="preserve"> ROUND(cw_map("BR:SUB:USESIGN","10-EF-&gt;C.4.871"),0)</t>
  </si>
  <si>
    <t>$D$249</t>
  </si>
  <si>
    <t xml:space="preserve"> ROUND(cw_map("BR:SUB:USESIGN","20-OMF-&gt;C.4.871"),0)</t>
  </si>
  <si>
    <t>$E$249</t>
  </si>
  <si>
    <t xml:space="preserve"> ROUND(cw_map("BR:SUB:USESIGN","30-DSF-&gt;C.4.871"),0)</t>
  </si>
  <si>
    <t>$F$249</t>
  </si>
  <si>
    <t xml:space="preserve"> ROUND(cw_map("BR:SUB:USESIGN","40-TF-&gt;C.4.871"),0)</t>
  </si>
  <si>
    <t>$G$249</t>
  </si>
  <si>
    <t xml:space="preserve"> ROUND(cw_map("BR:SUB:USESIGN","50-ISF-&gt;C.4.871"),0)</t>
  </si>
  <si>
    <t>$H$249</t>
  </si>
  <si>
    <t xml:space="preserve"> ROUND(cw_map("BR:SUB:USESIGN","60-CPF-&gt;C.4.871"),0)</t>
  </si>
  <si>
    <t>$J$249</t>
  </si>
  <si>
    <t xml:space="preserve"> ROUND(cw_map("BR:SUB:USESIGN","80-TIF-&gt;C.4.871"),0)</t>
  </si>
  <si>
    <t>$K$249</t>
  </si>
  <si>
    <t xml:space="preserve"> ROUND(cw_map("BR:SUB:USESIGN","90-FPSF-&gt;C.4.871"),0)</t>
  </si>
  <si>
    <t>$C$250</t>
  </si>
  <si>
    <t xml:space="preserve"> ROUND(cw_map("BR:SUB:USESIGN","10-EF-&gt;C.4.872"),0)</t>
  </si>
  <si>
    <t>$D$250</t>
  </si>
  <si>
    <t xml:space="preserve"> ROUND(cw_map("BR:SUB:USESIGN","20-OMF-&gt;C.4.872"),0)</t>
  </si>
  <si>
    <t>$E$250</t>
  </si>
  <si>
    <t xml:space="preserve"> ROUND(cw_map("BR:SUB:USESIGN","30-DSF-&gt;C.4.872"),0)</t>
  </si>
  <si>
    <t>$F$250</t>
  </si>
  <si>
    <t xml:space="preserve"> ROUND(cw_map("BR:SUB:USESIGN","40-TF-&gt;C.4.872"),0)</t>
  </si>
  <si>
    <t>$G$250</t>
  </si>
  <si>
    <t xml:space="preserve"> ROUND(cw_map("BR:SUB:USESIGN","50-ISF-&gt;C.4.872"),0)</t>
  </si>
  <si>
    <t>$H$250</t>
  </si>
  <si>
    <t xml:space="preserve"> ROUND(cw_map("BR:SUB:USESIGN","60-CPF-&gt;C.4.872"),0)</t>
  </si>
  <si>
    <t>$J$250</t>
  </si>
  <si>
    <t xml:space="preserve"> ROUND(cw_map("BR:SUB:USESIGN","80-TIF-&gt;C.4.872"),0)</t>
  </si>
  <si>
    <t>$K$250</t>
  </si>
  <si>
    <t xml:space="preserve"> ROUND(cw_map("BR:SUB:USESIGN","90-FPSF-&gt;C.4.872"),0)</t>
  </si>
  <si>
    <t>$C$251</t>
  </si>
  <si>
    <t xml:space="preserve"> ROUND(cw_map("BR:SUB:USESIGN","10-EF-&gt;C.4.873"),0)</t>
  </si>
  <si>
    <t>$D$251</t>
  </si>
  <si>
    <t xml:space="preserve"> ROUND(cw_map("BR:SUB:USESIGN","20-OMF-&gt;C.4.873"),0)</t>
  </si>
  <si>
    <t>$E$251</t>
  </si>
  <si>
    <t xml:space="preserve"> ROUND(cw_map("BR:SUB:USESIGN","30-DSF-&gt;C.4.873"),0)</t>
  </si>
  <si>
    <t>$F$251</t>
  </si>
  <si>
    <t xml:space="preserve"> ROUND(cw_map("BR:SUB:USESIGN","40-TF-&gt;C.4.873"),0)</t>
  </si>
  <si>
    <t>$G$251</t>
  </si>
  <si>
    <t xml:space="preserve"> ROUND(cw_map("BR:SUB:USESIGN","50-ISF-&gt;C.4.873"),0)</t>
  </si>
  <si>
    <t>$H$251</t>
  </si>
  <si>
    <t xml:space="preserve"> ROUND(cw_map("BR:SUB:USESIGN","60-CPF-&gt;C.4.873"),0)</t>
  </si>
  <si>
    <t>$J$251</t>
  </si>
  <si>
    <t xml:space="preserve"> ROUND(cw_map("BR:SUB:USESIGN","80-TIF-&gt;C.4.873"),0)</t>
  </si>
  <si>
    <t>$K$251</t>
  </si>
  <si>
    <t xml:space="preserve"> ROUND(cw_map("BR:SUB:USESIGN","90-FPSF-&gt;C.4.873"),0)</t>
  </si>
  <si>
    <t>$C$252</t>
  </si>
  <si>
    <t xml:space="preserve"> ROUND(cw_map("BR:SUB:USESIGN","10-EF-&gt;C.4.874"),0)</t>
  </si>
  <si>
    <t>$D$252</t>
  </si>
  <si>
    <t xml:space="preserve"> ROUND(cw_map("BR:SUB:USESIGN","20-OMF-&gt;C.4.874"),0)</t>
  </si>
  <si>
    <t>$E$252</t>
  </si>
  <si>
    <t xml:space="preserve"> ROUND(cw_map("BR:SUB:USESIGN","30-DSF-&gt;C.4.874"),0)</t>
  </si>
  <si>
    <t>$F$252</t>
  </si>
  <si>
    <t xml:space="preserve"> ROUND(cw_map("BR:SUB:USESIGN","40-TF-&gt;C.4.874"),0)</t>
  </si>
  <si>
    <t>$G$252</t>
  </si>
  <si>
    <t xml:space="preserve"> ROUND(cw_map("BR:SUB:USESIGN","50-ISF-&gt;C.4.874"),0)</t>
  </si>
  <si>
    <t>$H$252</t>
  </si>
  <si>
    <t xml:space="preserve"> ROUND(cw_map("BR:SUB:USESIGN","60-CPF-&gt;C.4.874"),0)</t>
  </si>
  <si>
    <t>$J$252</t>
  </si>
  <si>
    <t xml:space="preserve"> ROUND(cw_map("BR:SUB:USESIGN","80-TIF-&gt;C.4.874"),0)</t>
  </si>
  <si>
    <t>$K$252</t>
  </si>
  <si>
    <t xml:space="preserve"> ROUND(cw_map("BR:SUB:USESIGN","90-FPSF-&gt;C.4.874"),0)</t>
  </si>
  <si>
    <t>$C$253</t>
  </si>
  <si>
    <t xml:space="preserve"> ROUND(cw_map("BR:SUB:USESIGN","10-EF-&gt;C.4.875"),0)</t>
  </si>
  <si>
    <t>$D$253</t>
  </si>
  <si>
    <t xml:space="preserve"> ROUND(cw_map("BR:SUB:USESIGN","20-OMF-&gt;C.4.875"),0)</t>
  </si>
  <si>
    <t>$E$253</t>
  </si>
  <si>
    <t xml:space="preserve"> ROUND(cw_map("BR:SUB:USESIGN","30-DSF-&gt;C.4.875"),0)</t>
  </si>
  <si>
    <t>$F$253</t>
  </si>
  <si>
    <t xml:space="preserve"> ROUND(cw_map("BR:SUB:USESIGN","40-TF-&gt;C.4.875"),0)</t>
  </si>
  <si>
    <t>$G$253</t>
  </si>
  <si>
    <t xml:space="preserve"> ROUND(cw_map("BR:SUB:USESIGN","50-ISF-&gt;C.4.875"),0)</t>
  </si>
  <si>
    <t>$H$253</t>
  </si>
  <si>
    <t xml:space="preserve"> ROUND(cw_map("BR:SUB:USESIGN","60-CPF-&gt;C.4.875"),0)</t>
  </si>
  <si>
    <t>$J$253</t>
  </si>
  <si>
    <t xml:space="preserve"> ROUND(cw_map("BR:SUB:USESIGN","80-TIF-&gt;C.4.875"),0)</t>
  </si>
  <si>
    <t>$K$253</t>
  </si>
  <si>
    <t xml:space="preserve"> ROUND(cw_map("BR:SUB:USESIGN","90-FPSF-&gt;C.4.875"),0)</t>
  </si>
  <si>
    <t>$C$254</t>
  </si>
  <si>
    <t xml:space="preserve"> ROUND(cw_map("BR:SUB:USESIGN","10-EF-&gt;C.4.876"),0)</t>
  </si>
  <si>
    <t>$D$254</t>
  </si>
  <si>
    <t xml:space="preserve"> ROUND(cw_map("BR:SUB:USESIGN","20-OMF-&gt;C.4.876"),0)</t>
  </si>
  <si>
    <t>$E$254</t>
  </si>
  <si>
    <t xml:space="preserve"> ROUND(cw_map("BR:SUB:USESIGN","30-DSF-&gt;C.4.876"),0)</t>
  </si>
  <si>
    <t>$F$254</t>
  </si>
  <si>
    <t xml:space="preserve"> ROUND(cw_map("BR:SUB:USESIGN","40-TF-&gt;C.4.876"),0)</t>
  </si>
  <si>
    <t>$G$254</t>
  </si>
  <si>
    <t xml:space="preserve"> ROUND(cw_map("BR:SUB:USESIGN","50-ISF-&gt;C.4.876"),0)</t>
  </si>
  <si>
    <t>$H$254</t>
  </si>
  <si>
    <t xml:space="preserve"> ROUND(cw_map("BR:SUB:USESIGN","60-CPF-&gt;C.4.876"),0)</t>
  </si>
  <si>
    <t>$J$254</t>
  </si>
  <si>
    <t xml:space="preserve"> ROUND(cw_map("BR:SUB:USESIGN","80-TIF-&gt;C.4.876"),0)</t>
  </si>
  <si>
    <t>$K$254</t>
  </si>
  <si>
    <t xml:space="preserve"> ROUND(cw_map("BR:SUB:USESIGN","90-FPSF-&gt;C.4.876"),0)</t>
  </si>
  <si>
    <t>$C$255</t>
  </si>
  <si>
    <t xml:space="preserve"> ROUND(cw_map("BR:SUB:USESIGN","10-EF-&gt;C.4.877"),0)</t>
  </si>
  <si>
    <t>$D$255</t>
  </si>
  <si>
    <t xml:space="preserve"> ROUND(cw_map("BR:SUB:USESIGN","20-OMF-&gt;C.4.877"),0)</t>
  </si>
  <si>
    <t>$E$255</t>
  </si>
  <si>
    <t xml:space="preserve"> ROUND(cw_map("BR:SUB:USESIGN","30-DSF-&gt;C.4.877"),0)</t>
  </si>
  <si>
    <t>$F$255</t>
  </si>
  <si>
    <t xml:space="preserve"> ROUND(cw_map("BR:SUB:USESIGN","40-TF-&gt;C.4.877"),0)</t>
  </si>
  <si>
    <t>$G$255</t>
  </si>
  <si>
    <t xml:space="preserve"> ROUND(cw_map("BR:SUB:USESIGN","50-ISF-&gt;C.4.877"),0)</t>
  </si>
  <si>
    <t>$H$255</t>
  </si>
  <si>
    <t xml:space="preserve"> ROUND(cw_map("BR:SUB:USESIGN","60-CPF-&gt;C.4.877"),0)</t>
  </si>
  <si>
    <t>$J$255</t>
  </si>
  <si>
    <t xml:space="preserve"> ROUND(cw_map("BR:SUB:USESIGN","80-TIF-&gt;C.4.877"),0)</t>
  </si>
  <si>
    <t>$K$255</t>
  </si>
  <si>
    <t xml:space="preserve"> ROUND(cw_map("BR:SUB:USESIGN","90-FPSF-&gt;C.4.877"),0)</t>
  </si>
  <si>
    <t>$C$256</t>
  </si>
  <si>
    <t xml:space="preserve"> ROUND(cw_map("BR:SUB:USESIGN","10-EF-&gt;C.4.878"),0)</t>
  </si>
  <si>
    <t>$D$256</t>
  </si>
  <si>
    <t xml:space="preserve"> ROUND(cw_map("BR:SUB:USESIGN","20-OMF-&gt;C.4.878"),0)</t>
  </si>
  <si>
    <t>$E$256</t>
  </si>
  <si>
    <t xml:space="preserve"> ROUND(cw_map("BR:SUB:USESIGN","30-DSF-&gt;C.4.878"),0)</t>
  </si>
  <si>
    <t>$F$256</t>
  </si>
  <si>
    <t xml:space="preserve"> ROUND(cw_map("BR:SUB:USESIGN","40-TF-&gt;C.4.878"),0)</t>
  </si>
  <si>
    <t>$G$256</t>
  </si>
  <si>
    <t xml:space="preserve"> ROUND(cw_map("BR:SUB:USESIGN","50-ISF-&gt;C.4.878"),0)</t>
  </si>
  <si>
    <t>$H$256</t>
  </si>
  <si>
    <t xml:space="preserve"> ROUND(cw_map("BR:SUB:USESIGN","60-CPF-&gt;C.4.878"),0)</t>
  </si>
  <si>
    <t>$J$256</t>
  </si>
  <si>
    <t xml:space="preserve"> ROUND(cw_map("BR:SUB:USESIGN","80-TIF-&gt;C.4.878"),0)</t>
  </si>
  <si>
    <t>$K$256</t>
  </si>
  <si>
    <t xml:space="preserve"> ROUND(cw_map("BR:SUB:USESIGN","90-FPSF-&gt;C.4.878"),0)</t>
  </si>
  <si>
    <t>$C$257</t>
  </si>
  <si>
    <t xml:space="preserve"> ROUND(cw_map("BR:SUB:USESIGN","10-EF-&gt;C.4.879"),0)</t>
  </si>
  <si>
    <t>$D$257</t>
  </si>
  <si>
    <t xml:space="preserve"> ROUND(cw_map("BR:SUB:USESIGN","20-OMF-&gt;C.4.879"),0)</t>
  </si>
  <si>
    <t>$E$257</t>
  </si>
  <si>
    <t xml:space="preserve"> ROUND(cw_map("BR:SUB:USESIGN","30-DSF-&gt;C.4.879"),0)</t>
  </si>
  <si>
    <t>$F$257</t>
  </si>
  <si>
    <t xml:space="preserve"> ROUND(cw_map("BR:SUB:USESIGN","40-TF-&gt;C.4.879"),0)</t>
  </si>
  <si>
    <t>$G$257</t>
  </si>
  <si>
    <t xml:space="preserve"> ROUND(cw_map("BR:SUB:USESIGN","50-ISF-&gt;C.4.879"),0)</t>
  </si>
  <si>
    <t>$H$257</t>
  </si>
  <si>
    <t xml:space="preserve"> ROUND(cw_map("BR:SUB:USESIGN","60-CPF-&gt;C.4.879"),0)</t>
  </si>
  <si>
    <t>$J$257</t>
  </si>
  <si>
    <t xml:space="preserve"> ROUND(cw_map("BR:SUB:USESIGN","80-TIF-&gt;C.4.879"),0)</t>
  </si>
  <si>
    <t>$K$257</t>
  </si>
  <si>
    <t xml:space="preserve"> ROUND(cw_map("BR:SUB:USESIGN","90-FPSF-&gt;C.4.879"),0)</t>
  </si>
  <si>
    <t>$C$258</t>
  </si>
  <si>
    <t xml:space="preserve"> ROUND(cw_map("BR:SUB:USESIGN","10-EF-&gt;C.4.880"),0)</t>
  </si>
  <si>
    <t>$D$258</t>
  </si>
  <si>
    <t xml:space="preserve"> ROUND(cw_map("BR:SUB:USESIGN","20-OMF-&gt;C.4.880"),0)</t>
  </si>
  <si>
    <t>$E$258</t>
  </si>
  <si>
    <t xml:space="preserve"> ROUND(cw_map("BR:SUB:USESIGN","30-DSF-&gt;C.4.880"),0)</t>
  </si>
  <si>
    <t>$F$258</t>
  </si>
  <si>
    <t xml:space="preserve"> ROUND(cw_map("BR:SUB:USESIGN","40-TF-&gt;C.4.880"),0)</t>
  </si>
  <si>
    <t>$G$258</t>
  </si>
  <si>
    <t xml:space="preserve"> ROUND(cw_map("BR:SUB:USESIGN","50-ISF-&gt;C.4.880"),0)</t>
  </si>
  <si>
    <t>$H$258</t>
  </si>
  <si>
    <t xml:space="preserve"> ROUND(cw_map("BR:SUB:USESIGN","60-CPF-&gt;C.4.880"),0)</t>
  </si>
  <si>
    <t>$J$258</t>
  </si>
  <si>
    <t xml:space="preserve"> ROUND(cw_map("BR:SUB:USESIGN","80-TIF-&gt;C.4.880"),0)</t>
  </si>
  <si>
    <t>$K$258</t>
  </si>
  <si>
    <t xml:space="preserve"> ROUND(cw_map("BR:SUB:USESIGN","90-FPSF-&gt;C.4.880"),0)</t>
  </si>
  <si>
    <t>$C$260</t>
  </si>
  <si>
    <t xml:space="preserve"> ROUND(cw_map("BR:SUB:USESIGN","10-EF-&gt;C.4.901"),0)</t>
  </si>
  <si>
    <t>$C$261</t>
  </si>
  <si>
    <t xml:space="preserve"> ROUND(cw_map("BR:SUB:USESIGN","10-EF-&gt;C.4.902"),0)</t>
  </si>
  <si>
    <t>$D$261</t>
  </si>
  <si>
    <t xml:space="preserve"> ROUND(cw_map("BR:SUB:USESIGN","20-OMF-&gt;C.4.902"),0)</t>
  </si>
  <si>
    <t>$F$261</t>
  </si>
  <si>
    <t xml:space="preserve"> ROUND(cw_map("BR:SUB:USESIGN","40-TF-&gt;C.4.902"),0)</t>
  </si>
  <si>
    <t>$G$261</t>
  </si>
  <si>
    <t xml:space="preserve"> ROUND(cw_map("BR:SUB:USESIGN","50-ISF-&gt;C.4.902"),0)</t>
  </si>
  <si>
    <t>$C$262</t>
  </si>
  <si>
    <t xml:space="preserve"> ROUND(cw_map("BR:SUB:USESIGN","10-EF-&gt;C.4.904"),0)</t>
  </si>
  <si>
    <t>$D$262</t>
  </si>
  <si>
    <t xml:space="preserve"> ROUND(cw_map("BR:SUB:USESIGN","20-OMF-&gt;C.4.904"),0)</t>
  </si>
  <si>
    <t>$G$262</t>
  </si>
  <si>
    <t xml:space="preserve"> ROUND(cw_map("BR:SUB:USESIGN","50-ISF-&gt;C.4.904"),0)</t>
  </si>
  <si>
    <t>$C$263</t>
  </si>
  <si>
    <t xml:space="preserve"> ROUND(cw_map("BR:SUB:USESIGN","10-EF-&gt;C.4.905"),0)</t>
  </si>
  <si>
    <t>$F$263</t>
  </si>
  <si>
    <t xml:space="preserve"> ROUND(cw_map("BR:SUB:USESIGN","40-TF-&gt;C.4.905"),0)</t>
  </si>
  <si>
    <t>$G$263</t>
  </si>
  <si>
    <t xml:space="preserve"> ROUND(cw_map("BR:SUB:USESIGN","50-ISF-&gt;C.4.905"),0)</t>
  </si>
  <si>
    <t>$C$264</t>
  </si>
  <si>
    <t xml:space="preserve"> ROUND(cw_map("BR:SUB:USESIGN","10-EF-&gt;C.4.909"),0)</t>
  </si>
  <si>
    <t>$F$264</t>
  </si>
  <si>
    <t xml:space="preserve"> ROUND(cw_map("BR:SUB:USESIGN","40-TF-&gt;C.4.909"),0)</t>
  </si>
  <si>
    <t>$G$264</t>
  </si>
  <si>
    <t xml:space="preserve"> ROUND(cw_map("BR:SUB:USESIGN","50-ISF-&gt;C.4.909"),0)</t>
  </si>
  <si>
    <t>$C$265</t>
  </si>
  <si>
    <t xml:space="preserve"> ROUND(cw_map("BR:SUB:USESIGN","10-EF-&gt;C.4.910"),0)</t>
  </si>
  <si>
    <t>$F$265</t>
  </si>
  <si>
    <t xml:space="preserve"> ROUND(cw_map("BR:SUB:USESIGN","40-TF-&gt;C.4.910"),0)</t>
  </si>
  <si>
    <t>$G$265</t>
  </si>
  <si>
    <t xml:space="preserve"> ROUND(cw_map("BR:SUB:USESIGN","50-ISF-&gt;C.4.910"),0)</t>
  </si>
  <si>
    <t>$C$266</t>
  </si>
  <si>
    <t xml:space="preserve"> ROUND(cw_map("BR:SUB:USESIGN","10-EF-&gt;C.4.920"),0)</t>
  </si>
  <si>
    <t>$D$266</t>
  </si>
  <si>
    <t xml:space="preserve"> ROUND(cw_map("BR:SUB:USESIGN","20-OMF-&gt;C.4.920"),0)</t>
  </si>
  <si>
    <t>$F$266</t>
  </si>
  <si>
    <t xml:space="preserve"> ROUND(cw_map("BR:SUB:USESIGN","40-TF-&gt;C.4.920"),0)</t>
  </si>
  <si>
    <t>$G$266</t>
  </si>
  <si>
    <t xml:space="preserve"> ROUND(cw_map("BR:SUB:USESIGN","50-ISF-&gt;C.4.920"),0)</t>
  </si>
  <si>
    <t>$C$267</t>
  </si>
  <si>
    <t xml:space="preserve"> ROUND(cw_map("BR:SUB:USESIGN","10-EF-&gt;C.4.930"),0)</t>
  </si>
  <si>
    <t>$D$267</t>
  </si>
  <si>
    <t xml:space="preserve"> ROUND(cw_map("BR:SUB:USESIGN","20-OMF-&gt;C.4.930"),0)</t>
  </si>
  <si>
    <t>$F$267</t>
  </si>
  <si>
    <t xml:space="preserve"> ROUND(cw_map("BR:SUB:USESIGN","40-TF-&gt;C.4.930"),0)</t>
  </si>
  <si>
    <t>$G$267</t>
  </si>
  <si>
    <t xml:space="preserve"> ROUND(cw_map("BR:SUB:USESIGN","50-ISF-&gt;C.4.930"),0)</t>
  </si>
  <si>
    <t>$C$268</t>
  </si>
  <si>
    <t xml:space="preserve"> ROUND(cw_map("BR:SUB:USESIGN","10-EF-&gt;C.4.932"),0)</t>
  </si>
  <si>
    <t>$D$268</t>
  </si>
  <si>
    <t xml:space="preserve"> ROUND(cw_map("BR:SUB:USESIGN","20-OMF-&gt;C.4.932"),0)</t>
  </si>
  <si>
    <t>$F$268</t>
  </si>
  <si>
    <t xml:space="preserve"> ROUND(cw_map("BR:SUB:USESIGN","40-TF-&gt;C.4.932"),0)</t>
  </si>
  <si>
    <t>$G$268</t>
  </si>
  <si>
    <t xml:space="preserve"> ROUND(cw_map("BR:SUB:USESIGN","50-ISF-&gt;C.4.932"),0)</t>
  </si>
  <si>
    <t>$C$269</t>
  </si>
  <si>
    <t xml:space="preserve"> ROUND(cw_map("BR:SUB:USESIGN","10-EF-&gt;C.4.960"),0)</t>
  </si>
  <si>
    <t>$D$269</t>
  </si>
  <si>
    <t xml:space="preserve"> ROUND(cw_map("BR:SUB:USESIGN","20-OMF-&gt;C.4.960"),0)</t>
  </si>
  <si>
    <t>$F$269</t>
  </si>
  <si>
    <t xml:space="preserve"> ROUND(cw_map("BR:SUB:USESIGN","40-TF-&gt;C.4.960"),0)</t>
  </si>
  <si>
    <t>$G$269</t>
  </si>
  <si>
    <t xml:space="preserve"> ROUND(cw_map("BR:SUB:USESIGN","50-ISF-&gt;C.4.960"),0)</t>
  </si>
  <si>
    <t>$C$270</t>
  </si>
  <si>
    <t xml:space="preserve"> ROUND(cw_map("BR:SUB:USESIGN","10-EF-&gt;C.4.991"),0)</t>
  </si>
  <si>
    <t>$D$270</t>
  </si>
  <si>
    <t xml:space="preserve"> ROUND(cw_map("BR:SUB:USESIGN","20-OMF-&gt;C.4.991"),0)</t>
  </si>
  <si>
    <t>$F$270</t>
  </si>
  <si>
    <t xml:space="preserve"> ROUND(cw_map("BR:SUB:USESIGN","40-TF-&gt;C.4.991"),0)</t>
  </si>
  <si>
    <t>$G$270</t>
  </si>
  <si>
    <t xml:space="preserve"> ROUND(cw_map("BR:SUB:USESIGN","50-ISF-&gt;C.4.991"),0)</t>
  </si>
  <si>
    <t>$C$271</t>
  </si>
  <si>
    <t xml:space="preserve"> ROUND(cw_map("BR:SUB:USESIGN","10-EF-&gt;C.4.992"),0)</t>
  </si>
  <si>
    <t>$D$271</t>
  </si>
  <si>
    <t xml:space="preserve"> ROUND(cw_map("BR:SUB:USESIGN","20-OMF-&gt;C.4.992"),0)</t>
  </si>
  <si>
    <t>$F$271</t>
  </si>
  <si>
    <t xml:space="preserve"> ROUND(cw_map("BR:SUB:USESIGN","40-TF-&gt;C.4.992"),0)</t>
  </si>
  <si>
    <t>$G$271</t>
  </si>
  <si>
    <t xml:space="preserve"> ROUND(cw_map("BR:SUB:USESIGN","50-ISF-&gt;C.4.992"),0)</t>
  </si>
  <si>
    <t>$C$272</t>
  </si>
  <si>
    <t xml:space="preserve"> ROUND(cw_map("BR:SUB:USESIGN","10-EF-&gt;C.4.999"),0)</t>
  </si>
  <si>
    <t>$D$272</t>
  </si>
  <si>
    <t xml:space="preserve"> ROUND(cw_map("BR:SUB:USESIGN","20-OMF-&gt;C.4.999"),0)</t>
  </si>
  <si>
    <t>$F$272</t>
  </si>
  <si>
    <t xml:space="preserve"> ROUND(cw_map("BR:SUB:USESIGN","40-TF-&gt;C.4.999"),0)</t>
  </si>
  <si>
    <t>$G$272</t>
  </si>
  <si>
    <t xml:space="preserve"> ROUND(cw_map("BR:SUB:USESIGN","50-ISF-&gt;C.4.999"),0)</t>
  </si>
  <si>
    <t>$H$272</t>
  </si>
  <si>
    <t xml:space="preserve"> ROUND(cw_map("BR:SUB:USESIGN","60-CPF-&gt;C.4.999"),0)</t>
  </si>
  <si>
    <t>$K$272</t>
  </si>
  <si>
    <t xml:space="preserve"> ROUND(cw_map("BR:SUB:USESIGN","90-FPSF-&gt;C.4.999"),0)</t>
  </si>
  <si>
    <t>SH:Expenditures 15-22</t>
  </si>
  <si>
    <t xml:space="preserve"> ROUND(cw_map("BR:USESIGN","10-EF-&gt;D.1.100.1"),0)</t>
  </si>
  <si>
    <t xml:space="preserve"> ROUND(cw_map("BR:USESIGN","10-EF-&gt;D.1.100.2"),0)</t>
  </si>
  <si>
    <t xml:space="preserve"> ROUND(cw_map("BR:USESIGN","10-EF-&gt;D.1.100.3"),0)</t>
  </si>
  <si>
    <t xml:space="preserve"> ROUND(cw_map("BR:USESIGN","10-EF-&gt;D.1.100.4"),0)</t>
  </si>
  <si>
    <t xml:space="preserve"> ROUND(cw_map("BR:USESIGN","10-EF-&gt;D.1.100.5"),0)</t>
  </si>
  <si>
    <t xml:space="preserve"> ROUND(cw_map("BR:USESIGN","10-EF-&gt;D.1.100.6"),0)</t>
  </si>
  <si>
    <t xml:space="preserve"> ROUND(cw_map("BR:USESIGN","10-EF-&gt;D.1.100.7"),0)</t>
  </si>
  <si>
    <t xml:space="preserve"> ROUND(cw_map("BR:USESIGN","10-EF-&gt;D.1.100.8"),0)</t>
  </si>
  <si>
    <t>$L$5</t>
  </si>
  <si>
    <t xml:space="preserve"> ROUND(cw_map("BB:USESIGN","10-EF-&gt;D.1.100.*"),0)</t>
  </si>
  <si>
    <t xml:space="preserve"> ROUND(cw_map("BR:USESIGN","10-EF-&gt;D.1.115.3"),0)</t>
  </si>
  <si>
    <t>$L$6</t>
  </si>
  <si>
    <t xml:space="preserve"> ROUND(cw_map("BB:USESIGN","10-EF-&gt;D.1.115.*"),0)</t>
  </si>
  <si>
    <t xml:space="preserve"> ROUND(cw_map("BR:USESIGN","10-EF-&gt;D.1.125.1"),0)</t>
  </si>
  <si>
    <t xml:space="preserve"> ROUND(cw_map("BR:USESIGN","10-EF-&gt;D.1.125.2"),0)</t>
  </si>
  <si>
    <t xml:space="preserve"> ROUND(cw_map("BR:USESIGN","10-EF-&gt;D.1.125.3"),0)</t>
  </si>
  <si>
    <t xml:space="preserve"> ROUND(cw_map("BR:USESIGN","10-EF-&gt;D.1.125.4"),0)</t>
  </si>
  <si>
    <t xml:space="preserve"> ROUND(cw_map("BR:USESIGN","10-EF-&gt;D.1.125.5"),0)</t>
  </si>
  <si>
    <t xml:space="preserve"> ROUND(cw_map("BR:USESIGN","10-EF-&gt;D.1.125.6"),0)</t>
  </si>
  <si>
    <t xml:space="preserve"> ROUND(cw_map("BR:USESIGN","10-EF-&gt;D.1.125.7"),0)</t>
  </si>
  <si>
    <t xml:space="preserve"> ROUND(cw_map("BR:USESIGN","10-EF-&gt;D.1.125.8"),0)</t>
  </si>
  <si>
    <t>$L$7</t>
  </si>
  <si>
    <t xml:space="preserve"> ROUND(cw_map("BB:USESIGN","10-EF-&gt;D.1.125.*"),0)</t>
  </si>
  <si>
    <t xml:space="preserve"> ROUND(cw_map("BR:USESIGN","10-EF-&gt;D.1.200.1"),0)</t>
  </si>
  <si>
    <t xml:space="preserve"> ROUND(cw_map("BR:USESIGN","10-EF-&gt;D.1.200.2"),0)</t>
  </si>
  <si>
    <t xml:space="preserve"> ROUND(cw_map("BR:USESIGN","10-EF-&gt;D.1.200.3"),0)</t>
  </si>
  <si>
    <t xml:space="preserve"> ROUND(cw_map("BR:USESIGN","10-EF-&gt;D.1.200.4"),0)</t>
  </si>
  <si>
    <t xml:space="preserve"> ROUND(cw_map("BR:USESIGN","10-EF-&gt;D.1.200.5"),0)</t>
  </si>
  <si>
    <t xml:space="preserve"> ROUND(cw_map("BR:USESIGN","10-EF-&gt;D.1.200.6"),0)</t>
  </si>
  <si>
    <t xml:space="preserve"> ROUND(cw_map("BR:USESIGN","10-EF-&gt;D.1.200.7"),0)</t>
  </si>
  <si>
    <t xml:space="preserve"> ROUND(cw_map("BR:USESIGN","10-EF-&gt;D.1.200.8"),0)</t>
  </si>
  <si>
    <t>$L$8</t>
  </si>
  <si>
    <t xml:space="preserve"> ROUND(cw_map("BB:USESIGN","10-EF-&gt;D.1.200.*"),0)</t>
  </si>
  <si>
    <t xml:space="preserve"> ROUND(cw_map("BR:USESIGN","10-EF-&gt;D.1.225.1"),0)</t>
  </si>
  <si>
    <t xml:space="preserve"> ROUND(cw_map("BR:USESIGN","10-EF-&gt;D.1.225.2"),0)</t>
  </si>
  <si>
    <t xml:space="preserve"> ROUND(cw_map("BR:USESIGN","10-EF-&gt;D.1.225.3"),0)</t>
  </si>
  <si>
    <t xml:space="preserve"> ROUND(cw_map("BR:USESIGN","10-EF-&gt;D.1.225.4"),0)</t>
  </si>
  <si>
    <t xml:space="preserve"> ROUND(cw_map("BR:USESIGN","10-EF-&gt;D.1.225.5"),0)</t>
  </si>
  <si>
    <t xml:space="preserve"> ROUND(cw_map("BR:USESIGN","10-EF-&gt;D.1.225.6"),0)</t>
  </si>
  <si>
    <t xml:space="preserve"> ROUND(cw_map("BR:USESIGN","10-EF-&gt;D.1.225.7"),0)</t>
  </si>
  <si>
    <t xml:space="preserve"> ROUND(cw_map("BR:USESIGN","10-EF-&gt;D.1.225.8"),0)</t>
  </si>
  <si>
    <t>$L$9</t>
  </si>
  <si>
    <t xml:space="preserve"> ROUND(cw_map("BB:USESIGN","10-EF-&gt;D.1.225.*"),0)</t>
  </si>
  <si>
    <t xml:space="preserve"> ROUND(cw_map("BR:USESIGN","10-EF-&gt;D.1.250.1"),0)</t>
  </si>
  <si>
    <t xml:space="preserve"> ROUND(cw_map("BR:USESIGN","10-EF-&gt;D.1.250.2"),0)</t>
  </si>
  <si>
    <t xml:space="preserve"> ROUND(cw_map("BR:USESIGN","10-EF-&gt;D.1.250.3"),0)</t>
  </si>
  <si>
    <t xml:space="preserve"> ROUND(cw_map("BR:USESIGN","10-EF-&gt;D.1.250.4"),0)</t>
  </si>
  <si>
    <t xml:space="preserve"> ROUND(cw_map("BR:USESIGN","10-EF-&gt;D.1.250.5"),0)</t>
  </si>
  <si>
    <t xml:space="preserve"> ROUND(cw_map("BR:USESIGN","10-EF-&gt;D.1.250.6"),0)</t>
  </si>
  <si>
    <t xml:space="preserve"> ROUND(cw_map("BR:USESIGN","10-EF-&gt;D.1.250.7"),0)</t>
  </si>
  <si>
    <t xml:space="preserve"> ROUND(cw_map("BR:USESIGN","10-EF-&gt;D.1.250.8"),0)</t>
  </si>
  <si>
    <t>$L$10</t>
  </si>
  <si>
    <t xml:space="preserve"> ROUND(cw_map("BB:USESIGN","10-EF-&gt;D.1.250.*"),0)</t>
  </si>
  <si>
    <t xml:space="preserve"> ROUND(cw_map("BR:USESIGN","10-EF-&gt;D.1.275.1"),0)</t>
  </si>
  <si>
    <t xml:space="preserve"> ROUND(cw_map("BR:USESIGN","10-EF-&gt;D.1.275.2"),0)</t>
  </si>
  <si>
    <t xml:space="preserve"> ROUND(cw_map("BR:USESIGN","10-EF-&gt;D.1.275.3"),0)</t>
  </si>
  <si>
    <t xml:space="preserve"> ROUND(cw_map("BR:USESIGN","10-EF-&gt;D.1.275.4"),0)</t>
  </si>
  <si>
    <t xml:space="preserve"> ROUND(cw_map("BR:USESIGN","10-EF-&gt;D.1.275.5"),0)</t>
  </si>
  <si>
    <t xml:space="preserve"> ROUND(cw_map("BR:USESIGN","10-EF-&gt;D.1.275.6"),0)</t>
  </si>
  <si>
    <t xml:space="preserve"> ROUND(cw_map("BR:USESIGN","10-EF-&gt;D.1.275.7"),0)</t>
  </si>
  <si>
    <t xml:space="preserve"> ROUND(cw_map("BR:USESIGN","10-EF-&gt;D.1.275.8"),0)</t>
  </si>
  <si>
    <t>$L$11</t>
  </si>
  <si>
    <t xml:space="preserve"> ROUND(cw_map("BB:USESIGN","10-EF-&gt;D.1.275.*"),0)</t>
  </si>
  <si>
    <t xml:space="preserve"> ROUND(cw_map("BR:USESIGN","10-EF-&gt;D.1.300.1"),0)</t>
  </si>
  <si>
    <t xml:space="preserve"> ROUND(cw_map("BR:USESIGN","10-EF-&gt;D.1.300.2"),0)</t>
  </si>
  <si>
    <t xml:space="preserve"> ROUND(cw_map("BR:USESIGN","10-EF-&gt;D.1.300.3"),0)</t>
  </si>
  <si>
    <t xml:space="preserve"> ROUND(cw_map("BR:USESIGN","10-EF-&gt;D.1.300.4"),0)</t>
  </si>
  <si>
    <t xml:space="preserve"> ROUND(cw_map("BR:USESIGN","10-EF-&gt;D.1.300.5"),0)</t>
  </si>
  <si>
    <t xml:space="preserve"> ROUND(cw_map("BR:USESIGN","10-EF-&gt;D.1.300.6"),0)</t>
  </si>
  <si>
    <t xml:space="preserve"> ROUND(cw_map("BR:USESIGN","10-EF-&gt;D.1.300.7"),0)</t>
  </si>
  <si>
    <t xml:space="preserve"> ROUND(cw_map("BR:USESIGN","10-EF-&gt;D.1.300.8"),0)</t>
  </si>
  <si>
    <t>$L$12</t>
  </si>
  <si>
    <t xml:space="preserve"> ROUND(cw_map("BB:USESIGN","10-EF-&gt;D.1.300.*"),0)</t>
  </si>
  <si>
    <t>$C$13</t>
  </si>
  <si>
    <t xml:space="preserve"> ROUND(cw_map("BR:USESIGN","10-EF-&gt;D.1.400.1"),0)</t>
  </si>
  <si>
    <t>$D$13</t>
  </si>
  <si>
    <t xml:space="preserve"> ROUND(cw_map("BR:USESIGN","10-EF-&gt;D.1.400.2"),0)</t>
  </si>
  <si>
    <t>$E$13</t>
  </si>
  <si>
    <t xml:space="preserve"> ROUND(cw_map("BR:USESIGN","10-EF-&gt;D.1.400.3"),0)</t>
  </si>
  <si>
    <t>$F$13</t>
  </si>
  <si>
    <t xml:space="preserve"> ROUND(cw_map("BR:USESIGN","10-EF-&gt;D.1.400.4"),0)</t>
  </si>
  <si>
    <t>$G$13</t>
  </si>
  <si>
    <t xml:space="preserve"> ROUND(cw_map("BR:USESIGN","10-EF-&gt;D.1.400.5"),0)</t>
  </si>
  <si>
    <t>$H$13</t>
  </si>
  <si>
    <t xml:space="preserve"> ROUND(cw_map("BR:USESIGN","10-EF-&gt;D.1.400.6"),0)</t>
  </si>
  <si>
    <t>$I$13</t>
  </si>
  <si>
    <t xml:space="preserve"> ROUND(cw_map("BR:USESIGN","10-EF-&gt;D.1.400.7"),0)</t>
  </si>
  <si>
    <t>$J$13</t>
  </si>
  <si>
    <t xml:space="preserve"> ROUND(cw_map("BR:USESIGN","10-EF-&gt;D.1.400.8"),0)</t>
  </si>
  <si>
    <t>$L$13</t>
  </si>
  <si>
    <t xml:space="preserve"> ROUND(cw_map("BB:USESIGN","10-EF-&gt;D.1.400.*"),0)</t>
  </si>
  <si>
    <t xml:space="preserve"> ROUND(cw_map("BR:USESIGN","10-EF-&gt;D.1.500.1"),0)</t>
  </si>
  <si>
    <t xml:space="preserve"> ROUND(cw_map("BR:USESIGN","10-EF-&gt;D.1.500.2"),0)</t>
  </si>
  <si>
    <t xml:space="preserve"> ROUND(cw_map("BR:USESIGN","10-EF-&gt;D.1.500.3"),0)</t>
  </si>
  <si>
    <t xml:space="preserve"> ROUND(cw_map("BR:USESIGN","10-EF-&gt;D.1.500.4"),0)</t>
  </si>
  <si>
    <t xml:space="preserve"> ROUND(cw_map("BR:USESIGN","10-EF-&gt;D.1.500.5"),0)</t>
  </si>
  <si>
    <t xml:space="preserve"> ROUND(cw_map("BR:USESIGN","10-EF-&gt;D.1.500.6"),0)</t>
  </si>
  <si>
    <t xml:space="preserve"> ROUND(cw_map("BR:USESIGN","10-EF-&gt;D.1.500.7"),0)</t>
  </si>
  <si>
    <t xml:space="preserve"> ROUND(cw_map("BR:USESIGN","10-EF-&gt;D.1.500.8"),0)</t>
  </si>
  <si>
    <t>$L$14</t>
  </si>
  <si>
    <t xml:space="preserve"> ROUND(cw_map("BB:USESIGN","10-EF-&gt;D.1.500.*"),0)</t>
  </si>
  <si>
    <t xml:space="preserve"> ROUND(cw_map("BR:USESIGN","10-EF-&gt;D.1.600.1"),0)</t>
  </si>
  <si>
    <t xml:space="preserve"> ROUND(cw_map("BR:USESIGN","10-EF-&gt;D.1.600.2"),0)</t>
  </si>
  <si>
    <t xml:space="preserve"> ROUND(cw_map("BR:USESIGN","10-EF-&gt;D.1.600.3"),0)</t>
  </si>
  <si>
    <t xml:space="preserve"> ROUND(cw_map("BR:USESIGN","10-EF-&gt;D.1.600.4"),0)</t>
  </si>
  <si>
    <t xml:space="preserve"> ROUND(cw_map("BR:USESIGN","10-EF-&gt;D.1.600.5"),0)</t>
  </si>
  <si>
    <t xml:space="preserve"> ROUND(cw_map("BR:USESIGN","10-EF-&gt;D.1.600.6"),0)</t>
  </si>
  <si>
    <t xml:space="preserve"> ROUND(cw_map("BR:USESIGN","10-EF-&gt;D.1.600.7"),0)</t>
  </si>
  <si>
    <t xml:space="preserve"> ROUND(cw_map("BR:USESIGN","10-EF-&gt;D.1.600.8"),0)</t>
  </si>
  <si>
    <t>$L$15</t>
  </si>
  <si>
    <t xml:space="preserve"> ROUND(cw_map("BB:USESIGN","10-EF-&gt;D.1.600.*"),0)</t>
  </si>
  <si>
    <t xml:space="preserve"> ROUND(cw_map("BR:USESIGN","10-EF-&gt;D.1.650.1"),0)</t>
  </si>
  <si>
    <t xml:space="preserve"> ROUND(cw_map("BR:USESIGN","10-EF-&gt;D.1.650.2"),0)</t>
  </si>
  <si>
    <t xml:space="preserve"> ROUND(cw_map("BR:USESIGN","10-EF-&gt;D.1.650.3"),0)</t>
  </si>
  <si>
    <t xml:space="preserve"> ROUND(cw_map("BR:USESIGN","10-EF-&gt;D.1.650.4"),0)</t>
  </si>
  <si>
    <t xml:space="preserve"> ROUND(cw_map("BR:USESIGN","10-EF-&gt;D.1.650.5"),0)</t>
  </si>
  <si>
    <t xml:space="preserve"> ROUND(cw_map("BR:USESIGN","10-EF-&gt;D.1.650.6"),0)</t>
  </si>
  <si>
    <t xml:space="preserve"> ROUND(cw_map("BR:USESIGN","10-EF-&gt;D.1.650.7"),0)</t>
  </si>
  <si>
    <t xml:space="preserve"> ROUND(cw_map("BR:USESIGN","10-EF-&gt;D.1.650.8"),0)</t>
  </si>
  <si>
    <t>$L$16</t>
  </si>
  <si>
    <t xml:space="preserve"> ROUND(cw_map("BB:USESIGN","10-EF-&gt;D.1.650.*"),0)</t>
  </si>
  <si>
    <t xml:space="preserve"> ROUND(cw_map("BR:USESIGN","10-EF-&gt;D.1.700.1"),0)</t>
  </si>
  <si>
    <t xml:space="preserve"> ROUND(cw_map("BR:USESIGN","10-EF-&gt;D.1.700.2"),0)</t>
  </si>
  <si>
    <t xml:space="preserve"> ROUND(cw_map("BR:USESIGN","10-EF-&gt;D.1.700.3"),0)</t>
  </si>
  <si>
    <t xml:space="preserve"> ROUND(cw_map("BR:USESIGN","10-EF-&gt;D.1.700.4"),0)</t>
  </si>
  <si>
    <t xml:space="preserve"> ROUND(cw_map("BR:USESIGN","10-EF-&gt;D.1.700.5"),0)</t>
  </si>
  <si>
    <t xml:space="preserve"> ROUND(cw_map("BR:USESIGN","10-EF-&gt;D.1.700.6"),0)</t>
  </si>
  <si>
    <t xml:space="preserve"> ROUND(cw_map("BR:USESIGN","10-EF-&gt;D.1.700.7"),0)</t>
  </si>
  <si>
    <t xml:space="preserve"> ROUND(cw_map("BR:USESIGN","10-EF-&gt;D.1.700.8"),0)</t>
  </si>
  <si>
    <t>$L$17</t>
  </si>
  <si>
    <t xml:space="preserve"> ROUND(cw_map("BB:USESIGN","10-EF-&gt;D.1.700.*"),0)</t>
  </si>
  <si>
    <t>$C$18</t>
  </si>
  <si>
    <t xml:space="preserve"> ROUND(cw_map("BR:USESIGN","10-EF-&gt;D.1.800.1"),0)</t>
  </si>
  <si>
    <t>$D$18</t>
  </si>
  <si>
    <t xml:space="preserve"> ROUND(cw_map("BR:USESIGN","10-EF-&gt;D.1.800.2"),0)</t>
  </si>
  <si>
    <t>$E$18</t>
  </si>
  <si>
    <t xml:space="preserve"> ROUND(cw_map("BR:USESIGN","10-EF-&gt;D.1.800.3"),0)</t>
  </si>
  <si>
    <t>$F$18</t>
  </si>
  <si>
    <t xml:space="preserve"> ROUND(cw_map("BR:USESIGN","10-EF-&gt;D.1.800.4"),0)</t>
  </si>
  <si>
    <t>$G$18</t>
  </si>
  <si>
    <t xml:space="preserve"> ROUND(cw_map("BR:USESIGN","10-EF-&gt;D.1.800.5"),0)</t>
  </si>
  <si>
    <t>$H$18</t>
  </si>
  <si>
    <t xml:space="preserve"> ROUND(cw_map("BR:USESIGN","10-EF-&gt;D.1.800.6"),0)</t>
  </si>
  <si>
    <t>$I$18</t>
  </si>
  <si>
    <t xml:space="preserve"> ROUND(cw_map("BR:USESIGN","10-EF-&gt;D.1.800.7"),0)</t>
  </si>
  <si>
    <t>$J$18</t>
  </si>
  <si>
    <t xml:space="preserve"> ROUND(cw_map("BR:USESIGN","10-EF-&gt;D.1.800.8"),0)</t>
  </si>
  <si>
    <t>$L$18</t>
  </si>
  <si>
    <t xml:space="preserve"> ROUND(cw_map("BB:USESIGN","10-EF-&gt;D.1.800.*"),0)</t>
  </si>
  <si>
    <t>$C$19</t>
  </si>
  <si>
    <t xml:space="preserve"> ROUND(cw_map("BR:USESIGN","10-EF-&gt;D.1.900.1"),0)</t>
  </si>
  <si>
    <t>$D$19</t>
  </si>
  <si>
    <t xml:space="preserve"> ROUND(cw_map("BR:USESIGN","10-EF-&gt;D.1.900.2"),0)</t>
  </si>
  <si>
    <t>$E$19</t>
  </si>
  <si>
    <t xml:space="preserve"> ROUND(cw_map("BR:USESIGN","10-EF-&gt;D.1.900.3"),0)</t>
  </si>
  <si>
    <t>$F$19</t>
  </si>
  <si>
    <t xml:space="preserve"> ROUND(cw_map("BR:USESIGN","10-EF-&gt;D.1.900.4"),0)</t>
  </si>
  <si>
    <t>$G$19</t>
  </si>
  <si>
    <t xml:space="preserve"> ROUND(cw_map("BR:USESIGN","10-EF-&gt;D.1.900.5"),0)</t>
  </si>
  <si>
    <t>$H$19</t>
  </si>
  <si>
    <t xml:space="preserve"> ROUND(cw_map("BR:USESIGN","10-EF-&gt;D.1.900.6"),0)</t>
  </si>
  <si>
    <t>$I$19</t>
  </si>
  <si>
    <t xml:space="preserve"> ROUND(cw_map("BR:USESIGN","10-EF-&gt;D.1.900.7"),0)</t>
  </si>
  <si>
    <t>$J$19</t>
  </si>
  <si>
    <t xml:space="preserve"> ROUND(cw_map("BR:USESIGN","10-EF-&gt;D.1.900.8"),0)</t>
  </si>
  <si>
    <t>$L$19</t>
  </si>
  <si>
    <t xml:space="preserve"> ROUND(cw_map("BB:USESIGN","10-EF-&gt;D.1.900.*"),0)</t>
  </si>
  <si>
    <t>$H$20</t>
  </si>
  <si>
    <t xml:space="preserve"> ROUND(cw_map("BR:USESIGN","10-EF-&gt;D.1.910.6"),0)</t>
  </si>
  <si>
    <t>$L$20</t>
  </si>
  <si>
    <t xml:space="preserve"> ROUND(cw_map("BB:USESIGN","10-EF-&gt;D.1.910.*"),0)</t>
  </si>
  <si>
    <t>$H$21</t>
  </si>
  <si>
    <t xml:space="preserve"> ROUND(cw_map("BR:USESIGN","10-EF-&gt;D.1.911.6"),0)</t>
  </si>
  <si>
    <t>$L$21</t>
  </si>
  <si>
    <t xml:space="preserve"> ROUND(cw_map("BB:USESIGN","10-EF-&gt;D.1.911.*"),0)</t>
  </si>
  <si>
    <t>$H$22</t>
  </si>
  <si>
    <t xml:space="preserve"> ROUND(cw_map("BR:USESIGN","10-EF-&gt;D.1.912.6"),0)</t>
  </si>
  <si>
    <t>$L$22</t>
  </si>
  <si>
    <t xml:space="preserve"> ROUND(cw_map("BB:USESIGN","10-EF-&gt;D.1.912.*"),0)</t>
  </si>
  <si>
    <t>$H$23</t>
  </si>
  <si>
    <t xml:space="preserve"> ROUND(cw_map("BR:USESIGN","10-EF-&gt;D.1.913.6"),0)</t>
  </si>
  <si>
    <t>$L$23</t>
  </si>
  <si>
    <t xml:space="preserve"> ROUND(cw_map("BB:USESIGN","10-EF-&gt;D.1.913.*"),0)</t>
  </si>
  <si>
    <t>$H$24</t>
  </si>
  <si>
    <t xml:space="preserve"> ROUND(cw_map("BR:USESIGN","10-EF-&gt;D.1.914.6"),0)</t>
  </si>
  <si>
    <t>$L$24</t>
  </si>
  <si>
    <t xml:space="preserve"> ROUND(cw_map("BB:USESIGN","10-EF-&gt;D.1.914.*"),0)</t>
  </si>
  <si>
    <t xml:space="preserve"> ROUND(cw_map("BR:USESIGN","10-EF-&gt;D.1.915.6"),0)</t>
  </si>
  <si>
    <t>$L$25</t>
  </si>
  <si>
    <t xml:space="preserve"> ROUND(cw_map("BB:USESIGN","10-EF-&gt;D.1.915.*"),0)</t>
  </si>
  <si>
    <t xml:space="preserve"> ROUND(cw_map("BR:USESIGN","10-EF-&gt;D.1.916.6"),0)</t>
  </si>
  <si>
    <t>$L$26</t>
  </si>
  <si>
    <t xml:space="preserve"> ROUND(cw_map("BB:USESIGN","10-EF-&gt;D.1.916.*"),0)</t>
  </si>
  <si>
    <t xml:space="preserve"> ROUND(cw_map("BR:USESIGN","10-EF-&gt;D.1.917.6"),0)</t>
  </si>
  <si>
    <t>$L$27</t>
  </si>
  <si>
    <t xml:space="preserve"> ROUND(cw_map("BB:USESIGN","10-EF-&gt;D.1.917.*"),0)</t>
  </si>
  <si>
    <t xml:space="preserve"> ROUND(cw_map("BR:USESIGN","10-EF-&gt;D.1.918.6"),0)</t>
  </si>
  <si>
    <t>$L$28</t>
  </si>
  <si>
    <t xml:space="preserve"> ROUND(cw_map("BB:USESIGN","10-EF-&gt;D.1.918.*"),0)</t>
  </si>
  <si>
    <t xml:space="preserve"> ROUND(cw_map("BR:USESIGN","10-EF-&gt;D.1.919.6"),0)</t>
  </si>
  <si>
    <t>$L$29</t>
  </si>
  <si>
    <t xml:space="preserve"> ROUND(cw_map("BB:USESIGN","10-EF-&gt;D.1.919.*"),0)</t>
  </si>
  <si>
    <t xml:space="preserve"> ROUND(cw_map("BR:USESIGN","10-EF-&gt;D.1.920.6"),0)</t>
  </si>
  <si>
    <t>$L$30</t>
  </si>
  <si>
    <t xml:space="preserve"> ROUND(cw_map("BB:USESIGN","10-EF-&gt;D.1.920.*"),0)</t>
  </si>
  <si>
    <t xml:space="preserve"> ROUND(cw_map("BR:USESIGN","10-EF-&gt;D.1.921.6"),0)</t>
  </si>
  <si>
    <t>$L$31</t>
  </si>
  <si>
    <t xml:space="preserve"> ROUND(cw_map("BB:USESIGN","10-EF-&gt;D.1.921.*"),0)</t>
  </si>
  <si>
    <t xml:space="preserve"> ROUND(cw_map("BR:USESIGN","10-EF-&gt;D.1.922.6"),0)</t>
  </si>
  <si>
    <t>$L$32</t>
  </si>
  <si>
    <t xml:space="preserve"> ROUND(cw_map("BB:USESIGN","10-EF-&gt;D.1.922.*"),0)</t>
  </si>
  <si>
    <t xml:space="preserve"> ROUND(cw_map("BR:USESIGN","10-EF-&gt;D.2.110.1"),0)</t>
  </si>
  <si>
    <t xml:space="preserve"> ROUND(cw_map("BR:USESIGN","10-EF-&gt;D.2.110.2"),0)</t>
  </si>
  <si>
    <t xml:space="preserve"> ROUND(cw_map("BR:USESIGN","10-EF-&gt;D.2.110.3"),0)</t>
  </si>
  <si>
    <t xml:space="preserve"> ROUND(cw_map("BR:USESIGN","10-EF-&gt;D.2.110.4"),0)</t>
  </si>
  <si>
    <t xml:space="preserve"> ROUND(cw_map("BR:USESIGN","10-EF-&gt;D.2.110.5"),0)</t>
  </si>
  <si>
    <t xml:space="preserve"> ROUND(cw_map("BR:USESIGN","10-EF-&gt;D.2.110.6"),0)</t>
  </si>
  <si>
    <t>$I$36</t>
  </si>
  <si>
    <t xml:space="preserve"> ROUND(cw_map("BR:USESIGN","10-EF-&gt;D.2.110.7"),0)</t>
  </si>
  <si>
    <t xml:space="preserve"> ROUND(cw_map("BR:USESIGN","10-EF-&gt;D.2.110.8"),0)</t>
  </si>
  <si>
    <t>$L$36</t>
  </si>
  <si>
    <t xml:space="preserve"> ROUND(cw_map("BB:USESIGN","10-EF-&gt;D.2.110.*"),0)</t>
  </si>
  <si>
    <t xml:space="preserve"> ROUND(cw_map("BR:USESIGN","10-EF-&gt;D.2.120.1"),0)</t>
  </si>
  <si>
    <t>$D$37</t>
  </si>
  <si>
    <t xml:space="preserve"> ROUND(cw_map("BR:USESIGN","10-EF-&gt;D.2.120.2"),0)</t>
  </si>
  <si>
    <t>$E$37</t>
  </si>
  <si>
    <t xml:space="preserve"> ROUND(cw_map("BR:USESIGN","10-EF-&gt;D.2.120.3"),0)</t>
  </si>
  <si>
    <t>$F$37</t>
  </si>
  <si>
    <t xml:space="preserve"> ROUND(cw_map("BR:USESIGN","10-EF-&gt;D.2.120.4"),0)</t>
  </si>
  <si>
    <t>$G$37</t>
  </si>
  <si>
    <t xml:space="preserve"> ROUND(cw_map("BR:USESIGN","10-EF-&gt;D.2.120.5"),0)</t>
  </si>
  <si>
    <t>$H$37</t>
  </si>
  <si>
    <t xml:space="preserve"> ROUND(cw_map("BR:USESIGN","10-EF-&gt;D.2.120.6"),0)</t>
  </si>
  <si>
    <t>$I$37</t>
  </si>
  <si>
    <t xml:space="preserve"> ROUND(cw_map("BR:USESIGN","10-EF-&gt;D.2.120.7"),0)</t>
  </si>
  <si>
    <t>$J$37</t>
  </si>
  <si>
    <t xml:space="preserve"> ROUND(cw_map("BR:USESIGN","10-EF-&gt;D.2.120.8"),0)</t>
  </si>
  <si>
    <t>$L$37</t>
  </si>
  <si>
    <t xml:space="preserve"> ROUND(cw_map("BB:USESIGN","10-EF-&gt;D.2.120.*"),0)</t>
  </si>
  <si>
    <t xml:space="preserve"> ROUND(cw_map("BR:USESIGN","10-EF-&gt;D.2.130.1"),0)</t>
  </si>
  <si>
    <t>$D$38</t>
  </si>
  <si>
    <t xml:space="preserve"> ROUND(cw_map("BR:USESIGN","10-EF-&gt;D.2.130.2"),0)</t>
  </si>
  <si>
    <t>$E$38</t>
  </si>
  <si>
    <t xml:space="preserve"> ROUND(cw_map("BR:USESIGN","10-EF-&gt;D.2.130.3"),0)</t>
  </si>
  <si>
    <t>$F$38</t>
  </si>
  <si>
    <t xml:space="preserve"> ROUND(cw_map("BR:USESIGN","10-EF-&gt;D.2.130.4"),0)</t>
  </si>
  <si>
    <t>$G$38</t>
  </si>
  <si>
    <t xml:space="preserve"> ROUND(cw_map("BR:USESIGN","10-EF-&gt;D.2.130.5"),0)</t>
  </si>
  <si>
    <t>$H$38</t>
  </si>
  <si>
    <t xml:space="preserve"> ROUND(cw_map("BR:USESIGN","10-EF-&gt;D.2.130.6"),0)</t>
  </si>
  <si>
    <t>$I$38</t>
  </si>
  <si>
    <t xml:space="preserve"> ROUND(cw_map("BR:USESIGN","10-EF-&gt;D.2.130.7"),0)</t>
  </si>
  <si>
    <t>$J$38</t>
  </si>
  <si>
    <t xml:space="preserve"> ROUND(cw_map("BR:USESIGN","10-EF-&gt;D.2.130.8"),0)</t>
  </si>
  <si>
    <t>$L$38</t>
  </si>
  <si>
    <t xml:space="preserve"> ROUND(cw_map("BB:USESIGN","10-EF-&gt;D.2.130.*"),0)</t>
  </si>
  <si>
    <t xml:space="preserve"> ROUND(cw_map("BR:USESIGN","10-EF-&gt;D.2.140.1"),0)</t>
  </si>
  <si>
    <t>$D$39</t>
  </si>
  <si>
    <t xml:space="preserve"> ROUND(cw_map("BR:USESIGN","10-EF-&gt;D.2.140.2"),0)</t>
  </si>
  <si>
    <t>$E$39</t>
  </si>
  <si>
    <t xml:space="preserve"> ROUND(cw_map("BR:USESIGN","10-EF-&gt;D.2.140.3"),0)</t>
  </si>
  <si>
    <t>$F$39</t>
  </si>
  <si>
    <t xml:space="preserve"> ROUND(cw_map("BR:USESIGN","10-EF-&gt;D.2.140.4"),0)</t>
  </si>
  <si>
    <t>$G$39</t>
  </si>
  <si>
    <t xml:space="preserve"> ROUND(cw_map("BR:USESIGN","10-EF-&gt;D.2.140.5"),0)</t>
  </si>
  <si>
    <t>$H$39</t>
  </si>
  <si>
    <t xml:space="preserve"> ROUND(cw_map("BR:USESIGN","10-EF-&gt;D.2.140.6"),0)</t>
  </si>
  <si>
    <t>$I$39</t>
  </si>
  <si>
    <t xml:space="preserve"> ROUND(cw_map("BR:USESIGN","10-EF-&gt;D.2.140.7"),0)</t>
  </si>
  <si>
    <t>$J$39</t>
  </si>
  <si>
    <t xml:space="preserve"> ROUND(cw_map("BR:USESIGN","10-EF-&gt;D.2.140.8"),0)</t>
  </si>
  <si>
    <t>$L$39</t>
  </si>
  <si>
    <t xml:space="preserve"> ROUND(cw_map("BB:USESIGN","10-EF-&gt;D.2.140.*"),0)</t>
  </si>
  <si>
    <t>$C$40</t>
  </si>
  <si>
    <t xml:space="preserve"> ROUND(cw_map("BR:USESIGN","10-EF-&gt;D.2.150.1"),0)</t>
  </si>
  <si>
    <t>$D$40</t>
  </si>
  <si>
    <t xml:space="preserve"> ROUND(cw_map("BR:USESIGN","10-EF-&gt;D.2.150.2"),0)</t>
  </si>
  <si>
    <t>$E$40</t>
  </si>
  <si>
    <t xml:space="preserve"> ROUND(cw_map("BR:USESIGN","10-EF-&gt;D.2.150.3"),0)</t>
  </si>
  <si>
    <t>$F$40</t>
  </si>
  <si>
    <t xml:space="preserve"> ROUND(cw_map("BR:USESIGN","10-EF-&gt;D.2.150.4"),0)</t>
  </si>
  <si>
    <t>$G$40</t>
  </si>
  <si>
    <t xml:space="preserve"> ROUND(cw_map("BR:USESIGN","10-EF-&gt;D.2.150.5"),0)</t>
  </si>
  <si>
    <t>$H$40</t>
  </si>
  <si>
    <t xml:space="preserve"> ROUND(cw_map("BR:USESIGN","10-EF-&gt;D.2.150.6"),0)</t>
  </si>
  <si>
    <t>$I$40</t>
  </si>
  <si>
    <t xml:space="preserve"> ROUND(cw_map("BR:USESIGN","10-EF-&gt;D.2.150.7"),0)</t>
  </si>
  <si>
    <t>$J$40</t>
  </si>
  <si>
    <t xml:space="preserve"> ROUND(cw_map("BR:USESIGN","10-EF-&gt;D.2.150.8"),0)</t>
  </si>
  <si>
    <t>$L$40</t>
  </si>
  <si>
    <t xml:space="preserve"> ROUND(cw_map("BB:USESIGN","10-EF-&gt;D.2.150.*"),0)</t>
  </si>
  <si>
    <t>$C$41</t>
  </si>
  <si>
    <t xml:space="preserve"> ROUND(cw_map("BR:USESIGN","10-EF-&gt;D.2.190.1"),0)</t>
  </si>
  <si>
    <t>$D$41</t>
  </si>
  <si>
    <t xml:space="preserve"> ROUND(cw_map("BR:USESIGN","10-EF-&gt;D.2.190.2"),0)</t>
  </si>
  <si>
    <t>$E$41</t>
  </si>
  <si>
    <t xml:space="preserve"> ROUND(cw_map("BR:USESIGN","10-EF-&gt;D.2.190.3"),0)</t>
  </si>
  <si>
    <t>$F$41</t>
  </si>
  <si>
    <t xml:space="preserve"> ROUND(cw_map("BR:USESIGN","10-EF-&gt;D.2.190.4"),0)</t>
  </si>
  <si>
    <t>$G$41</t>
  </si>
  <si>
    <t xml:space="preserve"> ROUND(cw_map("BR:USESIGN","10-EF-&gt;D.2.190.5"),0)</t>
  </si>
  <si>
    <t>$H$41</t>
  </si>
  <si>
    <t xml:space="preserve"> ROUND(cw_map("BR:USESIGN","10-EF-&gt;D.2.190.6"),0)</t>
  </si>
  <si>
    <t>$I$41</t>
  </si>
  <si>
    <t xml:space="preserve"> ROUND(cw_map("BR:USESIGN","10-EF-&gt;D.2.190.7"),0)</t>
  </si>
  <si>
    <t>$J$41</t>
  </si>
  <si>
    <t xml:space="preserve"> ROUND(cw_map("BR:USESIGN","10-EF-&gt;D.2.190.8"),0)</t>
  </si>
  <si>
    <t>$L$41</t>
  </si>
  <si>
    <t xml:space="preserve"> ROUND(cw_map("BB:USESIGN","10-EF-&gt;D.2.190.*"),0)</t>
  </si>
  <si>
    <t>$C$44</t>
  </si>
  <si>
    <t xml:space="preserve"> ROUND(cw_map("BR:USESIGN","10-EF-&gt;D.2.210.1"),0)</t>
  </si>
  <si>
    <t>$D$44</t>
  </si>
  <si>
    <t xml:space="preserve"> ROUND(cw_map("BR:USESIGN","10-EF-&gt;D.2.210.2"),0)</t>
  </si>
  <si>
    <t>$E$44</t>
  </si>
  <si>
    <t xml:space="preserve"> ROUND(cw_map("BR:USESIGN","10-EF-&gt;D.2.210.3"),0)</t>
  </si>
  <si>
    <t xml:space="preserve"> ROUND(cw_map("BR:USESIGN","10-EF-&gt;D.2.210.4"),0)</t>
  </si>
  <si>
    <t>$G$44</t>
  </si>
  <si>
    <t xml:space="preserve"> ROUND(cw_map("BR:USESIGN","10-EF-&gt;D.2.210.5"),0)</t>
  </si>
  <si>
    <t>$H$44</t>
  </si>
  <si>
    <t xml:space="preserve"> ROUND(cw_map("BR:USESIGN","10-EF-&gt;D.2.210.6"),0)</t>
  </si>
  <si>
    <t>$I$44</t>
  </si>
  <si>
    <t xml:space="preserve"> ROUND(cw_map("BR:USESIGN","10-EF-&gt;D.2.210.7"),0)</t>
  </si>
  <si>
    <t>$J$44</t>
  </si>
  <si>
    <t xml:space="preserve"> ROUND(cw_map("BR:USESIGN","10-EF-&gt;D.2.210.8"),0)</t>
  </si>
  <si>
    <t>$L$44</t>
  </si>
  <si>
    <t xml:space="preserve"> ROUND(cw_map("BB:USESIGN","10-EF-&gt;D.2.210.*"),0)</t>
  </si>
  <si>
    <t>$C$45</t>
  </si>
  <si>
    <t xml:space="preserve"> ROUND(cw_map("BR:USESIGN","10-EF-&gt;D.2.220.1"),0)</t>
  </si>
  <si>
    <t>$D$45</t>
  </si>
  <si>
    <t xml:space="preserve"> ROUND(cw_map("BR:USESIGN","10-EF-&gt;D.2.220.2"),0)</t>
  </si>
  <si>
    <t>$E$45</t>
  </si>
  <si>
    <t xml:space="preserve"> ROUND(cw_map("BR:USESIGN","10-EF-&gt;D.2.220.3"),0)</t>
  </si>
  <si>
    <t xml:space="preserve"> ROUND(cw_map("BR:USESIGN","10-EF-&gt;D.2.220.4"),0)</t>
  </si>
  <si>
    <t>$G$45</t>
  </si>
  <si>
    <t xml:space="preserve"> ROUND(cw_map("BR:USESIGN","10-EF-&gt;D.2.220.5"),0)</t>
  </si>
  <si>
    <t>$H$45</t>
  </si>
  <si>
    <t xml:space="preserve"> ROUND(cw_map("BR:USESIGN","10-EF-&gt;D.2.220.6"),0)</t>
  </si>
  <si>
    <t>$I$45</t>
  </si>
  <si>
    <t xml:space="preserve"> ROUND(cw_map("BR:USESIGN","10-EF-&gt;D.2.220.7"),0)</t>
  </si>
  <si>
    <t>$J$45</t>
  </si>
  <si>
    <t xml:space="preserve"> ROUND(cw_map("BR:USESIGN","10-EF-&gt;D.2.220.8"),0)</t>
  </si>
  <si>
    <t>$L$45</t>
  </si>
  <si>
    <t xml:space="preserve"> ROUND(cw_map("BB:USESIGN","10-EF-&gt;D.2.220.*"),0)</t>
  </si>
  <si>
    <t>$C$46</t>
  </si>
  <si>
    <t xml:space="preserve"> ROUND(cw_map("BR:USESIGN","10-EF-&gt;D.2.230.1"),0)</t>
  </si>
  <si>
    <t>$D$46</t>
  </si>
  <si>
    <t xml:space="preserve"> ROUND(cw_map("BR:USESIGN","10-EF-&gt;D.2.230.2"),0)</t>
  </si>
  <si>
    <t>$E$46</t>
  </si>
  <si>
    <t xml:space="preserve"> ROUND(cw_map("BR:USESIGN","10-EF-&gt;D.2.230.3"),0)</t>
  </si>
  <si>
    <t xml:space="preserve"> ROUND(cw_map("BR:USESIGN","10-EF-&gt;D.2.230.4"),0)</t>
  </si>
  <si>
    <t>$G$46</t>
  </si>
  <si>
    <t xml:space="preserve"> ROUND(cw_map("BR:USESIGN","10-EF-&gt;D.2.230.5"),0)</t>
  </si>
  <si>
    <t>$H$46</t>
  </si>
  <si>
    <t xml:space="preserve"> ROUND(cw_map("BR:USESIGN","10-EF-&gt;D.2.230.6"),0)</t>
  </si>
  <si>
    <t>$I$46</t>
  </si>
  <si>
    <t xml:space="preserve"> ROUND(cw_map("BR:USESIGN","10-EF-&gt;D.2.230.7"),0)</t>
  </si>
  <si>
    <t>$J$46</t>
  </si>
  <si>
    <t xml:space="preserve"> ROUND(cw_map("BR:USESIGN","10-EF-&gt;D.2.230.8"),0)</t>
  </si>
  <si>
    <t>$L$46</t>
  </si>
  <si>
    <t xml:space="preserve"> ROUND(cw_map("BB:USESIGN","10-EF-&gt;D.2.230.*"),0)</t>
  </si>
  <si>
    <t xml:space="preserve"> ROUND(cw_map("BR:USESIGN","10-EF-&gt;D.2.310.1"),0)</t>
  </si>
  <si>
    <t xml:space="preserve"> ROUND(cw_map("BR:USESIGN","10-EF-&gt;D.2.310.2"),0)</t>
  </si>
  <si>
    <t>$E$49</t>
  </si>
  <si>
    <t xml:space="preserve"> ROUND(cw_map("BR:USESIGN","10-EF-&gt;D.2.310.3"),0)</t>
  </si>
  <si>
    <t xml:space="preserve"> ROUND(cw_map("BR:USESIGN","10-EF-&gt;D.2.310.4"),0)</t>
  </si>
  <si>
    <t>$G$49</t>
  </si>
  <si>
    <t xml:space="preserve"> ROUND(cw_map("BR:USESIGN","10-EF-&gt;D.2.310.5"),0)</t>
  </si>
  <si>
    <t>$H$49</t>
  </si>
  <si>
    <t xml:space="preserve"> ROUND(cw_map("BR:USESIGN","10-EF-&gt;D.2.310.6"),0)</t>
  </si>
  <si>
    <t>$I$49</t>
  </si>
  <si>
    <t xml:space="preserve"> ROUND(cw_map("BR:USESIGN","10-EF-&gt;D.2.310.7"),0)</t>
  </si>
  <si>
    <t>$J$49</t>
  </si>
  <si>
    <t xml:space="preserve"> ROUND(cw_map("BR:USESIGN","10-EF-&gt;D.2.310.8"),0)</t>
  </si>
  <si>
    <t>$L$49</t>
  </si>
  <si>
    <t xml:space="preserve"> ROUND(cw_map("BB:USESIGN","10-EF-&gt;D.2.310.*"),0)</t>
  </si>
  <si>
    <t xml:space="preserve"> ROUND(cw_map("BR:USESIGN","10-EF-&gt;D.2.320.1"),0)</t>
  </si>
  <si>
    <t xml:space="preserve"> ROUND(cw_map("BR:USESIGN","10-EF-&gt;D.2.320.2"),0)</t>
  </si>
  <si>
    <t xml:space="preserve"> ROUND(cw_map("BR:USESIGN","10-EF-&gt;D.2.320.3"),0)</t>
  </si>
  <si>
    <t xml:space="preserve"> ROUND(cw_map("BR:USESIGN","10-EF-&gt;D.2.320.4"),0)</t>
  </si>
  <si>
    <t xml:space="preserve"> ROUND(cw_map("BR:USESIGN","10-EF-&gt;D.2.320.5"),0)</t>
  </si>
  <si>
    <t xml:space="preserve"> ROUND(cw_map("BR:USESIGN","10-EF-&gt;D.2.320.6"),0)</t>
  </si>
  <si>
    <t>$I$50</t>
  </si>
  <si>
    <t xml:space="preserve"> ROUND(cw_map("BR:USESIGN","10-EF-&gt;D.2.320.7"),0)</t>
  </si>
  <si>
    <t xml:space="preserve"> ROUND(cw_map("BR:USESIGN","10-EF-&gt;D.2.320.8"),0)</t>
  </si>
  <si>
    <t>$L$50</t>
  </si>
  <si>
    <t xml:space="preserve"> ROUND(cw_map("BB:USESIGN","10-EF-&gt;D.2.320.*"),0)</t>
  </si>
  <si>
    <t>$C$51</t>
  </si>
  <si>
    <t xml:space="preserve"> ROUND(cw_map("BR:USESIGN","10-EF-&gt;D.2.330.1"),0)</t>
  </si>
  <si>
    <t>$D$51</t>
  </si>
  <si>
    <t xml:space="preserve"> ROUND(cw_map("BR:USESIGN","10-EF-&gt;D.2.330.2"),0)</t>
  </si>
  <si>
    <t>$E$51</t>
  </si>
  <si>
    <t xml:space="preserve"> ROUND(cw_map("BR:USESIGN","10-EF-&gt;D.2.330.3"),0)</t>
  </si>
  <si>
    <t xml:space="preserve"> ROUND(cw_map("BR:USESIGN","10-EF-&gt;D.2.330.4"),0)</t>
  </si>
  <si>
    <t>$G$51</t>
  </si>
  <si>
    <t xml:space="preserve"> ROUND(cw_map("BR:USESIGN","10-EF-&gt;D.2.330.5"),0)</t>
  </si>
  <si>
    <t>$H$51</t>
  </si>
  <si>
    <t xml:space="preserve"> ROUND(cw_map("BR:USESIGN","10-EF-&gt;D.2.330.6"),0)</t>
  </si>
  <si>
    <t>$I$51</t>
  </si>
  <si>
    <t xml:space="preserve"> ROUND(cw_map("BR:USESIGN","10-EF-&gt;D.2.330.7"),0)</t>
  </si>
  <si>
    <t>$J$51</t>
  </si>
  <si>
    <t xml:space="preserve"> ROUND(cw_map("BR:USESIGN","10-EF-&gt;D.2.330.8"),0)</t>
  </si>
  <si>
    <t>$L$51</t>
  </si>
  <si>
    <t xml:space="preserve"> ROUND(cw_map("BB:USESIGN","10-EF-&gt;D.2.330.*"),0)</t>
  </si>
  <si>
    <t>$C$52</t>
  </si>
  <si>
    <t xml:space="preserve"> ROUND(cw_map("BR:USESIGN","10-EF-&gt;D.2.360.1")+cw_map("BR:USESIGN","10-EF-&gt;D.2.367.1")+cw_map("BR:USESIGN","10-EF-&gt;D.2.369.1"),0)</t>
  </si>
  <si>
    <t>$D$52</t>
  </si>
  <si>
    <t xml:space="preserve"> ROUND(cw_map("BR:USESIGN","10-EF-&gt;D.2.360.2")+cw_map("BR:USESIGN","10-EF-&gt;D.2.367.2")+cw_map("BR:USESIGN","10-EF-&gt;D.2.369.2"),0)</t>
  </si>
  <si>
    <t>$E$52</t>
  </si>
  <si>
    <t xml:space="preserve"> ROUND(cw_map("BR:USESIGN","10-EF-&gt;D.2.360.3")+cw_map("BR:USESIGN","10-EF-&gt;D.2.367.3")+cw_map("BR:USESIGN","10-EF-&gt;D.2.369.3"),0)</t>
  </si>
  <si>
    <t xml:space="preserve"> ROUND(cw_map("BR:USESIGN","10-EF-&gt;D.2.360.4")+cw_map("BR:USESIGN","10-EF-&gt;D.2.367.4")+cw_map("BR:USESIGN","10-EF-&gt;D.2.369.4"),0)</t>
  </si>
  <si>
    <t>$G$52</t>
  </si>
  <si>
    <t xml:space="preserve"> ROUND(cw_map("BR:USESIGN","10-EF-&gt;D.2.360.5")+cw_map("BR:USESIGN","10-EF-&gt;D.2.367.5")+cw_map("BR:USESIGN","10-EF-&gt;D.2.369.5"),0)</t>
  </si>
  <si>
    <t>$H$52</t>
  </si>
  <si>
    <t xml:space="preserve"> ROUND(cw_map("BR:USESIGN","10-EF-&gt;D.2.360.6")+cw_map("BR:USESIGN","10-EF-&gt;D.2.367.6")+cw_map("BR:USESIGN","10-EF-&gt;D.2.369.6"),0)</t>
  </si>
  <si>
    <t>$I$52</t>
  </si>
  <si>
    <t xml:space="preserve"> ROUND(cw_map("BR:USESIGN","10-EF-&gt;D.2.360.7")+cw_map("BR:USESIGN","10-EF-&gt;D.2.367.7")+cw_map("BR:USESIGN","10-EF-&gt;D.2.369.7"),0)</t>
  </si>
  <si>
    <t>$J$52</t>
  </si>
  <si>
    <t xml:space="preserve"> ROUND(cw_map("BR:USESIGN","10-EF-&gt;D.2.360.8")+cw_map("BR:USESIGN","10-EF-&gt;D.2.367.8")+cw_map("BR:USESIGN","10-EF-&gt;D.2.369.8"),0)</t>
  </si>
  <si>
    <t>$L$52</t>
  </si>
  <si>
    <t xml:space="preserve"> ROUND(cw_map("BB:USESIGN","10-EF-&gt;D.2.36*.*"),0)</t>
  </si>
  <si>
    <t xml:space="preserve"> ROUND(cw_map("BR:USESIGN","10-EF-&gt;D.2.410.1"),0)</t>
  </si>
  <si>
    <t xml:space="preserve"> ROUND(cw_map("BR:USESIGN","10-EF-&gt;D.2.410.2"),0)</t>
  </si>
  <si>
    <t>$E$55</t>
  </si>
  <si>
    <t xml:space="preserve"> ROUND(cw_map("BR:USESIGN","10-EF-&gt;D.2.410.3"),0)</t>
  </si>
  <si>
    <t xml:space="preserve"> ROUND(cw_map("BR:USESIGN","10-EF-&gt;D.2.410.4"),0)</t>
  </si>
  <si>
    <t>$G$55</t>
  </si>
  <si>
    <t xml:space="preserve"> ROUND(cw_map("BR:USESIGN","10-EF-&gt;D.2.410.5"),0)</t>
  </si>
  <si>
    <t xml:space="preserve"> ROUND(cw_map("BR:USESIGN","10-EF-&gt;D.2.410.6"),0)</t>
  </si>
  <si>
    <t>$I$55</t>
  </si>
  <si>
    <t xml:space="preserve"> ROUND(cw_map("BR:USESIGN","10-EF-&gt;D.2.410.7"),0)</t>
  </si>
  <si>
    <t>$J$55</t>
  </si>
  <si>
    <t xml:space="preserve"> ROUND(cw_map("BR:USESIGN","10-EF-&gt;D.2.410.8"),0)</t>
  </si>
  <si>
    <t>$L$55</t>
  </si>
  <si>
    <t xml:space="preserve"> ROUND(cw_map("BB:USESIGN","10-EF-&gt;D.2.410.*"),0)</t>
  </si>
  <si>
    <t xml:space="preserve"> ROUND(cw_map("BR:USESIGN","10-EF-&gt;D.2.490.1"),0)</t>
  </si>
  <si>
    <t xml:space="preserve"> ROUND(cw_map("BR:USESIGN","10-EF-&gt;D.2.490.2"),0)</t>
  </si>
  <si>
    <t>$E$56</t>
  </si>
  <si>
    <t xml:space="preserve"> ROUND(cw_map("BR:USESIGN","10-EF-&gt;D.2.490.3"),0)</t>
  </si>
  <si>
    <t xml:space="preserve"> ROUND(cw_map("BR:USESIGN","10-EF-&gt;D.2.490.4"),0)</t>
  </si>
  <si>
    <t>$G$56</t>
  </si>
  <si>
    <t xml:space="preserve"> ROUND(cw_map("BR:USESIGN","10-EF-&gt;D.2.490.5"),0)</t>
  </si>
  <si>
    <t xml:space="preserve"> ROUND(cw_map("BR:USESIGN","10-EF-&gt;D.2.490.6"),0)</t>
  </si>
  <si>
    <t>$I$56</t>
  </si>
  <si>
    <t xml:space="preserve"> ROUND(cw_map("BR:USESIGN","10-EF-&gt;D.2.490.7"),0)</t>
  </si>
  <si>
    <t>$J$56</t>
  </si>
  <si>
    <t xml:space="preserve"> ROUND(cw_map("BR:USESIGN","10-EF-&gt;D.2.490.8"),0)</t>
  </si>
  <si>
    <t>$L$56</t>
  </si>
  <si>
    <t xml:space="preserve"> ROUND(cw_map("BB:USESIGN","10-EF-&gt;D.2.490.*"),0)</t>
  </si>
  <si>
    <t xml:space="preserve"> ROUND(cw_map("BR:USESIGN","10-EF-&gt;D.2.510.1"),0)</t>
  </si>
  <si>
    <t xml:space="preserve"> ROUND(cw_map("BR:USESIGN","10-EF-&gt;D.2.510.2"),0)</t>
  </si>
  <si>
    <t>$E$59</t>
  </si>
  <si>
    <t xml:space="preserve"> ROUND(cw_map("BR:USESIGN","10-EF-&gt;D.2.510.3"),0)</t>
  </si>
  <si>
    <t xml:space="preserve"> ROUND(cw_map("BR:USESIGN","10-EF-&gt;D.2.510.4"),0)</t>
  </si>
  <si>
    <t>$G$59</t>
  </si>
  <si>
    <t xml:space="preserve"> ROUND(cw_map("BR:USESIGN","10-EF-&gt;D.2.510.5"),0)</t>
  </si>
  <si>
    <t xml:space="preserve"> ROUND(cw_map("BR:USESIGN","10-EF-&gt;D.2.510.6"),0)</t>
  </si>
  <si>
    <t>$I$59</t>
  </si>
  <si>
    <t xml:space="preserve"> ROUND(cw_map("BR:USESIGN","10-EF-&gt;D.2.510.7"),0)</t>
  </si>
  <si>
    <t>$J$59</t>
  </si>
  <si>
    <t xml:space="preserve"> ROUND(cw_map("BR:USESIGN","10-EF-&gt;D.2.510.8"),0)</t>
  </si>
  <si>
    <t>$L$59</t>
  </si>
  <si>
    <t xml:space="preserve"> ROUND(cw_map("BB:USESIGN","10-EF-&gt;D.2.510.*"),0)</t>
  </si>
  <si>
    <t xml:space="preserve"> ROUND(cw_map("BR:USESIGN","10-EF-&gt;D.2.520.1"),0)</t>
  </si>
  <si>
    <t xml:space="preserve"> ROUND(cw_map("BR:USESIGN","10-EF-&gt;D.2.520.2"),0)</t>
  </si>
  <si>
    <t>$E$60</t>
  </si>
  <si>
    <t xml:space="preserve"> ROUND(cw_map("BR:USESIGN","10-EF-&gt;D.2.520.3"),0)</t>
  </si>
  <si>
    <t xml:space="preserve"> ROUND(cw_map("BR:USESIGN","10-EF-&gt;D.2.520.4"),0)</t>
  </si>
  <si>
    <t>$G$60</t>
  </si>
  <si>
    <t xml:space="preserve"> ROUND(cw_map("BR:USESIGN","10-EF-&gt;D.2.520.5"),0)</t>
  </si>
  <si>
    <t xml:space="preserve"> ROUND(cw_map("BR:USESIGN","10-EF-&gt;D.2.520.6"),0)</t>
  </si>
  <si>
    <t>$I$60</t>
  </si>
  <si>
    <t xml:space="preserve"> ROUND(cw_map("BR:USESIGN","10-EF-&gt;D.2.520.7"),0)</t>
  </si>
  <si>
    <t>$J$60</t>
  </si>
  <si>
    <t xml:space="preserve"> ROUND(cw_map("BR:USESIGN","10-EF-&gt;D.2.520.8"),0)</t>
  </si>
  <si>
    <t>$L$60</t>
  </si>
  <si>
    <t xml:space="preserve"> ROUND(cw_map("BB:USESIGN","10-EF-&gt;D.2.520.*"),0)</t>
  </si>
  <si>
    <t xml:space="preserve"> ROUND(cw_map("BR:USESIGN","10-EF-&gt;D.2.540.1"),0)</t>
  </si>
  <si>
    <t xml:space="preserve"> ROUND(cw_map("BR:USESIGN","10-EF-&gt;D.2.540.2"),0)</t>
  </si>
  <si>
    <t>$E$61</t>
  </si>
  <si>
    <t xml:space="preserve"> ROUND(cw_map("BR:USESIGN","10-EF-&gt;D.2.540.3"),0)</t>
  </si>
  <si>
    <t xml:space="preserve"> ROUND(cw_map("BR:USESIGN","10-EF-&gt;D.2.540.4"),0)</t>
  </si>
  <si>
    <t>$G$61</t>
  </si>
  <si>
    <t xml:space="preserve"> ROUND(cw_map("BR:USESIGN","10-EF-&gt;D.2.540.5"),0)</t>
  </si>
  <si>
    <t xml:space="preserve"> ROUND(cw_map("BR:USESIGN","10-EF-&gt;D.2.540.6"),0)</t>
  </si>
  <si>
    <t>$I$61</t>
  </si>
  <si>
    <t xml:space="preserve"> ROUND(cw_map("BR:USESIGN","10-EF-&gt;D.2.540.7"),0)</t>
  </si>
  <si>
    <t>$J$61</t>
  </si>
  <si>
    <t xml:space="preserve"> ROUND(cw_map("BR:USESIGN","10-EF-&gt;D.2.540.8"),0)</t>
  </si>
  <si>
    <t>$L$61</t>
  </si>
  <si>
    <t xml:space="preserve"> ROUND(cw_map("BB:USESIGN","10-EF-&gt;D.2.540.*"),0)</t>
  </si>
  <si>
    <t xml:space="preserve"> ROUND(cw_map("BR:USESIGN","10-EF-&gt;D.2.550.1"),0)</t>
  </si>
  <si>
    <t xml:space="preserve"> ROUND(cw_map("BR:USESIGN","10-EF-&gt;D.2.550.2"),0)</t>
  </si>
  <si>
    <t>$E$62</t>
  </si>
  <si>
    <t xml:space="preserve"> ROUND(cw_map("BR:USESIGN","10-EF-&gt;D.2.550.3"),0)</t>
  </si>
  <si>
    <t xml:space="preserve"> ROUND(cw_map("BR:USESIGN","10-EF-&gt;D.2.550.4"),0)</t>
  </si>
  <si>
    <t>$G$62</t>
  </si>
  <si>
    <t xml:space="preserve"> ROUND(cw_map("BR:USESIGN","10-EF-&gt;D.2.550.5"),0)</t>
  </si>
  <si>
    <t>$H$62</t>
  </si>
  <si>
    <t xml:space="preserve"> ROUND(cw_map("BR:USESIGN","10-EF-&gt;D.2.550.6"),0)</t>
  </si>
  <si>
    <t>$I$62</t>
  </si>
  <si>
    <t xml:space="preserve"> ROUND(cw_map("BR:USESIGN","10-EF-&gt;D.2.550.7"),0)</t>
  </si>
  <si>
    <t>$J$62</t>
  </si>
  <si>
    <t xml:space="preserve"> ROUND(cw_map("BR:USESIGN","10-EF-&gt;D.2.550.8"),0)</t>
  </si>
  <si>
    <t>$L$62</t>
  </si>
  <si>
    <t xml:space="preserve"> ROUND(cw_map("BB:USESIGN","10-EF-&gt;D.2.550.*"),0)</t>
  </si>
  <si>
    <t xml:space="preserve"> ROUND(cw_map("BR:USESIGN","10-EF-&gt;D.2.560.1"),0)</t>
  </si>
  <si>
    <t xml:space="preserve"> ROUND(cw_map("BR:USESIGN","10-EF-&gt;D.2.560.2"),0)</t>
  </si>
  <si>
    <t>$E$63</t>
  </si>
  <si>
    <t xml:space="preserve"> ROUND(cw_map("BR:USESIGN","10-EF-&gt;D.2.560.3"),0)</t>
  </si>
  <si>
    <t>$F$63</t>
  </si>
  <si>
    <t xml:space="preserve"> ROUND(cw_map("BR:USESIGN","10-EF-&gt;D.2.560.4"),0)</t>
  </si>
  <si>
    <t>$G$63</t>
  </si>
  <si>
    <t xml:space="preserve"> ROUND(cw_map("BR:USESIGN","10-EF-&gt;D.2.560.5"),0)</t>
  </si>
  <si>
    <t>$H$63</t>
  </si>
  <si>
    <t xml:space="preserve"> ROUND(cw_map("BR:USESIGN","10-EF-&gt;D.2.560.6"),0)</t>
  </si>
  <si>
    <t>$I$63</t>
  </si>
  <si>
    <t xml:space="preserve"> ROUND(cw_map("BR:USESIGN","10-EF-&gt;D.2.560.7"),0)</t>
  </si>
  <si>
    <t>$J$63</t>
  </si>
  <si>
    <t xml:space="preserve"> ROUND(cw_map("BR:USESIGN","10-EF-&gt;D.2.560.8"),0)</t>
  </si>
  <si>
    <t>$L$63</t>
  </si>
  <si>
    <t xml:space="preserve"> ROUND(cw_map("BB:USESIGN","10-EF-&gt;D.2.560.*"),0)</t>
  </si>
  <si>
    <t xml:space="preserve"> ROUND(cw_map("BR:USESIGN","10-EF-&gt;D.2.570.1"),0)</t>
  </si>
  <si>
    <t xml:space="preserve"> ROUND(cw_map("BR:USESIGN","10-EF-&gt;D.2.570.2"),0)</t>
  </si>
  <si>
    <t>$E$64</t>
  </si>
  <si>
    <t xml:space="preserve"> ROUND(cw_map("BR:USESIGN","10-EF-&gt;D.2.570.3"),0)</t>
  </si>
  <si>
    <t>$F$64</t>
  </si>
  <si>
    <t xml:space="preserve"> ROUND(cw_map("BR:USESIGN","10-EF-&gt;D.2.570.4"),0)</t>
  </si>
  <si>
    <t>$G$64</t>
  </si>
  <si>
    <t xml:space="preserve"> ROUND(cw_map("BR:USESIGN","10-EF-&gt;D.2.570.5"),0)</t>
  </si>
  <si>
    <t>$H$64</t>
  </si>
  <si>
    <t xml:space="preserve"> ROUND(cw_map("BR:USESIGN","10-EF-&gt;D.2.570.6"),0)</t>
  </si>
  <si>
    <t>$I$64</t>
  </si>
  <si>
    <t xml:space="preserve"> ROUND(cw_map("BR:USESIGN","10-EF-&gt;D.2.570.7"),0)</t>
  </si>
  <si>
    <t>$J$64</t>
  </si>
  <si>
    <t xml:space="preserve"> ROUND(cw_map("BR:USESIGN","10-EF-&gt;D.2.570.8"),0)</t>
  </si>
  <si>
    <t>$L$64</t>
  </si>
  <si>
    <t xml:space="preserve"> ROUND(cw_map("BB:USESIGN","10-EF-&gt;D.2.570.*"),0)</t>
  </si>
  <si>
    <t xml:space="preserve"> ROUND(cw_map("BR:USESIGN","10-EF-&gt;D.2.610.1"),0)</t>
  </si>
  <si>
    <t xml:space="preserve"> ROUND(cw_map("BR:USESIGN","10-EF-&gt;D.2.610.2"),0)</t>
  </si>
  <si>
    <t>$E$67</t>
  </si>
  <si>
    <t xml:space="preserve"> ROUND(cw_map("BR:USESIGN","10-EF-&gt;D.2.610.3"),0)</t>
  </si>
  <si>
    <t>$F$67</t>
  </si>
  <si>
    <t xml:space="preserve"> ROUND(cw_map("BR:USESIGN","10-EF-&gt;D.2.610.4"),0)</t>
  </si>
  <si>
    <t>$G$67</t>
  </si>
  <si>
    <t xml:space="preserve"> ROUND(cw_map("BR:USESIGN","10-EF-&gt;D.2.610.5"),0)</t>
  </si>
  <si>
    <t>$H$67</t>
  </si>
  <si>
    <t xml:space="preserve"> ROUND(cw_map("BR:USESIGN","10-EF-&gt;D.2.610.6"),0)</t>
  </si>
  <si>
    <t>$I$67</t>
  </si>
  <si>
    <t xml:space="preserve"> ROUND(cw_map("BR:USESIGN","10-EF-&gt;D.2.610.7"),0)</t>
  </si>
  <si>
    <t>$J$67</t>
  </si>
  <si>
    <t xml:space="preserve"> ROUND(cw_map("BR:USESIGN","10-EF-&gt;D.2.610.8"),0)</t>
  </si>
  <si>
    <t>$L$67</t>
  </si>
  <si>
    <t xml:space="preserve"> ROUND(cw_map("BB:USESIGN","10-EF-&gt;D.2.610.*"),0)</t>
  </si>
  <si>
    <t xml:space="preserve"> ROUND(cw_map("BR:USESIGN","10-EF-&gt;D.2.620.1"),0)</t>
  </si>
  <si>
    <t xml:space="preserve"> ROUND(cw_map("BR:USESIGN","10-EF-&gt;D.2.620.2"),0)</t>
  </si>
  <si>
    <t>$E$68</t>
  </si>
  <si>
    <t xml:space="preserve"> ROUND(cw_map("BR:USESIGN","10-EF-&gt;D.2.620.3"),0)</t>
  </si>
  <si>
    <t>$F$68</t>
  </si>
  <si>
    <t xml:space="preserve"> ROUND(cw_map("BR:USESIGN","10-EF-&gt;D.2.620.4"),0)</t>
  </si>
  <si>
    <t>$G$68</t>
  </si>
  <si>
    <t xml:space="preserve"> ROUND(cw_map("BR:USESIGN","10-EF-&gt;D.2.620.5"),0)</t>
  </si>
  <si>
    <t>$H$68</t>
  </si>
  <si>
    <t xml:space="preserve"> ROUND(cw_map("BR:USESIGN","10-EF-&gt;D.2.620.6"),0)</t>
  </si>
  <si>
    <t>$I$68</t>
  </si>
  <si>
    <t xml:space="preserve"> ROUND(cw_map("BR:USESIGN","10-EF-&gt;D.2.620.7"),0)</t>
  </si>
  <si>
    <t>$J$68</t>
  </si>
  <si>
    <t xml:space="preserve"> ROUND(cw_map("BR:USESIGN","10-EF-&gt;D.2.620.8"),0)</t>
  </si>
  <si>
    <t>$L$68</t>
  </si>
  <si>
    <t xml:space="preserve"> ROUND(cw_map("BB:USESIGN","10-EF-&gt;D.2.620.*"),0)</t>
  </si>
  <si>
    <t xml:space="preserve"> ROUND(cw_map("BR:USESIGN","10-EF-&gt;D.2.630.1"),0)</t>
  </si>
  <si>
    <t xml:space="preserve"> ROUND(cw_map("BR:USESIGN","10-EF-&gt;D.2.630.2"),0)</t>
  </si>
  <si>
    <t>$E$69</t>
  </si>
  <si>
    <t xml:space="preserve"> ROUND(cw_map("BR:USESIGN","10-EF-&gt;D.2.630.3"),0)</t>
  </si>
  <si>
    <t>$F$69</t>
  </si>
  <si>
    <t xml:space="preserve"> ROUND(cw_map("BR:USESIGN","10-EF-&gt;D.2.630.4"),0)</t>
  </si>
  <si>
    <t>$G$69</t>
  </si>
  <si>
    <t xml:space="preserve"> ROUND(cw_map("BR:USESIGN","10-EF-&gt;D.2.630.5"),0)</t>
  </si>
  <si>
    <t>$H$69</t>
  </si>
  <si>
    <t xml:space="preserve"> ROUND(cw_map("BR:USESIGN","10-EF-&gt;D.2.630.6"),0)</t>
  </si>
  <si>
    <t>$I$69</t>
  </si>
  <si>
    <t xml:space="preserve"> ROUND(cw_map("BR:USESIGN","10-EF-&gt;D.2.630.7"),0)</t>
  </si>
  <si>
    <t>$J$69</t>
  </si>
  <si>
    <t xml:space="preserve"> ROUND(cw_map("BR:USESIGN","10-EF-&gt;D.2.630.8"),0)</t>
  </si>
  <si>
    <t>$L$69</t>
  </si>
  <si>
    <t xml:space="preserve"> ROUND(cw_map("BB:USESIGN","10-EF-&gt;D.2.630.*"),0)</t>
  </si>
  <si>
    <t xml:space="preserve"> ROUND(cw_map("BR:USESIGN","10-EF-&gt;D.2.640.1"),0)</t>
  </si>
  <si>
    <t xml:space="preserve"> ROUND(cw_map("BR:USESIGN","10-EF-&gt;D.2.640.2"),0)</t>
  </si>
  <si>
    <t>$E$70</t>
  </si>
  <si>
    <t xml:space="preserve"> ROUND(cw_map("BR:USESIGN","10-EF-&gt;D.2.640.3"),0)</t>
  </si>
  <si>
    <t>$F$70</t>
  </si>
  <si>
    <t xml:space="preserve"> ROUND(cw_map("BR:USESIGN","10-EF-&gt;D.2.640.4"),0)</t>
  </si>
  <si>
    <t>$G$70</t>
  </si>
  <si>
    <t xml:space="preserve"> ROUND(cw_map("BR:USESIGN","10-EF-&gt;D.2.640.5"),0)</t>
  </si>
  <si>
    <t>$H$70</t>
  </si>
  <si>
    <t xml:space="preserve"> ROUND(cw_map("BR:USESIGN","10-EF-&gt;D.2.640.6"),0)</t>
  </si>
  <si>
    <t>$I$70</t>
  </si>
  <si>
    <t xml:space="preserve"> ROUND(cw_map("BR:USESIGN","10-EF-&gt;D.2.640.7"),0)</t>
  </si>
  <si>
    <t>$J$70</t>
  </si>
  <si>
    <t xml:space="preserve"> ROUND(cw_map("BR:USESIGN","10-EF-&gt;D.2.640.8"),0)</t>
  </si>
  <si>
    <t>$L$70</t>
  </si>
  <si>
    <t xml:space="preserve"> ROUND(cw_map("BB:USESIGN","10-EF-&gt;D.2.640.*"),0)</t>
  </si>
  <si>
    <t xml:space="preserve"> ROUND(cw_map("BR:USESIGN","10-EF-&gt;D.2.660.1"),0)</t>
  </si>
  <si>
    <t xml:space="preserve"> ROUND(cw_map("BR:USESIGN","10-EF-&gt;D.2.660.2"),0)</t>
  </si>
  <si>
    <t>$E$71</t>
  </si>
  <si>
    <t xml:space="preserve"> ROUND(cw_map("BR:USESIGN","10-EF-&gt;D.2.660.3"),0)</t>
  </si>
  <si>
    <t>$F$71</t>
  </si>
  <si>
    <t xml:space="preserve"> ROUND(cw_map("BR:USESIGN","10-EF-&gt;D.2.660.4"),0)</t>
  </si>
  <si>
    <t>$G$71</t>
  </si>
  <si>
    <t xml:space="preserve"> ROUND(cw_map("BR:USESIGN","10-EF-&gt;D.2.660.5"),0)</t>
  </si>
  <si>
    <t>$H$71</t>
  </si>
  <si>
    <t xml:space="preserve"> ROUND(cw_map("BR:USESIGN","10-EF-&gt;D.2.660.6"),0)</t>
  </si>
  <si>
    <t>$I$71</t>
  </si>
  <si>
    <t xml:space="preserve"> ROUND(cw_map("BR:USESIGN","10-EF-&gt;D.2.660.7"),0)</t>
  </si>
  <si>
    <t>$J$71</t>
  </si>
  <si>
    <t xml:space="preserve"> ROUND(cw_map("BR:USESIGN","10-EF-&gt;D.2.660.8"),0)</t>
  </si>
  <si>
    <t>$L$71</t>
  </si>
  <si>
    <t xml:space="preserve"> ROUND(cw_map("BB:USESIGN","10-EF-&gt;D.2.660.*"),0)</t>
  </si>
  <si>
    <t xml:space="preserve"> ROUND(cw_map("BR:USESIGN","10-EF-&gt;D.2.900.1"),0)</t>
  </si>
  <si>
    <t xml:space="preserve"> ROUND(cw_map("BR:USESIGN","10-EF-&gt;D.2.900.2"),0)</t>
  </si>
  <si>
    <t>$E$73</t>
  </si>
  <si>
    <t xml:space="preserve"> ROUND(cw_map("BR:USESIGN","10-EF-&gt;D.2.900.3"),0)</t>
  </si>
  <si>
    <t>$F$73</t>
  </si>
  <si>
    <t xml:space="preserve"> ROUND(cw_map("BR:USESIGN","10-EF-&gt;D.2.900.4"),0)</t>
  </si>
  <si>
    <t>$G$73</t>
  </si>
  <si>
    <t xml:space="preserve"> ROUND(cw_map("BR:USESIGN","10-EF-&gt;D.2.900.5"),0)</t>
  </si>
  <si>
    <t>$H$73</t>
  </si>
  <si>
    <t xml:space="preserve"> ROUND(cw_map("BR:USESIGN","10-EF-&gt;D.2.900.6"),0)</t>
  </si>
  <si>
    <t>$I$73</t>
  </si>
  <si>
    <t xml:space="preserve"> ROUND(cw_map("BR:USESIGN","10-EF-&gt;D.2.900.7"),0)</t>
  </si>
  <si>
    <t>$J$73</t>
  </si>
  <si>
    <t xml:space="preserve"> ROUND(cw_map("BR:USESIGN","10-EF-&gt;D.2.900.8"),0)</t>
  </si>
  <si>
    <t>$L$73</t>
  </si>
  <si>
    <t xml:space="preserve"> ROUND(cw_map("BB:USESIGN","10-EF-&gt;D.2.900.*"),0)</t>
  </si>
  <si>
    <t xml:space="preserve"> ROUND(cw_map("BR:USESIGN","10-EF-&gt;D.3.000.1"),0)</t>
  </si>
  <si>
    <t xml:space="preserve"> ROUND(cw_map("BR:USESIGN","10-EF-&gt;D.3.000.2"),0)</t>
  </si>
  <si>
    <t xml:space="preserve"> ROUND(cw_map("BR:USESIGN","10-EF-&gt;D.3.000.3"),0)</t>
  </si>
  <si>
    <t xml:space="preserve"> ROUND(cw_map("BR:USESIGN","10-EF-&gt;D.3.000.4"),0)</t>
  </si>
  <si>
    <t xml:space="preserve"> ROUND(cw_map("BR:USESIGN","10-EF-&gt;D.3.000.5"),0)</t>
  </si>
  <si>
    <t xml:space="preserve"> ROUND(cw_map("BR:USESIGN","10-EF-&gt;D.3.000.6"),0)</t>
  </si>
  <si>
    <t xml:space="preserve"> ROUND(cw_map("BR:USESIGN","10-EF-&gt;D.3.000.7"),0)</t>
  </si>
  <si>
    <t xml:space="preserve"> ROUND(cw_map("BR:USESIGN","10-EF-&gt;D.3.000.8"),0)</t>
  </si>
  <si>
    <t>$L$75</t>
  </si>
  <si>
    <t xml:space="preserve"> ROUND(cw_map("BB:USESIGN","10-EF-&gt;D.3.000.*"),0)</t>
  </si>
  <si>
    <t>$E$78</t>
  </si>
  <si>
    <t xml:space="preserve"> ROUND(cw_map("BR:USESIGN","10-EF-&gt;D.4.110.3"),0)</t>
  </si>
  <si>
    <t>$H$78</t>
  </si>
  <si>
    <t xml:space="preserve"> ROUND(cw_map("BR:USESIGN","10-EF-&gt;D.4.110.6"),0)</t>
  </si>
  <si>
    <t>$L$78</t>
  </si>
  <si>
    <t xml:space="preserve"> ROUND(cw_map("BB:USESIGN","10-EF-&gt;D.4.110.*"),0)</t>
  </si>
  <si>
    <t xml:space="preserve"> ROUND(cw_map("BR:USESIGN","10-EF-&gt;D.4.120.3"),0)</t>
  </si>
  <si>
    <t xml:space="preserve"> ROUND(cw_map("BR:USESIGN","10-EF-&gt;D.4.120.6"),0)</t>
  </si>
  <si>
    <t>$L$79</t>
  </si>
  <si>
    <t xml:space="preserve"> ROUND(cw_map("BB:USESIGN","10-EF-&gt;D.4.120.*"),0)</t>
  </si>
  <si>
    <t>$E$80</t>
  </si>
  <si>
    <t xml:space="preserve"> ROUND(cw_map("BR:USESIGN","10-EF-&gt;D.4.130.3"),0)</t>
  </si>
  <si>
    <t>$H$80</t>
  </si>
  <si>
    <t xml:space="preserve"> ROUND(cw_map("BR:USESIGN","10-EF-&gt;D.4.130.6"),0)</t>
  </si>
  <si>
    <t>$L$80</t>
  </si>
  <si>
    <t xml:space="preserve"> ROUND(cw_map("BB:USESIGN","10-EF-&gt;D.4.130.*"),0)</t>
  </si>
  <si>
    <t>$E$81</t>
  </si>
  <si>
    <t xml:space="preserve"> ROUND(cw_map("BR:USESIGN","10-EF-&gt;D.4.140.3"),0)</t>
  </si>
  <si>
    <t>$H$81</t>
  </si>
  <si>
    <t xml:space="preserve"> ROUND(cw_map("BR:USESIGN","10-EF-&gt;D.4.140.6"),0)</t>
  </si>
  <si>
    <t>$L$81</t>
  </si>
  <si>
    <t xml:space="preserve"> ROUND(cw_map("BB:USESIGN","10-EF-&gt;D.4.140.*"),0)</t>
  </si>
  <si>
    <t>$E$82</t>
  </si>
  <si>
    <t xml:space="preserve"> ROUND(cw_map("BR:USESIGN","10-EF-&gt;D.4.170.3"),0)</t>
  </si>
  <si>
    <t>$H$82</t>
  </si>
  <si>
    <t xml:space="preserve"> ROUND(cw_map("BR:USESIGN","10-EF-&gt;D.4.170.6"),0)</t>
  </si>
  <si>
    <t>$L$82</t>
  </si>
  <si>
    <t xml:space="preserve"> ROUND(cw_map("BB:USESIGN","10-EF-&gt;D.4.170.*"),0)</t>
  </si>
  <si>
    <t>$E$83</t>
  </si>
  <si>
    <t xml:space="preserve"> ROUND(cw_map("BR:USESIGN","10-EF-&gt;D.4.190.3"),0)</t>
  </si>
  <si>
    <t>$H$83</t>
  </si>
  <si>
    <t xml:space="preserve"> ROUND(cw_map("BR:USESIGN","10-EF-&gt;D.4.190.6"),0)</t>
  </si>
  <si>
    <t>$L$83</t>
  </si>
  <si>
    <t xml:space="preserve"> ROUND(cw_map("BB:USESIGN","10-EF-&gt;D.4.190.*"),0)</t>
  </si>
  <si>
    <t>$H$85</t>
  </si>
  <si>
    <t xml:space="preserve"> ROUND(cw_map("BR:USESIGN","10-EF-&gt;D.4.210.6"),0)</t>
  </si>
  <si>
    <t>$L$85</t>
  </si>
  <si>
    <t xml:space="preserve"> ROUND(cw_map("BB:USESIGN","10-EF-&gt;D.4.210.*"),0)</t>
  </si>
  <si>
    <t>$H$86</t>
  </si>
  <si>
    <t xml:space="preserve"> ROUND(cw_map("BR:USESIGN","10-EF-&gt;D.4.220.6"),0)</t>
  </si>
  <si>
    <t>$L$86</t>
  </si>
  <si>
    <t xml:space="preserve"> ROUND(cw_map("BB:USESIGN","10-EF-&gt;D.4.220.*"),0)</t>
  </si>
  <si>
    <t>$H$87</t>
  </si>
  <si>
    <t xml:space="preserve"> ROUND(cw_map("BR:USESIGN","10-EF-&gt;D.4.230.6"),0)</t>
  </si>
  <si>
    <t>$L$87</t>
  </si>
  <si>
    <t xml:space="preserve"> ROUND(cw_map("BB:USESIGN","10-EF-&gt;D.4.230.*"),0)</t>
  </si>
  <si>
    <t>$H$88</t>
  </si>
  <si>
    <t xml:space="preserve"> ROUND(cw_map("BR:USESIGN","10-EF-&gt;D.4.240.6"),0)</t>
  </si>
  <si>
    <t>$L$88</t>
  </si>
  <si>
    <t xml:space="preserve"> ROUND(cw_map("BB:USESIGN","10-EF-&gt;D.4.240.*"),0)</t>
  </si>
  <si>
    <t>$H$89</t>
  </si>
  <si>
    <t xml:space="preserve"> ROUND(cw_map("BR:USESIGN","10-EF-&gt;D.4.270.6"),0)</t>
  </si>
  <si>
    <t>$L$89</t>
  </si>
  <si>
    <t xml:space="preserve"> ROUND(cw_map("BB:USESIGN","10-EF-&gt;D.4.270.*"),0)</t>
  </si>
  <si>
    <t>$H$90</t>
  </si>
  <si>
    <t xml:space="preserve"> ROUND(cw_map("BR:USESIGN","10-EF-&gt;D.4.280.6"),0)</t>
  </si>
  <si>
    <t>$L$90</t>
  </si>
  <si>
    <t xml:space="preserve"> ROUND(cw_map("BB:USESIGN","10-EF-&gt;D.4.280.*"),0)</t>
  </si>
  <si>
    <t>$H$91</t>
  </si>
  <si>
    <t xml:space="preserve"> ROUND(cw_map("BR:USESIGN","10-EF-&gt;D.4.290.6"),0)</t>
  </si>
  <si>
    <t>$L$91</t>
  </si>
  <si>
    <t xml:space="preserve"> ROUND(cw_map("BB:USESIGN","10-EF-&gt;D.4.290.*"),0)</t>
  </si>
  <si>
    <t>$H$93</t>
  </si>
  <si>
    <t xml:space="preserve"> ROUND(cw_map("BR:USESIGN","10-EF-&gt;D.4.310.6"),0)</t>
  </si>
  <si>
    <t>$L$93</t>
  </si>
  <si>
    <t xml:space="preserve"> ROUND(cw_map("BB:USESIGN","10-EF-&gt;D.4.310.*"),0)</t>
  </si>
  <si>
    <t>$H$94</t>
  </si>
  <si>
    <t xml:space="preserve"> ROUND(cw_map("BR:USESIGN","10-EF-&gt;D.4.320.6"),0)</t>
  </si>
  <si>
    <t>$L$94</t>
  </si>
  <si>
    <t xml:space="preserve"> ROUND(cw_map("BB:USESIGN","10-EF-&gt;D.4.320.*"),0)</t>
  </si>
  <si>
    <t>$H$95</t>
  </si>
  <si>
    <t xml:space="preserve"> ROUND(cw_map("BR:USESIGN","10-EF-&gt;D.4.330.6"),0)</t>
  </si>
  <si>
    <t>$L$95</t>
  </si>
  <si>
    <t xml:space="preserve"> ROUND(cw_map("BB:USESIGN","10-EF-&gt;D.4.330.*"),0)</t>
  </si>
  <si>
    <t xml:space="preserve"> ROUND(cw_map("BR:USESIGN","10-EF-&gt;D.4.340.6"),0)</t>
  </si>
  <si>
    <t>$L$96</t>
  </si>
  <si>
    <t xml:space="preserve"> ROUND(cw_map("BB:USESIGN","10-EF-&gt;D.4.340.*"),0)</t>
  </si>
  <si>
    <t xml:space="preserve"> ROUND(cw_map("BR:USESIGN","10-EF-&gt;D.4.370.6"),0)</t>
  </si>
  <si>
    <t>$L$97</t>
  </si>
  <si>
    <t xml:space="preserve"> ROUND(cw_map("BB:USESIGN","10-EF-&gt;D.4.370.*"),0)</t>
  </si>
  <si>
    <t>$H$98</t>
  </si>
  <si>
    <t xml:space="preserve"> ROUND(cw_map("BR:USESIGN","10-EF-&gt;D.4.380.6"),0)</t>
  </si>
  <si>
    <t>$L$98</t>
  </si>
  <si>
    <t xml:space="preserve"> ROUND(cw_map("BB:USESIGN","10-EF-&gt;D.4.380.*"),0)</t>
  </si>
  <si>
    <t xml:space="preserve"> ROUND(cw_map("BR:USESIGN","10-EF-&gt;D.4.390.3"),0)</t>
  </si>
  <si>
    <t xml:space="preserve"> ROUND(cw_map("BR:USESIGN","10-EF-&gt;D.4.390.6"),0)</t>
  </si>
  <si>
    <t>$L$99</t>
  </si>
  <si>
    <t xml:space="preserve"> ROUND(cw_map("BB:USESIGN","10-EF-&gt;D.4.390.*"),0)</t>
  </si>
  <si>
    <t>$E$101</t>
  </si>
  <si>
    <t xml:space="preserve"> ROUND(cw_map("BR:USESIGN","10-EF-&gt;D.4.400.3"),0)</t>
  </si>
  <si>
    <t>$H$101</t>
  </si>
  <si>
    <t xml:space="preserve"> ROUND(cw_map("BR:USESIGN","10-EF-&gt;D.4.400.6"),0)</t>
  </si>
  <si>
    <t>$L$101</t>
  </si>
  <si>
    <t xml:space="preserve"> ROUND(cw_map("BB:USESIGN","10-EF-&gt;D.4.400.*"),0)</t>
  </si>
  <si>
    <t>$H$105</t>
  </si>
  <si>
    <t xml:space="preserve"> ROUND(cw_map("BR:USESIGN","10-EF-&gt;D.5.110.6"),0)</t>
  </si>
  <si>
    <t>$L$105</t>
  </si>
  <si>
    <t xml:space="preserve"> ROUND(cw_map("BB:USESIGN","10-EF-&gt;D.5.110.*"),0)</t>
  </si>
  <si>
    <t xml:space="preserve"> ROUND(cw_map("BR:USESIGN","10-EF-&gt;D.5.120.6"),0)</t>
  </si>
  <si>
    <t>$L$106</t>
  </si>
  <si>
    <t xml:space="preserve"> ROUND(cw_map("BB:USESIGN","10-EF-&gt;D.5.120.*"),0)</t>
  </si>
  <si>
    <t xml:space="preserve"> ROUND(cw_map("BR:USESIGN","10-EF-&gt;D.5.130.6"),0)</t>
  </si>
  <si>
    <t>$L$107</t>
  </si>
  <si>
    <t xml:space="preserve"> ROUND(cw_map("BB:USESIGN","10-EF-&gt;D.5.130.*"),0)</t>
  </si>
  <si>
    <t>$H$108</t>
  </si>
  <si>
    <t xml:space="preserve"> ROUND(cw_map("BR:USESIGN","10-EF-&gt;D.5.140.6"),0)</t>
  </si>
  <si>
    <t>$L$108</t>
  </si>
  <si>
    <t xml:space="preserve"> ROUND(cw_map("BB:USESIGN","10-EF-&gt;D.5.140.*"),0)</t>
  </si>
  <si>
    <t>$H$109</t>
  </si>
  <si>
    <t xml:space="preserve"> ROUND(cw_map("BR:USESIGN","10-EF-&gt;D.5.150.6"),0)</t>
  </si>
  <si>
    <t>$L$109</t>
  </si>
  <si>
    <t xml:space="preserve"> ROUND(cw_map("BB:USESIGN","10-EF-&gt;D.5.150.*"),0)</t>
  </si>
  <si>
    <t>$H$111</t>
  </si>
  <si>
    <t xml:space="preserve"> ROUND(cw_map("BR:USESIGN","10-EF-&gt;D.5.200.6"),0)</t>
  </si>
  <si>
    <t>$L$111</t>
  </si>
  <si>
    <t xml:space="preserve"> ROUND(cw_map("BB:USESIGN","10-EF-&gt;D.5.200.*"),0)</t>
  </si>
  <si>
    <t>$L$113</t>
  </si>
  <si>
    <t xml:space="preserve"> ROUND(cw_map("BB:USESIGN","10-EF-&gt;D.6.000.*"),0)</t>
  </si>
  <si>
    <t xml:space="preserve"> ROUND(cw_map("BR:USESIGN","20-OMF-&gt;D.2.190.1"),0)</t>
  </si>
  <si>
    <t xml:space="preserve"> ROUND(cw_map("BR:USESIGN","20-OMF-&gt;D.2.190.2"),0)</t>
  </si>
  <si>
    <t xml:space="preserve"> ROUND(cw_map("BR:USESIGN","20-OMF-&gt;D.2.190.3"),0)</t>
  </si>
  <si>
    <t xml:space="preserve"> ROUND(cw_map("BR:USESIGN","20-OMF-&gt;D.2.190.4"),0)</t>
  </si>
  <si>
    <t xml:space="preserve"> ROUND(cw_map("BR:USESIGN","20-OMF-&gt;D.2.190.5"),0)</t>
  </si>
  <si>
    <t xml:space="preserve"> ROUND(cw_map("BR:USESIGN","20-OMF-&gt;D.2.190.6"),0)</t>
  </si>
  <si>
    <t>$I$120</t>
  </si>
  <si>
    <t xml:space="preserve"> ROUND(cw_map("BR:USESIGN","20-OMF-&gt;D.2.190.7"),0)</t>
  </si>
  <si>
    <t xml:space="preserve"> ROUND(cw_map("BR:USESIGN","20-OMF-&gt;D.2.190.8"),0)</t>
  </si>
  <si>
    <t>$L$120</t>
  </si>
  <si>
    <t xml:space="preserve"> ROUND(cw_map("BB:USESIGN","20-OMF-&gt;D.2.190.*"),0)</t>
  </si>
  <si>
    <t>$C$122</t>
  </si>
  <si>
    <t xml:space="preserve"> ROUND(cw_map("BR:USESIGN","20-OMF-&gt;D.2.510.1"),0)</t>
  </si>
  <si>
    <t>$D$122</t>
  </si>
  <si>
    <t xml:space="preserve"> ROUND(cw_map("BR:USESIGN","20-OMF-&gt;D.2.510.2"),0)</t>
  </si>
  <si>
    <t>$E$122</t>
  </si>
  <si>
    <t xml:space="preserve"> ROUND(cw_map("BR:USESIGN","20-OMF-&gt;D.2.510.3"),0)</t>
  </si>
  <si>
    <t>$F$122</t>
  </si>
  <si>
    <t xml:space="preserve"> ROUND(cw_map("BR:USESIGN","20-OMF-&gt;D.2.510.4"),0)</t>
  </si>
  <si>
    <t>$G$122</t>
  </si>
  <si>
    <t xml:space="preserve"> ROUND(cw_map("BR:USESIGN","20-OMF-&gt;D.2.510.5"),0)</t>
  </si>
  <si>
    <t>$H$122</t>
  </si>
  <si>
    <t xml:space="preserve"> ROUND(cw_map("BR:USESIGN","20-OMF-&gt;D.2.510.6"),0)</t>
  </si>
  <si>
    <t>$I$122</t>
  </si>
  <si>
    <t xml:space="preserve"> ROUND(cw_map("BR:USESIGN","20-OMF-&gt;D.2.510.7"),0)</t>
  </si>
  <si>
    <t>$J$122</t>
  </si>
  <si>
    <t xml:space="preserve"> ROUND(cw_map("BR:USESIGN","20-OMF-&gt;D.2.510.8"),0)</t>
  </si>
  <si>
    <t>$L$122</t>
  </si>
  <si>
    <t xml:space="preserve"> ROUND(cw_map("BB:USESIGN","20-OMF-&gt;D.2.510.*"),0)</t>
  </si>
  <si>
    <t>$C$123</t>
  </si>
  <si>
    <t xml:space="preserve"> ROUND(cw_map("BR:USESIGN","20-OMF-&gt;D.2.530.1"),0)</t>
  </si>
  <si>
    <t>$D$123</t>
  </si>
  <si>
    <t xml:space="preserve"> ROUND(cw_map("BR:USESIGN","20-OMF-&gt;D.2.530.2"),0)</t>
  </si>
  <si>
    <t>$E$123</t>
  </si>
  <si>
    <t xml:space="preserve"> ROUND(cw_map("BR:USESIGN","20-OMF-&gt;D.2.530.3"),0)</t>
  </si>
  <si>
    <t>$F$123</t>
  </si>
  <si>
    <t xml:space="preserve"> ROUND(cw_map("BR:USESIGN","20-OMF-&gt;D.2.530.4"),0)</t>
  </si>
  <si>
    <t>$G$123</t>
  </si>
  <si>
    <t xml:space="preserve"> ROUND(cw_map("BR:USESIGN","20-OMF-&gt;D.2.530.5"),0)</t>
  </si>
  <si>
    <t>$H$123</t>
  </si>
  <si>
    <t xml:space="preserve"> ROUND(cw_map("BR:USESIGN","20-OMF-&gt;D.2.530.6"),0)</t>
  </si>
  <si>
    <t>$I$123</t>
  </si>
  <si>
    <t xml:space="preserve"> ROUND(cw_map("BR:USESIGN","20-OMF-&gt;D.2.530.7"),0)</t>
  </si>
  <si>
    <t>$J$123</t>
  </si>
  <si>
    <t xml:space="preserve"> ROUND(cw_map("BR:USESIGN","20-OMF-&gt;D.2.530.8"),0)</t>
  </si>
  <si>
    <t>$L$123</t>
  </si>
  <si>
    <t xml:space="preserve"> ROUND(cw_map("BB:USESIGN","20-OMF-&gt;D.2.530.*"),0)</t>
  </si>
  <si>
    <t xml:space="preserve"> ROUND(cw_map("BR:USESIGN","20-OMF-&gt;D.2.540.1"),0)</t>
  </si>
  <si>
    <t>$D$124</t>
  </si>
  <si>
    <t xml:space="preserve"> ROUND(cw_map("BR:USESIGN","20-OMF-&gt;D.2.540.2"),0)</t>
  </si>
  <si>
    <t>$E$124</t>
  </si>
  <si>
    <t xml:space="preserve"> ROUND(cw_map("BR:USESIGN","20-OMF-&gt;D.2.540.3"),0)</t>
  </si>
  <si>
    <t xml:space="preserve"> ROUND(cw_map("BR:USESIGN","20-OMF-&gt;D.2.540.4"),0)</t>
  </si>
  <si>
    <t>$G$124</t>
  </si>
  <si>
    <t xml:space="preserve"> ROUND(cw_map("BR:USESIGN","20-OMF-&gt;D.2.540.5"),0)</t>
  </si>
  <si>
    <t>$H$124</t>
  </si>
  <si>
    <t xml:space="preserve"> ROUND(cw_map("BR:USESIGN","20-OMF-&gt;D.2.540.6"),0)</t>
  </si>
  <si>
    <t>$I$124</t>
  </si>
  <si>
    <t xml:space="preserve"> ROUND(cw_map("BR:USESIGN","20-OMF-&gt;D.2.540.7"),0)</t>
  </si>
  <si>
    <t>$J$124</t>
  </si>
  <si>
    <t xml:space="preserve"> ROUND(cw_map("BR:USESIGN","20-OMF-&gt;D.2.540.8"),0)</t>
  </si>
  <si>
    <t>$L$124</t>
  </si>
  <si>
    <t xml:space="preserve"> ROUND(cw_map("BB:USESIGN","20-OMF-&gt;D.2.540.*"),0)</t>
  </si>
  <si>
    <t xml:space="preserve"> ROUND(cw_map("BR:USESIGN","20-OMF-&gt;D.2.550.1"),0)</t>
  </si>
  <si>
    <t>$D$125</t>
  </si>
  <si>
    <t xml:space="preserve"> ROUND(cw_map("BR:USESIGN","20-OMF-&gt;D.2.550.2"),0)</t>
  </si>
  <si>
    <t>$E$125</t>
  </si>
  <si>
    <t xml:space="preserve"> ROUND(cw_map("BR:USESIGN","20-OMF-&gt;D.2.550.3"),0)</t>
  </si>
  <si>
    <t xml:space="preserve"> ROUND(cw_map("BR:USESIGN","20-OMF-&gt;D.2.550.4"),0)</t>
  </si>
  <si>
    <t>$G$125</t>
  </si>
  <si>
    <t xml:space="preserve"> ROUND(cw_map("BR:USESIGN","20-OMF-&gt;D.2.550.5"),0)</t>
  </si>
  <si>
    <t>$H$125</t>
  </si>
  <si>
    <t xml:space="preserve"> ROUND(cw_map("BR:USESIGN","20-OMF-&gt;D.2.550.6"),0)</t>
  </si>
  <si>
    <t>$I$125</t>
  </si>
  <si>
    <t xml:space="preserve"> ROUND(cw_map("BR:USESIGN","20-OMF-&gt;D.2.550.7"),0)</t>
  </si>
  <si>
    <t>$J$125</t>
  </si>
  <si>
    <t xml:space="preserve"> ROUND(cw_map("BR:USESIGN","20-OMF-&gt;D.2.550.8"),0)</t>
  </si>
  <si>
    <t>$L$125</t>
  </si>
  <si>
    <t xml:space="preserve"> ROUND(cw_map("BB:USESIGN","20-OMF-&gt;D.2.550.*"),0)</t>
  </si>
  <si>
    <t>$G$126</t>
  </si>
  <si>
    <t xml:space="preserve"> ROUND(cw_map("BR:USESIGN","20-OMF-&gt;D.2.560.5"),0)</t>
  </si>
  <si>
    <t>$I$126</t>
  </si>
  <si>
    <t xml:space="preserve"> ROUND(cw_map("BR:USESIGN","20-OMF-&gt;D.2.560.7"),0)</t>
  </si>
  <si>
    <t>$L$126</t>
  </si>
  <si>
    <t xml:space="preserve"> ROUND(cw_map("BB:USESIGN","20-OMF-&gt;D.2.560.*"),0)</t>
  </si>
  <si>
    <t xml:space="preserve"> ROUND(cw_map("BR:USESIGN","20-OMF-&gt;D.2.900.1"),0)</t>
  </si>
  <si>
    <t>$D$128</t>
  </si>
  <si>
    <t xml:space="preserve"> ROUND(cw_map("BR:USESIGN","20-OMF-&gt;D.2.900.2"),0)</t>
  </si>
  <si>
    <t>$E$128</t>
  </si>
  <si>
    <t xml:space="preserve"> ROUND(cw_map("BR:USESIGN","20-OMF-&gt;D.2.900.3"),0)</t>
  </si>
  <si>
    <t xml:space="preserve"> ROUND(cw_map("BR:USESIGN","20-OMF-&gt;D.2.900.4"),0)</t>
  </si>
  <si>
    <t>$G$128</t>
  </si>
  <si>
    <t xml:space="preserve"> ROUND(cw_map("BR:USESIGN","20-OMF-&gt;D.2.900.5"),0)</t>
  </si>
  <si>
    <t>$H$128</t>
  </si>
  <si>
    <t xml:space="preserve"> ROUND(cw_map("BR:USESIGN","20-OMF-&gt;D.2.900.6"),0)</t>
  </si>
  <si>
    <t>$I$128</t>
  </si>
  <si>
    <t xml:space="preserve"> ROUND(cw_map("BR:USESIGN","20-OMF-&gt;D.2.900.7"),0)</t>
  </si>
  <si>
    <t>$J$128</t>
  </si>
  <si>
    <t xml:space="preserve"> ROUND(cw_map("BR:USESIGN","20-OMF-&gt;D.2.900.8"),0)</t>
  </si>
  <si>
    <t>$L$128</t>
  </si>
  <si>
    <t xml:space="preserve"> ROUND(cw_map("BB:USESIGN","20-OMF-&gt;D.2.900.*"),0)</t>
  </si>
  <si>
    <t xml:space="preserve"> ROUND(cw_map("BR:USESIGN","20-OMF-&gt;D.3.000.1"),0)</t>
  </si>
  <si>
    <t xml:space="preserve"> ROUND(cw_map("BR:USESIGN","20-OMF-&gt;D.3.000.2"),0)</t>
  </si>
  <si>
    <t>$E$130</t>
  </si>
  <si>
    <t xml:space="preserve"> ROUND(cw_map("BR:USESIGN","20-OMF-&gt;D.3.000.3"),0)</t>
  </si>
  <si>
    <t xml:space="preserve"> ROUND(cw_map("BR:USESIGN","20-OMF-&gt;D.3.000.4"),0)</t>
  </si>
  <si>
    <t>$G$130</t>
  </si>
  <si>
    <t xml:space="preserve"> ROUND(cw_map("BR:USESIGN","20-OMF-&gt;D.3.000.5"),0)</t>
  </si>
  <si>
    <t>$H$130</t>
  </si>
  <si>
    <t xml:space="preserve"> ROUND(cw_map("BR:USESIGN","20-OMF-&gt;D.3.000.6"),0)</t>
  </si>
  <si>
    <t>$I$130</t>
  </si>
  <si>
    <t xml:space="preserve"> ROUND(cw_map("BR:USESIGN","20-OMF-&gt;D.3.000.7"),0)</t>
  </si>
  <si>
    <t>$J$130</t>
  </si>
  <si>
    <t xml:space="preserve"> ROUND(cw_map("BR:USESIGN","20-OMF-&gt;D.3.000.8"),0)</t>
  </si>
  <si>
    <t>$L$130</t>
  </si>
  <si>
    <t xml:space="preserve"> ROUND(cw_map("BB:USESIGN","20-OMF-&gt;D.3.000.*"),0)</t>
  </si>
  <si>
    <t>$E$133</t>
  </si>
  <si>
    <t xml:space="preserve"> ROUND(cw_map("BR:USESIGN","20-OMF-&gt;D.4.110.3"),0)</t>
  </si>
  <si>
    <t>$H$133</t>
  </si>
  <si>
    <t xml:space="preserve"> ROUND(cw_map("BR:USESIGN","20-OMF-&gt;D.4.110.6"),0)</t>
  </si>
  <si>
    <t>$L$133</t>
  </si>
  <si>
    <t xml:space="preserve"> ROUND(cw_map("BB:USESIGN","20-OMF-&gt;D.4.110.*"),0)</t>
  </si>
  <si>
    <t>$E$134</t>
  </si>
  <si>
    <t xml:space="preserve"> ROUND(cw_map("BR:USESIGN","20-OMF-&gt;D.4.120.3"),0)</t>
  </si>
  <si>
    <t>$H$134</t>
  </si>
  <si>
    <t xml:space="preserve"> ROUND(cw_map("BR:USESIGN","20-OMF-&gt;D.4.120.6"),0)</t>
  </si>
  <si>
    <t>$L$134</t>
  </si>
  <si>
    <t xml:space="preserve"> ROUND(cw_map("BB:USESIGN","20-OMF-&gt;D.4.120.*"),0)</t>
  </si>
  <si>
    <t>$E$135</t>
  </si>
  <si>
    <t xml:space="preserve"> ROUND(cw_map("BR:USESIGN","20-OMF-&gt;D.4.140.3"),0)</t>
  </si>
  <si>
    <t>$H$135</t>
  </si>
  <si>
    <t xml:space="preserve"> ROUND(cw_map("BR:USESIGN","20-OMF-&gt;D.4.140.6"),0)</t>
  </si>
  <si>
    <t>$L$135</t>
  </si>
  <si>
    <t xml:space="preserve"> ROUND(cw_map("BB:USESIGN","20-OMF-&gt;D.4.140.*"),0)</t>
  </si>
  <si>
    <t>$E$136</t>
  </si>
  <si>
    <t xml:space="preserve"> ROUND(cw_map("BR:USESIGN","20-OMF-&gt;D.4.190.3"),0)</t>
  </si>
  <si>
    <t>$H$136</t>
  </si>
  <si>
    <t xml:space="preserve"> ROUND(cw_map("BR:USESIGN","20-OMF-&gt;D.4.190.6"),0)</t>
  </si>
  <si>
    <t>$L$136</t>
  </si>
  <si>
    <t xml:space="preserve"> ROUND(cw_map("BB:USESIGN","20-OMF-&gt;D.4.190.*"),0)</t>
  </si>
  <si>
    <t>$E$138</t>
  </si>
  <si>
    <t xml:space="preserve"> ROUND(cw_map("BR:USESIGN","20-OMF-&gt;D.4.400.3"),0)</t>
  </si>
  <si>
    <t>$H$138</t>
  </si>
  <si>
    <t xml:space="preserve"> ROUND(cw_map("BR:USESIGN","20-OMF-&gt;D.4.400.6"),0)</t>
  </si>
  <si>
    <t>$L$138</t>
  </si>
  <si>
    <t xml:space="preserve"> ROUND(cw_map("BB:USESIGN","20-OMF-&gt;D.4.400.*"),0)</t>
  </si>
  <si>
    <t>$H$142</t>
  </si>
  <si>
    <t xml:space="preserve"> ROUND(cw_map("BR:USESIGN","20-OMF-&gt;D.5.110.6"),0)</t>
  </si>
  <si>
    <t>$L$142</t>
  </si>
  <si>
    <t xml:space="preserve"> ROUND(cw_map("BB:USESIGN","20-OMF-&gt;D.5.110.*"),0)</t>
  </si>
  <si>
    <t>$H$143</t>
  </si>
  <si>
    <t xml:space="preserve"> ROUND(cw_map("BR:USESIGN","20-OMF-&gt;D.5.120.6"),0)</t>
  </si>
  <si>
    <t>$L$143</t>
  </si>
  <si>
    <t xml:space="preserve"> ROUND(cw_map("BB:USESIGN","20-OMF-&gt;D.5.120.*"),0)</t>
  </si>
  <si>
    <t>$H$144</t>
  </si>
  <si>
    <t xml:space="preserve"> ROUND(cw_map("BR:USESIGN","20-OMF-&gt;D.5.130.6"),0)</t>
  </si>
  <si>
    <t>$L$144</t>
  </si>
  <si>
    <t xml:space="preserve"> ROUND(cw_map("BB:USESIGN","20-OMF-&gt;D.5.130.*"),0)</t>
  </si>
  <si>
    <t>$H$145</t>
  </si>
  <si>
    <t xml:space="preserve"> ROUND(cw_map("BR:USESIGN","20-OMF-&gt;D.5.140.6"),0)</t>
  </si>
  <si>
    <t>$L$145</t>
  </si>
  <si>
    <t xml:space="preserve"> ROUND(cw_map("BB:USESIGN","20-OMF-&gt;D.5.140.*"),0)</t>
  </si>
  <si>
    <t>$H$146</t>
  </si>
  <si>
    <t xml:space="preserve"> ROUND(cw_map("BR:USESIGN","20-OMF-&gt;D.5.150.6"),0)</t>
  </si>
  <si>
    <t>$L$146</t>
  </si>
  <si>
    <t xml:space="preserve"> ROUND(cw_map("BB:USESIGN","20-OMF-&gt;D.5.150.*"),0)</t>
  </si>
  <si>
    <t xml:space="preserve"> ROUND(cw_map("BR:USESIGN","20-OMF-&gt;D.5.200.6"),0)</t>
  </si>
  <si>
    <t>$L$148</t>
  </si>
  <si>
    <t xml:space="preserve"> ROUND(cw_map("BB:USESIGN","20-OMF-&gt;D.5.200.*"),0)</t>
  </si>
  <si>
    <t>$L$150</t>
  </si>
  <si>
    <t xml:space="preserve"> ROUND(cw_map("BB:USESIGN","20-OMF-&gt;D.6.000.*"),0)</t>
  </si>
  <si>
    <t>$H$157</t>
  </si>
  <si>
    <t xml:space="preserve"> ROUND(cw_map("BR:USESIGN","30-DSF-&gt;D.4.110.6"),0)</t>
  </si>
  <si>
    <t>$L$157</t>
  </si>
  <si>
    <t xml:space="preserve"> ROUND(cw_map("BB:USESIGN","30-DSF-&gt;D.4.110.*"),0)</t>
  </si>
  <si>
    <t>$H$158</t>
  </si>
  <si>
    <t xml:space="preserve"> ROUND(cw_map("BR:USESIGN","30-DSF-&gt;D.4.120.6"),0)</t>
  </si>
  <si>
    <t>$L$158</t>
  </si>
  <si>
    <t xml:space="preserve"> ROUND(cw_map("BB:USESIGN","30-DSF-&gt;D.4.120.*"),0)</t>
  </si>
  <si>
    <t>$H$159</t>
  </si>
  <si>
    <t xml:space="preserve"> ROUND(cw_map("BR:USESIGN","30-DSF-&gt;D.4.190.6"),0)</t>
  </si>
  <si>
    <t>$L$159</t>
  </si>
  <si>
    <t xml:space="preserve"> ROUND(cw_map("BB:USESIGN","30-DSF-&gt;D.4.190.*"),0)</t>
  </si>
  <si>
    <t>$H$163</t>
  </si>
  <si>
    <t xml:space="preserve"> ROUND(cw_map("BR:USESIGN","30-DSF-&gt;D.5.110.6"),0)</t>
  </si>
  <si>
    <t>$L$163</t>
  </si>
  <si>
    <t xml:space="preserve"> ROUND(cw_map("BB:USESIGN","30-DSF-&gt;D.5.110.*"),0)</t>
  </si>
  <si>
    <t>$H$164</t>
  </si>
  <si>
    <t xml:space="preserve"> ROUND(cw_map("BR:USESIGN","30-DSF-&gt;D.5.120.6"),0)</t>
  </si>
  <si>
    <t>$L$164</t>
  </si>
  <si>
    <t xml:space="preserve"> ROUND(cw_map("BB:USESIGN","30-DSF-&gt;D.5.120.*"),0)</t>
  </si>
  <si>
    <t xml:space="preserve"> ROUND(cw_map("BR:USESIGN","30-DSF-&gt;D.5.130.6"),0)</t>
  </si>
  <si>
    <t>$L$165</t>
  </si>
  <si>
    <t xml:space="preserve"> ROUND(cw_map("BB:USESIGN","30-DSF-&gt;D.5.130.*"),0)</t>
  </si>
  <si>
    <t xml:space="preserve"> ROUND(cw_map("BR:USESIGN","30-DSF-&gt;D.5.140.6"),0)</t>
  </si>
  <si>
    <t>$L$166</t>
  </si>
  <si>
    <t xml:space="preserve"> ROUND(cw_map("BB:USESIGN","30-DSF-&gt;D.5.140.*"),0)</t>
  </si>
  <si>
    <t>$H$167</t>
  </si>
  <si>
    <t xml:space="preserve"> ROUND(cw_map("BR:USESIGN","30-DSF-&gt;D.5.150.6"),0)</t>
  </si>
  <si>
    <t>$L$167</t>
  </si>
  <si>
    <t xml:space="preserve"> ROUND(cw_map("BB:USESIGN","30-DSF-&gt;D.5.150.*"),0)</t>
  </si>
  <si>
    <t xml:space="preserve"> ROUND(cw_map("BR:USESIGN","30-DSF-&gt;D.5.200.6"),0)</t>
  </si>
  <si>
    <t>$L$169</t>
  </si>
  <si>
    <t xml:space="preserve"> ROUND(cw_map("BB:USESIGN","30-DSF-&gt;D.5.200.*"),0)</t>
  </si>
  <si>
    <t xml:space="preserve"> ROUND(cw_map("BR:USESIGN","30-DSF-&gt;D.5.300.6"),0)</t>
  </si>
  <si>
    <t>$L$170</t>
  </si>
  <si>
    <t xml:space="preserve"> ROUND(cw_map("BB:USESIGN","30-DSF-&gt;D.5.300.*"),0)</t>
  </si>
  <si>
    <t xml:space="preserve"> ROUND(cw_map("BR:USESIGN","30-DSF-&gt;D.5.400.3"),0)</t>
  </si>
  <si>
    <t xml:space="preserve"> ROUND(cw_map("BR:USESIGN","30-DSF-&gt;D.5.400.6"),0)</t>
  </si>
  <si>
    <t>$L$171</t>
  </si>
  <si>
    <t xml:space="preserve"> ROUND(cw_map("BB:USESIGN","30-DSF-&gt;D.5.400.*"),0)</t>
  </si>
  <si>
    <t>$L$173</t>
  </si>
  <si>
    <t xml:space="preserve"> ROUND(cw_map("BB:USESIGN","30-DSF-&gt;D.6.000.*"),0)</t>
  </si>
  <si>
    <t xml:space="preserve"> ROUND(cw_map("BR:USESIGN","40-TF-&gt;D.2.190.1"),0)</t>
  </si>
  <si>
    <t>$D$180</t>
  </si>
  <si>
    <t xml:space="preserve"> ROUND(cw_map("BR:USESIGN","40-TF-&gt;D.2.190.2"),0)</t>
  </si>
  <si>
    <t>$E$180</t>
  </si>
  <si>
    <t xml:space="preserve"> ROUND(cw_map("BR:USESIGN","40-TF-&gt;D.2.190.3"),0)</t>
  </si>
  <si>
    <t>$F$180</t>
  </si>
  <si>
    <t xml:space="preserve"> ROUND(cw_map("BR:USESIGN","40-TF-&gt;D.2.190.4"),0)</t>
  </si>
  <si>
    <t>$G$180</t>
  </si>
  <si>
    <t xml:space="preserve"> ROUND(cw_map("BR:USESIGN","40-TF-&gt;D.2.190.5"),0)</t>
  </si>
  <si>
    <t>$H$180</t>
  </si>
  <si>
    <t xml:space="preserve"> ROUND(cw_map("BR:USESIGN","40-TF-&gt;D.2.190.6"),0)</t>
  </si>
  <si>
    <t>$I$180</t>
  </si>
  <si>
    <t xml:space="preserve"> ROUND(cw_map("BR:USESIGN","40-TF-&gt;D.2.190.7"),0)</t>
  </si>
  <si>
    <t>$J$180</t>
  </si>
  <si>
    <t xml:space="preserve"> ROUND(cw_map("BR:USESIGN","40-TF-&gt;D.2.190.8"),0)</t>
  </si>
  <si>
    <t>$L$180</t>
  </si>
  <si>
    <t xml:space="preserve"> ROUND(cw_map("BB:USESIGN","40-TF-&gt;D.2.190.*"),0)</t>
  </si>
  <si>
    <t xml:space="preserve"> ROUND(cw_map("BR:USESIGN","40-TF-&gt;D.2.550.1"),0)</t>
  </si>
  <si>
    <t xml:space="preserve"> ROUND(cw_map("BR:USESIGN","40-TF-&gt;D.2.550.2"),0)</t>
  </si>
  <si>
    <t>$E$182</t>
  </si>
  <si>
    <t xml:space="preserve"> ROUND(cw_map("BR:USESIGN","40-TF-&gt;D.2.550.3"),0)</t>
  </si>
  <si>
    <t xml:space="preserve"> ROUND(cw_map("BR:USESIGN","40-TF-&gt;D.2.550.4"),0)</t>
  </si>
  <si>
    <t xml:space="preserve"> ROUND(cw_map("BR:USESIGN","40-TF-&gt;D.2.550.5"),0)</t>
  </si>
  <si>
    <t xml:space="preserve"> ROUND(cw_map("BR:USESIGN","40-TF-&gt;D.2.550.6"),0)</t>
  </si>
  <si>
    <t>$I$182</t>
  </si>
  <si>
    <t xml:space="preserve"> ROUND(cw_map("BR:USESIGN","40-TF-&gt;D.2.550.7"),0)</t>
  </si>
  <si>
    <t>$J$182</t>
  </si>
  <si>
    <t xml:space="preserve"> ROUND(cw_map("BR:USESIGN","40-TF-&gt;D.2.550.8"),0)</t>
  </si>
  <si>
    <t>$L$182</t>
  </si>
  <si>
    <t xml:space="preserve"> ROUND(cw_map("BB:USESIGN","40-TF-&gt;D.2.550.*"),0)</t>
  </si>
  <si>
    <t xml:space="preserve"> ROUND(cw_map("BR:USESIGN","40-TF-&gt;D.2.900.1"),0)</t>
  </si>
  <si>
    <t xml:space="preserve"> ROUND(cw_map("BR:USESIGN","40-TF-&gt;D.2.900.2"),0)</t>
  </si>
  <si>
    <t>$E$183</t>
  </si>
  <si>
    <t xml:space="preserve"> ROUND(cw_map("BR:USESIGN","40-TF-&gt;D.2.900.3"),0)</t>
  </si>
  <si>
    <t xml:space="preserve"> ROUND(cw_map("BR:USESIGN","40-TF-&gt;D.2.900.4"),0)</t>
  </si>
  <si>
    <t xml:space="preserve"> ROUND(cw_map("BR:USESIGN","40-TF-&gt;D.2.900.5"),0)</t>
  </si>
  <si>
    <t xml:space="preserve"> ROUND(cw_map("BR:USESIGN","40-TF-&gt;D.2.900.6"),0)</t>
  </si>
  <si>
    <t>$I$183</t>
  </si>
  <si>
    <t xml:space="preserve"> ROUND(cw_map("BR:USESIGN","40-TF-&gt;D.2.900.7"),0)</t>
  </si>
  <si>
    <t>$J$183</t>
  </si>
  <si>
    <t xml:space="preserve"> ROUND(cw_map("BR:USESIGN","40-TF-&gt;D.2.900.8"),0)</t>
  </si>
  <si>
    <t>$L$183</t>
  </si>
  <si>
    <t xml:space="preserve"> ROUND(cw_map("BB:USESIGN","40-TF-&gt;D.2.900.*"),0)</t>
  </si>
  <si>
    <t>$C$185</t>
  </si>
  <si>
    <t xml:space="preserve"> ROUND(cw_map("BR:USESIGN","40-TF-&gt;D.3.000.1"),0)</t>
  </si>
  <si>
    <t>$D$185</t>
  </si>
  <si>
    <t xml:space="preserve"> ROUND(cw_map("BR:USESIGN","40-TF-&gt;D.3.000.2"),0)</t>
  </si>
  <si>
    <t>$E$185</t>
  </si>
  <si>
    <t xml:space="preserve"> ROUND(cw_map("BR:USESIGN","40-TF-&gt;D.3.000.3"),0)</t>
  </si>
  <si>
    <t>$F$185</t>
  </si>
  <si>
    <t xml:space="preserve"> ROUND(cw_map("BR:USESIGN","40-TF-&gt;D.3.000.4"),0)</t>
  </si>
  <si>
    <t>$G$185</t>
  </si>
  <si>
    <t xml:space="preserve"> ROUND(cw_map("BR:USESIGN","40-TF-&gt;D.3.000.5"),0)</t>
  </si>
  <si>
    <t>$H$185</t>
  </si>
  <si>
    <t xml:space="preserve"> ROUND(cw_map("BR:USESIGN","40-TF-&gt;D.3.000.6"),0)</t>
  </si>
  <si>
    <t>$I$185</t>
  </si>
  <si>
    <t xml:space="preserve"> ROUND(cw_map("BR:USESIGN","40-TF-&gt;D.3.000.7"),0)</t>
  </si>
  <si>
    <t>$J$185</t>
  </si>
  <si>
    <t xml:space="preserve"> ROUND(cw_map("BR:USESIGN","40-TF-&gt;D.3.000.8"),0)</t>
  </si>
  <si>
    <t>$L$185</t>
  </si>
  <si>
    <t xml:space="preserve"> ROUND(cw_map("BB:USESIGN","40-TF-&gt;D.3.000.*"),0)</t>
  </si>
  <si>
    <t>$E$188</t>
  </si>
  <si>
    <t xml:space="preserve"> ROUND(cw_map("BR:USESIGN","40-TF-&gt;D.4.110.3"),0)</t>
  </si>
  <si>
    <t>$H$188</t>
  </si>
  <si>
    <t xml:space="preserve"> ROUND(cw_map("BR:USESIGN","40-TF-&gt;D.4.110.6"),0)</t>
  </si>
  <si>
    <t>$L$188</t>
  </si>
  <si>
    <t xml:space="preserve"> ROUND(cw_map("BB:USESIGN","40-TF-&gt;D.4.110.*"),0)</t>
  </si>
  <si>
    <t>$E$189</t>
  </si>
  <si>
    <t xml:space="preserve"> ROUND(cw_map("BR:USESIGN","40-TF-&gt;D.4.120.3"),0)</t>
  </si>
  <si>
    <t>$H$189</t>
  </si>
  <si>
    <t xml:space="preserve"> ROUND(cw_map("BR:USESIGN","40-TF-&gt;D.4.120.6"),0)</t>
  </si>
  <si>
    <t>$L$189</t>
  </si>
  <si>
    <t xml:space="preserve"> ROUND(cw_map("BB:USESIGN","40-TF-&gt;D.4.120.*"),0)</t>
  </si>
  <si>
    <t>$E$190</t>
  </si>
  <si>
    <t xml:space="preserve"> ROUND(cw_map("BR:USESIGN","40-TF-&gt;D.4.130.3"),0)</t>
  </si>
  <si>
    <t>$H$190</t>
  </si>
  <si>
    <t xml:space="preserve"> ROUND(cw_map("BR:USESIGN","40-TF-&gt;D.4.130.6"),0)</t>
  </si>
  <si>
    <t>$L$190</t>
  </si>
  <si>
    <t xml:space="preserve"> ROUND(cw_map("BB:USESIGN","40-TF-&gt;D.4.130.*"),0)</t>
  </si>
  <si>
    <t>$E$191</t>
  </si>
  <si>
    <t xml:space="preserve"> ROUND(cw_map("BR:USESIGN","40-TF-&gt;D.4.140.3"),0)</t>
  </si>
  <si>
    <t>$H$191</t>
  </si>
  <si>
    <t xml:space="preserve"> ROUND(cw_map("BR:USESIGN","40-TF-&gt;D.4.140.6"),0)</t>
  </si>
  <si>
    <t>$L$191</t>
  </si>
  <si>
    <t xml:space="preserve"> ROUND(cw_map("BB:USESIGN","40-TF-&gt;D.4.140.*"),0)</t>
  </si>
  <si>
    <t>$E$192</t>
  </si>
  <si>
    <t xml:space="preserve"> ROUND(cw_map("BR:USESIGN","40-TF-&gt;D.4.170.3"),0)</t>
  </si>
  <si>
    <t>$H$192</t>
  </si>
  <si>
    <t xml:space="preserve"> ROUND(cw_map("BR:USESIGN","40-TF-&gt;D.4.170.6"),0)</t>
  </si>
  <si>
    <t>$L$192</t>
  </si>
  <si>
    <t xml:space="preserve"> ROUND(cw_map("BB:USESIGN","40-TF-&gt;D.4.170.*"),0)</t>
  </si>
  <si>
    <t>$E$193</t>
  </si>
  <si>
    <t xml:space="preserve"> ROUND(cw_map("BR:USESIGN","40-TF-&gt;D.4.190.3"),0)</t>
  </si>
  <si>
    <t>$H$193</t>
  </si>
  <si>
    <t xml:space="preserve"> ROUND(cw_map("BR:USESIGN","40-TF-&gt;D.4.190.6"),0)</t>
  </si>
  <si>
    <t>$L$193</t>
  </si>
  <si>
    <t xml:space="preserve"> ROUND(cw_map("BB:USESIGN","40-TF-&gt;D.4.190.*"),0)</t>
  </si>
  <si>
    <t>$E$195</t>
  </si>
  <si>
    <t xml:space="preserve"> ROUND(cw_map("BR:USESIGN","40-TF-&gt;D.4.400.3"),0)</t>
  </si>
  <si>
    <t>$H$195</t>
  </si>
  <si>
    <t xml:space="preserve"> ROUND(cw_map("BR:USESIGN","40-TF-&gt;D.4.400.6"),0)</t>
  </si>
  <si>
    <t>$L$195</t>
  </si>
  <si>
    <t xml:space="preserve"> ROUND(cw_map("BB:USESIGN","40-TF-&gt;D.4.400.*"),0)</t>
  </si>
  <si>
    <t>$H$199</t>
  </si>
  <si>
    <t xml:space="preserve"> ROUND(cw_map("BR:USESIGN","40-TF-&gt;D.5.110.6"),0)</t>
  </si>
  <si>
    <t>$L$199</t>
  </si>
  <si>
    <t xml:space="preserve"> ROUND(cw_map("BB:USESIGN","40-TF-&gt;D.5.110.*"),0)</t>
  </si>
  <si>
    <t>$H$200</t>
  </si>
  <si>
    <t xml:space="preserve"> ROUND(cw_map("BR:USESIGN","40-TF-&gt;D.5.120.6"),0)</t>
  </si>
  <si>
    <t>$L$200</t>
  </si>
  <si>
    <t xml:space="preserve"> ROUND(cw_map("BB:USESIGN","40-TF-&gt;D.5.120.*"),0)</t>
  </si>
  <si>
    <t>$H$201</t>
  </si>
  <si>
    <t xml:space="preserve"> ROUND(cw_map("BR:USESIGN","40-TF-&gt;D.5.130.6"),0)</t>
  </si>
  <si>
    <t>$L$201</t>
  </si>
  <si>
    <t xml:space="preserve"> ROUND(cw_map("BB:USESIGN","40-TF-&gt;D.5.130.*"),0)</t>
  </si>
  <si>
    <t>$H$202</t>
  </si>
  <si>
    <t xml:space="preserve"> ROUND(cw_map("BR:USESIGN","40-TF-&gt;D.5.140.6"),0)</t>
  </si>
  <si>
    <t>$L$202</t>
  </si>
  <si>
    <t xml:space="preserve"> ROUND(cw_map("BB:USESIGN","40-TF-&gt;D.5.140.*"),0)</t>
  </si>
  <si>
    <t>$H$203</t>
  </si>
  <si>
    <t xml:space="preserve"> ROUND(cw_map("BR:USESIGN","40-TF-&gt;D.5.150.6"),0)</t>
  </si>
  <si>
    <t>$L$203</t>
  </si>
  <si>
    <t xml:space="preserve"> ROUND(cw_map("BB:USESIGN","40-TF-&gt;D.5.150.*"),0)</t>
  </si>
  <si>
    <t>$H$205</t>
  </si>
  <si>
    <t xml:space="preserve"> ROUND(cw_map("BR:USESIGN","40-TF-&gt;D.5.200.6"),0)</t>
  </si>
  <si>
    <t>$L$205</t>
  </si>
  <si>
    <t xml:space="preserve"> ROUND(cw_map("BB:USESIGN","40-TF-&gt;D.5.200.*"),0)</t>
  </si>
  <si>
    <t>$H$206</t>
  </si>
  <si>
    <t xml:space="preserve"> ROUND(cw_map("BR:USESIGN","40-TF-&gt;D.5.300.6"),0)</t>
  </si>
  <si>
    <t>$L$206</t>
  </si>
  <si>
    <t xml:space="preserve"> ROUND(cw_map("BB:USESIGN","40-TF-&gt;D.5.300.*"),0)</t>
  </si>
  <si>
    <t>$H$207</t>
  </si>
  <si>
    <t xml:space="preserve"> ROUND(cw_map("BR:USESIGN","40-TF-&gt;D.5.400.6"),0)</t>
  </si>
  <si>
    <t>$L$207</t>
  </si>
  <si>
    <t xml:space="preserve"> ROUND(cw_map("BB:USESIGN","40-TF-&gt;D.5.400.*"),0)</t>
  </si>
  <si>
    <t>$L$209</t>
  </si>
  <si>
    <t xml:space="preserve"> ROUND(cw_map("BB:USESIGN","40-TF-&gt;D.6.000.*"),0)</t>
  </si>
  <si>
    <t xml:space="preserve"> ROUND(cw_map("BR:USESIGN","50-ISF-&gt;D.1.100.2"),0)</t>
  </si>
  <si>
    <t>$L$215</t>
  </si>
  <si>
    <t xml:space="preserve"> ROUND(cw_map("BB:USESIGN","50-ISF-&gt;D.1.100.*"),0)</t>
  </si>
  <si>
    <t>$D$216</t>
  </si>
  <si>
    <t xml:space="preserve"> ROUND(cw_map("BR:USESIGN","50-ISF-&gt;D.1.125.2"),0)</t>
  </si>
  <si>
    <t>$L$216</t>
  </si>
  <si>
    <t xml:space="preserve"> ROUND(cw_map("BB:USESIGN","50-ISF-&gt;D.1.125.*"),0)</t>
  </si>
  <si>
    <t>$D$217</t>
  </si>
  <si>
    <t xml:space="preserve"> ROUND(cw_map("BR:USESIGN","50-ISF-&gt;D.1.200.2"),0)</t>
  </si>
  <si>
    <t>$L$217</t>
  </si>
  <si>
    <t xml:space="preserve"> ROUND(cw_map("BB:USESIGN","50-ISF-&gt;D.1.200.*"),0)</t>
  </si>
  <si>
    <t xml:space="preserve"> ROUND(cw_map("BR:USESIGN","50-ISF-&gt;D.1.225.2"),0)</t>
  </si>
  <si>
    <t>$L$218</t>
  </si>
  <si>
    <t xml:space="preserve"> ROUND(cw_map("BB:USESIGN","50-ISF-&gt;D.1.225.*"),0)</t>
  </si>
  <si>
    <t xml:space="preserve"> ROUND(cw_map("BR:USESIGN","50-ISF-&gt;D.1.250.2"),0)</t>
  </si>
  <si>
    <t>$L$219</t>
  </si>
  <si>
    <t xml:space="preserve"> ROUND(cw_map("BB:USESIGN","50-ISF-&gt;D.1.250.*"),0)</t>
  </si>
  <si>
    <t xml:space="preserve"> ROUND(cw_map("BR:USESIGN","50-ISF-&gt;D.1.275.2"),0)</t>
  </si>
  <si>
    <t>$L$220</t>
  </si>
  <si>
    <t xml:space="preserve"> ROUND(cw_map("BB:USESIGN","50-ISF-&gt;D.1.275.*"),0)</t>
  </si>
  <si>
    <t xml:space="preserve"> ROUND(cw_map("BR:USESIGN","50-ISF-&gt;D.1.300.2"),0)</t>
  </si>
  <si>
    <t>$L$221</t>
  </si>
  <si>
    <t xml:space="preserve"> ROUND(cw_map("BB:USESIGN","50-ISF-&gt;D.1.300.*"),0)</t>
  </si>
  <si>
    <t xml:space="preserve"> ROUND(cw_map("BR:USESIGN","50-ISF-&gt;D.1.400.2"),0)</t>
  </si>
  <si>
    <t>$L$222</t>
  </si>
  <si>
    <t xml:space="preserve"> ROUND(cw_map("BB:USESIGN","50-ISF-&gt;D.1.400.*"),0)</t>
  </si>
  <si>
    <t xml:space="preserve"> ROUND(cw_map("BR:USESIGN","50-ISF-&gt;D.1.500.2"),0)</t>
  </si>
  <si>
    <t>$L$223</t>
  </si>
  <si>
    <t xml:space="preserve"> ROUND(cw_map("BB:USESIGN","50-ISF-&gt;D.1.500.*"),0)</t>
  </si>
  <si>
    <t>$D$224</t>
  </si>
  <si>
    <t xml:space="preserve"> ROUND(cw_map("BR:USESIGN","50-ISF-&gt;D.1.600.2"),0)</t>
  </si>
  <si>
    <t>$L$224</t>
  </si>
  <si>
    <t xml:space="preserve"> ROUND(cw_map("BB:USESIGN","50-ISF-&gt;D.1.600.*"),0)</t>
  </si>
  <si>
    <t>$D$225</t>
  </si>
  <si>
    <t xml:space="preserve"> ROUND(cw_map("BR:USESIGN","50-ISF-&gt;D.1.650.2"),0)</t>
  </si>
  <si>
    <t>$L$225</t>
  </si>
  <si>
    <t xml:space="preserve"> ROUND(cw_map("BB:USESIGN","50-ISF-&gt;D.1.650.*"),0)</t>
  </si>
  <si>
    <t xml:space="preserve"> ROUND(cw_map("BR:USESIGN","50-ISF-&gt;D.1.700.2"),0)</t>
  </si>
  <si>
    <t>$L$226</t>
  </si>
  <si>
    <t xml:space="preserve"> ROUND(cw_map("BB:USESIGN","50-ISF-&gt;D.1.700.*"),0)</t>
  </si>
  <si>
    <t xml:space="preserve"> ROUND(cw_map("BR:USESIGN","50-ISF-&gt;D.1.800.2"),0)</t>
  </si>
  <si>
    <t>$L$227</t>
  </si>
  <si>
    <t xml:space="preserve"> ROUND(cw_map("BB:USESIGN","50-ISF-&gt;D.1.800.*"),0)</t>
  </si>
  <si>
    <t>$D$228</t>
  </si>
  <si>
    <t xml:space="preserve"> ROUND(cw_map("BR:USESIGN","50-ISF-&gt;D.1.900.2"),0)</t>
  </si>
  <si>
    <t>$L$228</t>
  </si>
  <si>
    <t xml:space="preserve"> ROUND(cw_map("BB:USESIGN","50-ISF-&gt;D.1.900.*"),0)</t>
  </si>
  <si>
    <t xml:space="preserve"> ROUND(cw_map("BR:USESIGN","50-ISF-&gt;D.2.110.2"),0)</t>
  </si>
  <si>
    <t>$L$232</t>
  </si>
  <si>
    <t xml:space="preserve"> ROUND(cw_map("BB:USESIGN","50-ISF-&gt;D.2.110.*"),0)</t>
  </si>
  <si>
    <t xml:space="preserve"> ROUND(cw_map("BR:USESIGN","50-ISF-&gt;D.2.120.2"),0)</t>
  </si>
  <si>
    <t>$L$233</t>
  </si>
  <si>
    <t xml:space="preserve"> ROUND(cw_map("BB:USESIGN","50-ISF-&gt;D.2.120.*"),0)</t>
  </si>
  <si>
    <t xml:space="preserve"> ROUND(cw_map("BR:USESIGN","50-ISF-&gt;D.2.130.2"),0)</t>
  </si>
  <si>
    <t>$L$234</t>
  </si>
  <si>
    <t xml:space="preserve"> ROUND(cw_map("BB:USESIGN","50-ISF-&gt;D.2.130.*"),0)</t>
  </si>
  <si>
    <t xml:space="preserve"> ROUND(cw_map("BR:USESIGN","50-ISF-&gt;D.2.140.2"),0)</t>
  </si>
  <si>
    <t>$L$235</t>
  </si>
  <si>
    <t xml:space="preserve"> ROUND(cw_map("BB:USESIGN","50-ISF-&gt;D.2.140.*"),0)</t>
  </si>
  <si>
    <t xml:space="preserve"> ROUND(cw_map("BR:USESIGN","50-ISF-&gt;D.2.150.2"),0)</t>
  </si>
  <si>
    <t>$L$236</t>
  </si>
  <si>
    <t xml:space="preserve"> ROUND(cw_map("BB:USESIGN","50-ISF-&gt;D.2.150.*"),0)</t>
  </si>
  <si>
    <t xml:space="preserve"> ROUND(cw_map("BR:USESIGN","50-ISF-&gt;D.2.190.2"),0)</t>
  </si>
  <si>
    <t>$L$237</t>
  </si>
  <si>
    <t xml:space="preserve"> ROUND(cw_map("BB:USESIGN","50-ISF-&gt;D.2.190.*"),0)</t>
  </si>
  <si>
    <t xml:space="preserve"> ROUND(cw_map("BR:USESIGN","50-ISF-&gt;D.2.210.2"),0)</t>
  </si>
  <si>
    <t>$L$240</t>
  </si>
  <si>
    <t xml:space="preserve"> ROUND(cw_map("BB:USESIGN","50-ISF-&gt;D.2.210.*"),0)</t>
  </si>
  <si>
    <t xml:space="preserve"> ROUND(cw_map("BR:USESIGN","50-ISF-&gt;D.2.220.2"),0)</t>
  </si>
  <si>
    <t>$L$241</t>
  </si>
  <si>
    <t xml:space="preserve"> ROUND(cw_map("BB:USESIGN","50-ISF-&gt;D.2.220.*"),0)</t>
  </si>
  <si>
    <t xml:space="preserve"> ROUND(cw_map("BR:USESIGN","50-ISF-&gt;D.2.230.2"),0)</t>
  </si>
  <si>
    <t>$L$242</t>
  </si>
  <si>
    <t xml:space="preserve"> ROUND(cw_map("BB:USESIGN","50-ISF-&gt;D.2.230.*"),0)</t>
  </si>
  <si>
    <t xml:space="preserve"> ROUND(cw_map("BR:USESIGN","50-ISF-&gt;D.2.310.2"),0)</t>
  </si>
  <si>
    <t>$L$245</t>
  </si>
  <si>
    <t xml:space="preserve"> ROUND(cw_map("BB:USESIGN","50-ISF-&gt;D.2.310.*"),0)</t>
  </si>
  <si>
    <t xml:space="preserve"> ROUND(cw_map("BR:USESIGN","50-ISF-&gt;D.2.320.2"),0)</t>
  </si>
  <si>
    <t>$L$246</t>
  </si>
  <si>
    <t xml:space="preserve"> ROUND(cw_map("BB:USESIGN","50-ISF-&gt;D.2.320.*"),0)</t>
  </si>
  <si>
    <t xml:space="preserve"> ROUND(cw_map("BR:USESIGN","50-ISF-&gt;D.2.330.2"),0)</t>
  </si>
  <si>
    <t>$L$247</t>
  </si>
  <si>
    <t xml:space="preserve"> ROUND(cw_map("BB:USESIGN","50-ISF-&gt;D.2.330.*"),0)</t>
  </si>
  <si>
    <t xml:space="preserve"> ROUND(cw_map("BR:USESIGN","50-ISF-&gt;D.2.361.2"),0)</t>
  </si>
  <si>
    <t>$L$248</t>
  </si>
  <si>
    <t xml:space="preserve"> ROUND(cw_map("BB:USESIGN","50-ISF-&gt;D.2.361.*"),0)</t>
  </si>
  <si>
    <t xml:space="preserve"> ROUND(cw_map("BR:USESIGN","50-ISF-&gt;D.2.362.2"),0)</t>
  </si>
  <si>
    <t>$L$249</t>
  </si>
  <si>
    <t xml:space="preserve"> ROUND(cw_map("BB:USESIGN","50-ISF-&gt;D.2.362.*"),0)</t>
  </si>
  <si>
    <t xml:space="preserve"> ROUND(cw_map("BR:USESIGN","50-ISF-&gt;D.2.363.2"),0)</t>
  </si>
  <si>
    <t>$L$250</t>
  </si>
  <si>
    <t xml:space="preserve"> ROUND(cw_map("BB:USESIGN","50-ISF-&gt;D.2.363.*"),0)</t>
  </si>
  <si>
    <t xml:space="preserve"> ROUND(cw_map("BR:USESIGN","50-ISF-&gt;D.2.364.2"),0)</t>
  </si>
  <si>
    <t>$L$251</t>
  </si>
  <si>
    <t xml:space="preserve"> ROUND(cw_map("BB:USESIGN","50-ISF-&gt;D.2.364.*"),0)</t>
  </si>
  <si>
    <t xml:space="preserve"> ROUND(cw_map("BR:USESIGN","50-ISF-&gt;D.2.365.2"),0)</t>
  </si>
  <si>
    <t>$L$252</t>
  </si>
  <si>
    <t xml:space="preserve"> ROUND(cw_map("BB:USESIGN","50-ISF-&gt;D.2.365.*"),0)</t>
  </si>
  <si>
    <t xml:space="preserve"> ROUND(cw_map("BR:USESIGN","50-ISF-&gt;D.2.366.2"),0)</t>
  </si>
  <si>
    <t>$L$253</t>
  </si>
  <si>
    <t xml:space="preserve"> ROUND(cw_map("BB:USESIGN","50-ISF-&gt;D.2.366.*"),0)</t>
  </si>
  <si>
    <t xml:space="preserve"> ROUND(cw_map("BR:USESIGN","50-ISF-&gt;D.2.367.2"),0)</t>
  </si>
  <si>
    <t>$L$254</t>
  </si>
  <si>
    <t xml:space="preserve"> ROUND(cw_map("BB:USESIGN","50-ISF-&gt;D.2.367.*"),0)</t>
  </si>
  <si>
    <t xml:space="preserve"> ROUND(cw_map("BR:USESIGN","50-ISF-&gt;D.2.368.2"),0)</t>
  </si>
  <si>
    <t>$L$255</t>
  </si>
  <si>
    <t xml:space="preserve"> ROUND(cw_map("BB:USESIGN","50-ISF-&gt;D.2.368.*"),0)</t>
  </si>
  <si>
    <t xml:space="preserve"> ROUND(cw_map("BR:USESIGN","50-ISF-&gt;D.2.369.2"),0)</t>
  </si>
  <si>
    <t>$L$256</t>
  </si>
  <si>
    <t xml:space="preserve"> ROUND(cw_map("BB:USESIGN","50-ISF-&gt;D.2.369.*"),0)</t>
  </si>
  <si>
    <t>$D$259</t>
  </si>
  <si>
    <t xml:space="preserve"> ROUND(cw_map("BR:USESIGN","50-ISF-&gt;D.2.410.2"),0)</t>
  </si>
  <si>
    <t>$L$259</t>
  </si>
  <si>
    <t xml:space="preserve"> ROUND(cw_map("BB:USESIGN","50-ISF-&gt;D.2.410.*"),0)</t>
  </si>
  <si>
    <t>$D$260</t>
  </si>
  <si>
    <t xml:space="preserve"> ROUND(cw_map("BR:USESIGN","50-ISF-&gt;D.2.490.2"),0)</t>
  </si>
  <si>
    <t>$L$260</t>
  </si>
  <si>
    <t xml:space="preserve"> ROUND(cw_map("BB:USESIGN","50-ISF-&gt;D.2.490.*"),0)</t>
  </si>
  <si>
    <t>$D$263</t>
  </si>
  <si>
    <t xml:space="preserve"> ROUND(cw_map("BR:USESIGN","50-ISF-&gt;D.2.510.2"),0)</t>
  </si>
  <si>
    <t>$L$263</t>
  </si>
  <si>
    <t xml:space="preserve"> ROUND(cw_map("BB:USESIGN","50-ISF-&gt;D.2.510.*"),0)</t>
  </si>
  <si>
    <t>$D$264</t>
  </si>
  <si>
    <t xml:space="preserve"> ROUND(cw_map("BR:USESIGN","50-ISF-&gt;D.2.520.2"),0)</t>
  </si>
  <si>
    <t>$L$264</t>
  </si>
  <si>
    <t xml:space="preserve"> ROUND(cw_map("BB:USESIGN","50-ISF-&gt;D.2.520.*"),0)</t>
  </si>
  <si>
    <t>$D$265</t>
  </si>
  <si>
    <t xml:space="preserve"> ROUND(cw_map("BR:USESIGN","50-ISF-&gt;D.2.530.2"),0)</t>
  </si>
  <si>
    <t>$L$265</t>
  </si>
  <si>
    <t xml:space="preserve"> ROUND(cw_map("BB:USESIGN","50-ISF-&gt;D.2.530.*"),0)</t>
  </si>
  <si>
    <t xml:space="preserve"> ROUND(cw_map("BR:USESIGN","50-ISF-&gt;D.2.540.2"),0)</t>
  </si>
  <si>
    <t>$L$266</t>
  </si>
  <si>
    <t xml:space="preserve"> ROUND(cw_map("BB:USESIGN","50-ISF-&gt;D.2.540.*"),0)</t>
  </si>
  <si>
    <t xml:space="preserve"> ROUND(cw_map("BR:USESIGN","50-ISF-&gt;D.2.550.2"),0)</t>
  </si>
  <si>
    <t>$L$267</t>
  </si>
  <si>
    <t xml:space="preserve"> ROUND(cw_map("BB:USESIGN","50-ISF-&gt;D.2.550.*"),0)</t>
  </si>
  <si>
    <t xml:space="preserve"> ROUND(cw_map("BR:USESIGN","50-ISF-&gt;D.2.560.2"),0)</t>
  </si>
  <si>
    <t>$L$268</t>
  </si>
  <si>
    <t xml:space="preserve"> ROUND(cw_map("BB:USESIGN","50-ISF-&gt;D.2.560.*"),0)</t>
  </si>
  <si>
    <t xml:space="preserve"> ROUND(cw_map("BR:USESIGN","50-ISF-&gt;D.2.570.2"),0)</t>
  </si>
  <si>
    <t>$L$269</t>
  </si>
  <si>
    <t xml:space="preserve"> ROUND(cw_map("BB:USESIGN","50-ISF-&gt;D.2.570.*"),0)</t>
  </si>
  <si>
    <t xml:space="preserve"> ROUND(cw_map("BR:USESIGN","50-ISF-&gt;D.2.610.2"),0)</t>
  </si>
  <si>
    <t>$L$272</t>
  </si>
  <si>
    <t xml:space="preserve"> ROUND(cw_map("BB:USESIGN","50-ISF-&gt;D.2.610.*"),0)</t>
  </si>
  <si>
    <t>$D$273</t>
  </si>
  <si>
    <t xml:space="preserve"> ROUND(cw_map("BR:USESIGN","50-ISF-&gt;D.2.620.2"),0)</t>
  </si>
  <si>
    <t>$L$273</t>
  </si>
  <si>
    <t xml:space="preserve"> ROUND(cw_map("BB:USESIGN","50-ISF-&gt;D.2.620.*"),0)</t>
  </si>
  <si>
    <t>$D$274</t>
  </si>
  <si>
    <t xml:space="preserve"> ROUND(cw_map("BR:USESIGN","50-ISF-&gt;D.2.630.2"),0)</t>
  </si>
  <si>
    <t>$L$274</t>
  </si>
  <si>
    <t xml:space="preserve"> ROUND(cw_map("BB:USESIGN","50-ISF-&gt;D.2.630.*"),0)</t>
  </si>
  <si>
    <t>$D$275</t>
  </si>
  <si>
    <t xml:space="preserve"> ROUND(cw_map("BR:USESIGN","50-ISF-&gt;D.2.640.2"),0)</t>
  </si>
  <si>
    <t>$L$275</t>
  </si>
  <si>
    <t xml:space="preserve"> ROUND(cw_map("BB:USESIGN","50-ISF-&gt;D.2.640.*"),0)</t>
  </si>
  <si>
    <t>$D$276</t>
  </si>
  <si>
    <t xml:space="preserve"> ROUND(cw_map("BR:USESIGN","50-ISF-&gt;D.2.660.2"),0)</t>
  </si>
  <si>
    <t>$L$276</t>
  </si>
  <si>
    <t xml:space="preserve"> ROUND(cw_map("BB:USESIGN","50-ISF-&gt;D.2.660.*"),0)</t>
  </si>
  <si>
    <t>$D$278</t>
  </si>
  <si>
    <t xml:space="preserve"> ROUND(cw_map("BR:USESIGN","50-ISF-&gt;D.2.900.2"),0)</t>
  </si>
  <si>
    <t>$L$278</t>
  </si>
  <si>
    <t xml:space="preserve"> ROUND(cw_map("BB:USESIGN","50-ISF-&gt;D.2.900.*"),0)</t>
  </si>
  <si>
    <t>$D$280</t>
  </si>
  <si>
    <t xml:space="preserve"> ROUND(cw_map("BR:USESIGN","50-ISF-&gt;D.3.000.2"),0)</t>
  </si>
  <si>
    <t>$L$280</t>
  </si>
  <si>
    <t xml:space="preserve"> ROUND(cw_map("BB:USESIGN","50-ISF-&gt;D.3.000.*"),0)</t>
  </si>
  <si>
    <t>$D$282</t>
  </si>
  <si>
    <t xml:space="preserve"> ROUND(cw_map("BR:USESIGN","50-ISF-&gt;D.4.110.2"),0)</t>
  </si>
  <si>
    <t>$L$282</t>
  </si>
  <si>
    <t xml:space="preserve"> ROUND(cw_map("BB:USESIGN","50-ISF-&gt;D.4.110.*"),0)</t>
  </si>
  <si>
    <t>$D$283</t>
  </si>
  <si>
    <t xml:space="preserve"> ROUND(cw_map("BR:USESIGN","50-ISF-&gt;D.4.120.2"),0)</t>
  </si>
  <si>
    <t>$L$283</t>
  </si>
  <si>
    <t xml:space="preserve"> ROUND(cw_map("BB:USESIGN","50-ISF-&gt;D.4.120.*"),0)</t>
  </si>
  <si>
    <t>$D$284</t>
  </si>
  <si>
    <t xml:space="preserve"> ROUND(cw_map("BR:USESIGN","50-ISF-&gt;D.4.140.2"),0)</t>
  </si>
  <si>
    <t>$L$284</t>
  </si>
  <si>
    <t xml:space="preserve"> ROUND(cw_map("BB:USESIGN","50-ISF-&gt;D.4.140.*"),0)</t>
  </si>
  <si>
    <t>$H$288</t>
  </si>
  <si>
    <t xml:space="preserve"> ROUND(cw_map("BR:USESIGN","50-ISF-&gt;D.5.110.6"),0)</t>
  </si>
  <si>
    <t>$L$288</t>
  </si>
  <si>
    <t xml:space="preserve"> ROUND(cw_map("BB:USESIGN","50-ISF-&gt;D.5.110.*"),0)</t>
  </si>
  <si>
    <t>$H$289</t>
  </si>
  <si>
    <t xml:space="preserve"> ROUND(cw_map("BR:USESIGN","50-ISF-&gt;D.5.120.6"),0)</t>
  </si>
  <si>
    <t>$L$289</t>
  </si>
  <si>
    <t xml:space="preserve"> ROUND(cw_map("BB:USESIGN","50-ISF-&gt;D.5.120.*"),0)</t>
  </si>
  <si>
    <t>$H$290</t>
  </si>
  <si>
    <t xml:space="preserve"> ROUND(cw_map("BR:USESIGN","50-ISF-&gt;D.5.130.6"),0)</t>
  </si>
  <si>
    <t>$L$290</t>
  </si>
  <si>
    <t xml:space="preserve"> ROUND(cw_map("BB:USESIGN","50-ISF-&gt;D.5.130.*"),0)</t>
  </si>
  <si>
    <t>$H$291</t>
  </si>
  <si>
    <t xml:space="preserve"> ROUND(cw_map("BR:USESIGN","50-ISF-&gt;D.5.140.6"),0)</t>
  </si>
  <si>
    <t>$L$291</t>
  </si>
  <si>
    <t xml:space="preserve"> ROUND(cw_map("BB:USESIGN","50-ISF-&gt;D.5.140.*"),0)</t>
  </si>
  <si>
    <t>$H$292</t>
  </si>
  <si>
    <t xml:space="preserve"> ROUND(cw_map("BR:USESIGN","50-ISF-&gt;D.5.150.6"),0)</t>
  </si>
  <si>
    <t>$L$292</t>
  </si>
  <si>
    <t xml:space="preserve"> ROUND(cw_map("BB:USESIGN","50-ISF-&gt;D.5.150.*"),0)</t>
  </si>
  <si>
    <t>$L$294</t>
  </si>
  <si>
    <t xml:space="preserve"> ROUND(cw_map("BB:USESIGN","50-ISF-&gt;D.6.000.*"),0)</t>
  </si>
  <si>
    <t>$C$301</t>
  </si>
  <si>
    <t xml:space="preserve"> ROUND(cw_map("BR:USESIGN","60-CPF-&gt;D.2.530.1"),0)</t>
  </si>
  <si>
    <t>$D$301</t>
  </si>
  <si>
    <t xml:space="preserve"> ROUND(cw_map("BR:USESIGN","60-CPF-&gt;D.2.530.2"),0)</t>
  </si>
  <si>
    <t>$E$301</t>
  </si>
  <si>
    <t xml:space="preserve"> ROUND(cw_map("BR:USESIGN","60-CPF-&gt;D.2.530.3"),0)</t>
  </si>
  <si>
    <t>$F$301</t>
  </si>
  <si>
    <t xml:space="preserve"> ROUND(cw_map("BR:USESIGN","60-CPF-&gt;D.2.530.4"),0)</t>
  </si>
  <si>
    <t>$G$301</t>
  </si>
  <si>
    <t xml:space="preserve"> ROUND(cw_map("BR:USESIGN","60-CPF-&gt;D.2.530.5"),0)</t>
  </si>
  <si>
    <t>$H$301</t>
  </si>
  <si>
    <t xml:space="preserve"> ROUND(cw_map("BR:USESIGN","60-CPF-&gt;D.2.530.6"),0)</t>
  </si>
  <si>
    <t>$I$301</t>
  </si>
  <si>
    <t xml:space="preserve"> ROUND(cw_map("BR:USESIGN","60-CPF-&gt;D.2.530.7"),0)</t>
  </si>
  <si>
    <t>$J$301</t>
  </si>
  <si>
    <t xml:space="preserve"> ROUND(cw_map("BR:USESIGN","60-CPF-&gt;D.2.530.8"),0)</t>
  </si>
  <si>
    <t>$L$301</t>
  </si>
  <si>
    <t xml:space="preserve"> ROUND(cw_map("BB:USESIGN","60-CPF-&gt;D.2.530.*"),0)</t>
  </si>
  <si>
    <t>$C$302</t>
  </si>
  <si>
    <t xml:space="preserve"> ROUND(cw_map("BR:USESIGN","60-CPF-&gt;D.2.900.1"),0)</t>
  </si>
  <si>
    <t>$D$302</t>
  </si>
  <si>
    <t xml:space="preserve"> ROUND(cw_map("BR:USESIGN","60-CPF-&gt;D.2.900.2"),0)</t>
  </si>
  <si>
    <t>$E$302</t>
  </si>
  <si>
    <t xml:space="preserve"> ROUND(cw_map("BR:USESIGN","60-CPF-&gt;D.2.900.3"),0)</t>
  </si>
  <si>
    <t>$F$302</t>
  </si>
  <si>
    <t xml:space="preserve"> ROUND(cw_map("BR:USESIGN","60-CPF-&gt;D.2.900.4"),0)</t>
  </si>
  <si>
    <t>$G$302</t>
  </si>
  <si>
    <t xml:space="preserve"> ROUND(cw_map("BR:USESIGN","60-CPF-&gt;D.2.900.5"),0)</t>
  </si>
  <si>
    <t>$H$302</t>
  </si>
  <si>
    <t xml:space="preserve"> ROUND(cw_map("BR:USESIGN","60-CPF-&gt;D.2.900.6"),0)</t>
  </si>
  <si>
    <t>$I$302</t>
  </si>
  <si>
    <t xml:space="preserve"> ROUND(cw_map("BR:USESIGN","60-CPF-&gt;D.2.900.7"),0)</t>
  </si>
  <si>
    <t>$J$302</t>
  </si>
  <si>
    <t xml:space="preserve"> ROUND(cw_map("BR:USESIGN","60-CPF-&gt;D.2.900.8"),0)</t>
  </si>
  <si>
    <t>$L$302</t>
  </si>
  <si>
    <t xml:space="preserve"> ROUND(cw_map("BB:USESIGN","60-CPF-&gt;D.2.900.*"),0)</t>
  </si>
  <si>
    <t>$E$306</t>
  </si>
  <si>
    <t xml:space="preserve"> ROUND(cw_map("BR:USESIGN","60-CPF-&gt;D.4.110.3"),0)</t>
  </si>
  <si>
    <t>$H$306</t>
  </si>
  <si>
    <t xml:space="preserve"> ROUND(cw_map("BR:USESIGN","60-CPF-&gt;D.4.110.6"),0)</t>
  </si>
  <si>
    <t>$L$306</t>
  </si>
  <si>
    <t xml:space="preserve"> ROUND(cw_map("BB:USESIGN","60-CPF-&gt;D.4.110.*"),0)</t>
  </si>
  <si>
    <t>$E$307</t>
  </si>
  <si>
    <t xml:space="preserve"> ROUND(cw_map("BR:USESIGN","60-CPF-&gt;D.4.120.3"),0)</t>
  </si>
  <si>
    <t>$H$307</t>
  </si>
  <si>
    <t xml:space="preserve"> ROUND(cw_map("BR:USESIGN","60-CPF-&gt;D.4.120.6"),0)</t>
  </si>
  <si>
    <t>$L$307</t>
  </si>
  <si>
    <t xml:space="preserve"> ROUND(cw_map("BB:USESIGN","60-CPF-&gt;D.4.120.*"),0)</t>
  </si>
  <si>
    <t>$E$308</t>
  </si>
  <si>
    <t xml:space="preserve"> ROUND(cw_map("BR:USESIGN","60-CPF-&gt;D.4.140.3"),0)</t>
  </si>
  <si>
    <t>$H$308</t>
  </si>
  <si>
    <t xml:space="preserve"> ROUND(cw_map("BR:USESIGN","60-CPF-&gt;D.4.140.6"),0)</t>
  </si>
  <si>
    <t>$L$308</t>
  </si>
  <si>
    <t xml:space="preserve"> ROUND(cw_map("BB:USESIGN","60-CPF-&gt;D.4.140.*"),0)</t>
  </si>
  <si>
    <t>$E$309</t>
  </si>
  <si>
    <t xml:space="preserve"> ROUND(cw_map("BR:USESIGN","60-CPF-&gt;D.4.190.3"),0)</t>
  </si>
  <si>
    <t>$H$309</t>
  </si>
  <si>
    <t xml:space="preserve"> ROUND(cw_map("BR:USESIGN","60-CPF-&gt;D.4.190.6"),0)</t>
  </si>
  <si>
    <t>$L$309</t>
  </si>
  <si>
    <t xml:space="preserve"> ROUND(cw_map("BB:USESIGN","60-CPF-&gt;D.4.190.*"),0)</t>
  </si>
  <si>
    <t>$L$311</t>
  </si>
  <si>
    <t xml:space="preserve"> ROUND(cw_map("BB:USESIGN","60-CPF-&gt;D.6.000.*"),0)</t>
  </si>
  <si>
    <t>$C$319</t>
  </si>
  <si>
    <t xml:space="preserve"> ROUND(cw_map("BR:USESIGN","80-TIF-&gt;D.2.361.1"),0)</t>
  </si>
  <si>
    <t>$D$319</t>
  </si>
  <si>
    <t xml:space="preserve"> ROUND(cw_map("BR:USESIGN","80-TIF-&gt;D.2.361.2"),0)</t>
  </si>
  <si>
    <t>$E$319</t>
  </si>
  <si>
    <t xml:space="preserve"> ROUND(cw_map("BR:USESIGN","80-TIF-&gt;D.2.361.3"),0)</t>
  </si>
  <si>
    <t>$F$319</t>
  </si>
  <si>
    <t xml:space="preserve"> ROUND(cw_map("BR:USESIGN","80-TIF-&gt;D.2.361.4"),0)</t>
  </si>
  <si>
    <t>$G$319</t>
  </si>
  <si>
    <t xml:space="preserve"> ROUND(cw_map("BR:USESIGN","80-TIF-&gt;D.2.361.5"),0)</t>
  </si>
  <si>
    <t>$H$319</t>
  </si>
  <si>
    <t xml:space="preserve"> ROUND(cw_map("BR:USESIGN","80-TIF-&gt;D.2.361.6"),0)</t>
  </si>
  <si>
    <t>$I$319</t>
  </si>
  <si>
    <t xml:space="preserve"> ROUND(cw_map("BR:USESIGN","80-TIF-&gt;D.2.361.7"),0)</t>
  </si>
  <si>
    <t>$J$319</t>
  </si>
  <si>
    <t xml:space="preserve"> ROUND(cw_map("BR:USESIGN","80-TIF-&gt;D.2.361.8"),0)</t>
  </si>
  <si>
    <t>$L$319</t>
  </si>
  <si>
    <t xml:space="preserve"> ROUND(cw_map("BB:USESIGN","80-TIF-&gt;D.2.361.*"),0)</t>
  </si>
  <si>
    <t>$C$320</t>
  </si>
  <si>
    <t xml:space="preserve"> ROUND(cw_map("BR:USESIGN","80-TIF-&gt;D.2.362.1"),0)</t>
  </si>
  <si>
    <t>$D$320</t>
  </si>
  <si>
    <t xml:space="preserve"> ROUND(cw_map("BR:USESIGN","80-TIF-&gt;D.2.362.2"),0)</t>
  </si>
  <si>
    <t>$E$320</t>
  </si>
  <si>
    <t xml:space="preserve"> ROUND(cw_map("BR:USESIGN","80-TIF-&gt;D.2.362.3"),0)</t>
  </si>
  <si>
    <t>$F$320</t>
  </si>
  <si>
    <t xml:space="preserve"> ROUND(cw_map("BR:USESIGN","80-TIF-&gt;D.2.362.4"),0)</t>
  </si>
  <si>
    <t>$G$320</t>
  </si>
  <si>
    <t xml:space="preserve"> ROUND(cw_map("BR:USESIGN","80-TIF-&gt;D.2.362.5"),0)</t>
  </si>
  <si>
    <t>$H$320</t>
  </si>
  <si>
    <t xml:space="preserve"> ROUND(cw_map("BR:USESIGN","80-TIF-&gt;D.2.362.6"),0)</t>
  </si>
  <si>
    <t>$I$320</t>
  </si>
  <si>
    <t xml:space="preserve"> ROUND(cw_map("BR:USESIGN","80-TIF-&gt;D.2.362.7"),0)</t>
  </si>
  <si>
    <t>$J$320</t>
  </si>
  <si>
    <t xml:space="preserve"> ROUND(cw_map("BR:USESIGN","80-TIF-&gt;D.2.362.8"),0)</t>
  </si>
  <si>
    <t>$L$320</t>
  </si>
  <si>
    <t xml:space="preserve"> ROUND(cw_map("BB:USESIGN","80-TIF-&gt;D.2.362.*"),0)</t>
  </si>
  <si>
    <t>$C$321</t>
  </si>
  <si>
    <t xml:space="preserve"> ROUND(cw_map("BR:USESIGN","80-TIF-&gt;D.2.363.1"),0)</t>
  </si>
  <si>
    <t>$D$321</t>
  </si>
  <si>
    <t xml:space="preserve"> ROUND(cw_map("BR:USESIGN","80-TIF-&gt;D.2.363.2"),0)</t>
  </si>
  <si>
    <t>$E$321</t>
  </si>
  <si>
    <t xml:space="preserve"> ROUND(cw_map("BR:USESIGN","80-TIF-&gt;D.2.363.3"),0)</t>
  </si>
  <si>
    <t>$F$321</t>
  </si>
  <si>
    <t xml:space="preserve"> ROUND(cw_map("BR:USESIGN","80-TIF-&gt;D.2.363.4"),0)</t>
  </si>
  <si>
    <t>$G$321</t>
  </si>
  <si>
    <t xml:space="preserve"> ROUND(cw_map("BR:USESIGN","80-TIF-&gt;D.2.363.5"),0)</t>
  </si>
  <si>
    <t>$H$321</t>
  </si>
  <si>
    <t xml:space="preserve"> ROUND(cw_map("BR:USESIGN","80-TIF-&gt;D.2.363.6"),0)</t>
  </si>
  <si>
    <t>$I$321</t>
  </si>
  <si>
    <t xml:space="preserve"> ROUND(cw_map("BR:USESIGN","80-TIF-&gt;D.2.363.7"),0)</t>
  </si>
  <si>
    <t>$J$321</t>
  </si>
  <si>
    <t xml:space="preserve"> ROUND(cw_map("BR:USESIGN","80-TIF-&gt;D.2.363.8"),0)</t>
  </si>
  <si>
    <t>$L$321</t>
  </si>
  <si>
    <t xml:space="preserve"> ROUND(cw_map("BB:USESIGN","80-TIF-&gt;D.2.363.*"),0)</t>
  </si>
  <si>
    <t>$C$322</t>
  </si>
  <si>
    <t xml:space="preserve"> ROUND(cw_map("BR:USESIGN","80-TIF-&gt;D.2.364.1"),0)</t>
  </si>
  <si>
    <t>$D$322</t>
  </si>
  <si>
    <t xml:space="preserve"> ROUND(cw_map("BR:USESIGN","80-TIF-&gt;D.2.364.2"),0)</t>
  </si>
  <si>
    <t>$E$322</t>
  </si>
  <si>
    <t xml:space="preserve"> ROUND(cw_map("BR:USESIGN","80-TIF-&gt;D.2.364.3"),0)</t>
  </si>
  <si>
    <t>$F$322</t>
  </si>
  <si>
    <t xml:space="preserve"> ROUND(cw_map("BR:USESIGN","80-TIF-&gt;D.2.364.4"),0)</t>
  </si>
  <si>
    <t>$G$322</t>
  </si>
  <si>
    <t xml:space="preserve"> ROUND(cw_map("BR:USESIGN","80-TIF-&gt;D.2.364.5"),0)</t>
  </si>
  <si>
    <t>$H$322</t>
  </si>
  <si>
    <t xml:space="preserve"> ROUND(cw_map("BR:USESIGN","80-TIF-&gt;D.2.364.6"),0)</t>
  </si>
  <si>
    <t>$I$322</t>
  </si>
  <si>
    <t xml:space="preserve"> ROUND(cw_map("BR:USESIGN","80-TIF-&gt;D.2.364.7"),0)</t>
  </si>
  <si>
    <t>$J$322</t>
  </si>
  <si>
    <t xml:space="preserve"> ROUND(cw_map("BR:USESIGN","80-TIF-&gt;D.2.364.8"),0)</t>
  </si>
  <si>
    <t>$L$322</t>
  </si>
  <si>
    <t xml:space="preserve"> ROUND(cw_map("BB:USESIGN","80-TIF-&gt;D.2.364.*"),0)</t>
  </si>
  <si>
    <t>$C$323</t>
  </si>
  <si>
    <t xml:space="preserve"> ROUND(cw_map("BR:USESIGN","80-TIF-&gt;D.2.365.1"),0)</t>
  </si>
  <si>
    <t>$D$323</t>
  </si>
  <si>
    <t xml:space="preserve"> ROUND(cw_map("BR:USESIGN","80-TIF-&gt;D.2.365.2"),0)</t>
  </si>
  <si>
    <t>$E$323</t>
  </si>
  <si>
    <t xml:space="preserve"> ROUND(cw_map("BR:USESIGN","80-TIF-&gt;D.2.365.3"),0)</t>
  </si>
  <si>
    <t>$F$323</t>
  </si>
  <si>
    <t xml:space="preserve"> ROUND(cw_map("BR:USESIGN","80-TIF-&gt;D.2.365.4"),0)</t>
  </si>
  <si>
    <t>$G$323</t>
  </si>
  <si>
    <t xml:space="preserve"> ROUND(cw_map("BR:USESIGN","80-TIF-&gt;D.2.365.5"),0)</t>
  </si>
  <si>
    <t>$H$323</t>
  </si>
  <si>
    <t xml:space="preserve"> ROUND(cw_map("BR:USESIGN","80-TIF-&gt;D.2.365.6"),0)</t>
  </si>
  <si>
    <t>$I$323</t>
  </si>
  <si>
    <t xml:space="preserve"> ROUND(cw_map("BR:USESIGN","80-TIF-&gt;D.2.365.7"),0)</t>
  </si>
  <si>
    <t>$J$323</t>
  </si>
  <si>
    <t xml:space="preserve"> ROUND(cw_map("BR:USESIGN","80-TIF-&gt;D.2.365.8"),0)</t>
  </si>
  <si>
    <t>$L$323</t>
  </si>
  <si>
    <t xml:space="preserve"> ROUND(cw_map("BB:USESIGN","80-TIF-&gt;D.2.365.*"),0)</t>
  </si>
  <si>
    <t>$C$324</t>
  </si>
  <si>
    <t xml:space="preserve"> ROUND(cw_map("BR:USESIGN","80-TIF-&gt;D.2.366.1"),0)</t>
  </si>
  <si>
    <t>$D$324</t>
  </si>
  <si>
    <t xml:space="preserve"> ROUND(cw_map("BR:USESIGN","80-TIF-&gt;D.2.366.2"),0)</t>
  </si>
  <si>
    <t>$E$324</t>
  </si>
  <si>
    <t xml:space="preserve"> ROUND(cw_map("BR:USESIGN","80-TIF-&gt;D.2.366.3"),0)</t>
  </si>
  <si>
    <t>$F$324</t>
  </si>
  <si>
    <t xml:space="preserve"> ROUND(cw_map("BR:USESIGN","80-TIF-&gt;D.2.366.4"),0)</t>
  </si>
  <si>
    <t>$G$324</t>
  </si>
  <si>
    <t xml:space="preserve"> ROUND(cw_map("BR:USESIGN","80-TIF-&gt;D.2.366.5"),0)</t>
  </si>
  <si>
    <t>$H$324</t>
  </si>
  <si>
    <t xml:space="preserve"> ROUND(cw_map("BR:USESIGN","80-TIF-&gt;D.2.366.6"),0)</t>
  </si>
  <si>
    <t>$I$324</t>
  </si>
  <si>
    <t xml:space="preserve"> ROUND(cw_map("BR:USESIGN","80-TIF-&gt;D.2.366.7"),0)</t>
  </si>
  <si>
    <t>$J$324</t>
  </si>
  <si>
    <t xml:space="preserve"> ROUND(cw_map("BR:USESIGN","80-TIF-&gt;D.2.366.8"),0)</t>
  </si>
  <si>
    <t>$L$324</t>
  </si>
  <si>
    <t xml:space="preserve"> ROUND(cw_map("BB:USESIGN","80-TIF-&gt;D.2.366.*"),0)</t>
  </si>
  <si>
    <t>$C$325</t>
  </si>
  <si>
    <t xml:space="preserve"> ROUND(cw_map("BR:USESIGN","80-TIF-&gt;D.2.367.1"),0)</t>
  </si>
  <si>
    <t>$D$325</t>
  </si>
  <si>
    <t xml:space="preserve"> ROUND(cw_map("BR:USESIGN","80-TIF-&gt;D.2.367.2"),0)</t>
  </si>
  <si>
    <t>$E$325</t>
  </si>
  <si>
    <t xml:space="preserve"> ROUND(cw_map("BR:USESIGN","80-TIF-&gt;D.2.367.3"),0)</t>
  </si>
  <si>
    <t>$F$325</t>
  </si>
  <si>
    <t xml:space="preserve"> ROUND(cw_map("BR:USESIGN","80-TIF-&gt;D.2.367.4"),0)</t>
  </si>
  <si>
    <t>$G$325</t>
  </si>
  <si>
    <t xml:space="preserve"> ROUND(cw_map("BR:USESIGN","80-TIF-&gt;D.2.367.5"),0)</t>
  </si>
  <si>
    <t>$H$325</t>
  </si>
  <si>
    <t xml:space="preserve"> ROUND(cw_map("BR:USESIGN","80-TIF-&gt;D.2.367.6"),0)</t>
  </si>
  <si>
    <t>$I$325</t>
  </si>
  <si>
    <t xml:space="preserve"> ROUND(cw_map("BR:USESIGN","80-TIF-&gt;D.2.367.7"),0)</t>
  </si>
  <si>
    <t>$J$325</t>
  </si>
  <si>
    <t xml:space="preserve"> ROUND(cw_map("BR:USESIGN","80-TIF-&gt;D.2.367.8"),0)</t>
  </si>
  <si>
    <t>$L$325</t>
  </si>
  <si>
    <t xml:space="preserve"> ROUND(cw_map("BB:USESIGN","80-TIF-&gt;D.2.367.*"),0)</t>
  </si>
  <si>
    <t>$C$326</t>
  </si>
  <si>
    <t xml:space="preserve"> ROUND(cw_map("BR:USESIGN","80-TIF-&gt;D.2.368.1"),0)</t>
  </si>
  <si>
    <t>$D$326</t>
  </si>
  <si>
    <t xml:space="preserve"> ROUND(cw_map("BR:USESIGN","80-TIF-&gt;D.2.368.2"),0)</t>
  </si>
  <si>
    <t>$E$326</t>
  </si>
  <si>
    <t xml:space="preserve"> ROUND(cw_map("BR:USESIGN","80-TIF-&gt;D.2.368.3"),0)</t>
  </si>
  <si>
    <t>$F$326</t>
  </si>
  <si>
    <t xml:space="preserve"> ROUND(cw_map("BR:USESIGN","80-TIF-&gt;D.2.368.4"),0)</t>
  </si>
  <si>
    <t>$G$326</t>
  </si>
  <si>
    <t xml:space="preserve"> ROUND(cw_map("BR:USESIGN","80-TIF-&gt;D.2.368.5"),0)</t>
  </si>
  <si>
    <t>$H$326</t>
  </si>
  <si>
    <t xml:space="preserve"> ROUND(cw_map("BR:USESIGN","80-TIF-&gt;D.2.368.6"),0)</t>
  </si>
  <si>
    <t>$I$326</t>
  </si>
  <si>
    <t xml:space="preserve"> ROUND(cw_map("BR:USESIGN","80-TIF-&gt;D.2.368.7"),0)</t>
  </si>
  <si>
    <t>$J$326</t>
  </si>
  <si>
    <t xml:space="preserve"> ROUND(cw_map("BR:USESIGN","80-TIF-&gt;D.2.368.8"),0)</t>
  </si>
  <si>
    <t>$L$326</t>
  </si>
  <si>
    <t xml:space="preserve"> ROUND(cw_map("BB:USESIGN","80-TIF-&gt;D.2.368.*"),0)</t>
  </si>
  <si>
    <t>$C$327</t>
  </si>
  <si>
    <t xml:space="preserve"> ROUND(cw_map("BR:USESIGN","80-TIF-&gt;D.2.369.1"),0)</t>
  </si>
  <si>
    <t>$D$327</t>
  </si>
  <si>
    <t xml:space="preserve"> ROUND(cw_map("BR:USESIGN","80-TIF-&gt;D.2.369.2"),0)</t>
  </si>
  <si>
    <t>$E$327</t>
  </si>
  <si>
    <t xml:space="preserve"> ROUND(cw_map("BR:USESIGN","80-TIF-&gt;D.2.369.3"),0)</t>
  </si>
  <si>
    <t>$F$327</t>
  </si>
  <si>
    <t xml:space="preserve"> ROUND(cw_map("BR:USESIGN","80-TIF-&gt;D.2.369.4"),0)</t>
  </si>
  <si>
    <t>$G$327</t>
  </si>
  <si>
    <t xml:space="preserve"> ROUND(cw_map("BR:USESIGN","80-TIF-&gt;D.2.369.5"),0)</t>
  </si>
  <si>
    <t>$H$327</t>
  </si>
  <si>
    <t xml:space="preserve"> ROUND(cw_map("BR:USESIGN","80-TIF-&gt;D.2.369.6"),0)</t>
  </si>
  <si>
    <t>$I$327</t>
  </si>
  <si>
    <t xml:space="preserve"> ROUND(cw_map("BR:USESIGN","80-TIF-&gt;D.2.369.7"),0)</t>
  </si>
  <si>
    <t>$J$327</t>
  </si>
  <si>
    <t xml:space="preserve"> ROUND(cw_map("BR:USESIGN","80-TIF-&gt;D.2.369.8"),0)</t>
  </si>
  <si>
    <t>$L$327</t>
  </si>
  <si>
    <t xml:space="preserve"> ROUND(cw_map("BB:USESIGN","80-TIF-&gt;D.2.369.*"),0)</t>
  </si>
  <si>
    <t>$C$328</t>
  </si>
  <si>
    <t xml:space="preserve"> ROUND(cw_map("BR:USESIGN","80-TIF-&gt;D.2.371.1"),0)</t>
  </si>
  <si>
    <t>$D$328</t>
  </si>
  <si>
    <t xml:space="preserve"> ROUND(cw_map("BR:USESIGN","80-TIF-&gt;D.2.371.2"),0)</t>
  </si>
  <si>
    <t>$E$328</t>
  </si>
  <si>
    <t xml:space="preserve"> ROUND(cw_map("BR:USESIGN","80-TIF-&gt;D.2.371.3"),0)</t>
  </si>
  <si>
    <t>$F$328</t>
  </si>
  <si>
    <t xml:space="preserve"> ROUND(cw_map("BR:USESIGN","80-TIF-&gt;D.2.371.4"),0)</t>
  </si>
  <si>
    <t>$G$328</t>
  </si>
  <si>
    <t xml:space="preserve"> ROUND(cw_map("BR:USESIGN","80-TIF-&gt;D.2.371.5"),0)</t>
  </si>
  <si>
    <t>$H$328</t>
  </si>
  <si>
    <t xml:space="preserve"> ROUND(cw_map("BR:USESIGN","80-TIF-&gt;D.2.371.6"),0)</t>
  </si>
  <si>
    <t>$I$328</t>
  </si>
  <si>
    <t xml:space="preserve"> ROUND(cw_map("BR:USESIGN","80-TIF-&gt;D.2.371.7"),0)</t>
  </si>
  <si>
    <t>$J$328</t>
  </si>
  <si>
    <t xml:space="preserve"> ROUND(cw_map("BR:USESIGN","80-TIF-&gt;D.2.371.8"),0)</t>
  </si>
  <si>
    <t>$L$328</t>
  </si>
  <si>
    <t xml:space="preserve"> ROUND(cw_map("BB:USESIGN","80-TIF-&gt;D.2.371.*"),0)</t>
  </si>
  <si>
    <t>$C$329</t>
  </si>
  <si>
    <t xml:space="preserve"> ROUND(cw_map("BR:USESIGN","80-TIF-&gt;D.2.372.1"),0)</t>
  </si>
  <si>
    <t>$D$329</t>
  </si>
  <si>
    <t xml:space="preserve"> ROUND(cw_map("BR:USESIGN","80-TIF-&gt;D.2.372.2"),0)</t>
  </si>
  <si>
    <t>$E$329</t>
  </si>
  <si>
    <t xml:space="preserve"> ROUND(cw_map("BR:USESIGN","80-TIF-&gt;D.2.372.3"),0)</t>
  </si>
  <si>
    <t>$F$329</t>
  </si>
  <si>
    <t xml:space="preserve"> ROUND(cw_map("BR:USESIGN","80-TIF-&gt;D.2.372.4"),0)</t>
  </si>
  <si>
    <t>$G$329</t>
  </si>
  <si>
    <t xml:space="preserve"> ROUND(cw_map("BR:USESIGN","80-TIF-&gt;D.2.372.5"),0)</t>
  </si>
  <si>
    <t>$H$329</t>
  </si>
  <si>
    <t xml:space="preserve"> ROUND(cw_map("BR:USESIGN","80-TIF-&gt;D.2.372.6"),0)</t>
  </si>
  <si>
    <t>$I$329</t>
  </si>
  <si>
    <t xml:space="preserve"> ROUND(cw_map("BR:USESIGN","80-TIF-&gt;D.2.372.7"),0)</t>
  </si>
  <si>
    <t>$J$329</t>
  </si>
  <si>
    <t xml:space="preserve"> ROUND(cw_map("BR:USESIGN","80-TIF-&gt;D.2.372.8"),0)</t>
  </si>
  <si>
    <t>$L$329</t>
  </si>
  <si>
    <t xml:space="preserve"> ROUND(cw_map("BB:USESIGN","80-TIF-&gt;D.2.372.*"),0)</t>
  </si>
  <si>
    <t>$H$332</t>
  </si>
  <si>
    <t xml:space="preserve"> ROUND(cw_map("BR:USESIGN","80-TIF-&gt;D.4.110.6"),0)</t>
  </si>
  <si>
    <t>$L$332</t>
  </si>
  <si>
    <t xml:space="preserve"> ROUND(cw_map("BB:USESIGN","80-TIF-&gt;D.4.110.*"),0)</t>
  </si>
  <si>
    <t>$H$333</t>
  </si>
  <si>
    <t xml:space="preserve"> ROUND(cw_map("BR:USESIGN","80-TIF-&gt;D.4.120.6"),0)</t>
  </si>
  <si>
    <t>$L$333</t>
  </si>
  <si>
    <t xml:space="preserve"> ROUND(cw_map("BB:USESIGN","80-TIF-&gt;D.4.120.*"),0)</t>
  </si>
  <si>
    <t>$H$337</t>
  </si>
  <si>
    <t xml:space="preserve"> ROUND(cw_map("BR:USESIGN","80-TIF-&gt;D.5.110.6"),0)</t>
  </si>
  <si>
    <t>$L$337</t>
  </si>
  <si>
    <t xml:space="preserve"> ROUND(cw_map("BB:USESIGN","80-TIF-&gt;D.5.110.*"),0)</t>
  </si>
  <si>
    <t>$H$338</t>
  </si>
  <si>
    <t xml:space="preserve"> ROUND(cw_map("BR:USESIGN","80-TIF-&gt;D.5.130.6"),0)</t>
  </si>
  <si>
    <t>$L$338</t>
  </si>
  <si>
    <t xml:space="preserve"> ROUND(cw_map("BB:USESIGN","80-TIF-&gt;D.5.130.*"),0)</t>
  </si>
  <si>
    <t>$H$339</t>
  </si>
  <si>
    <t xml:space="preserve"> ROUND(cw_map("BR:USESIGN","80-TIF-&gt;D.5.150.6"),0)</t>
  </si>
  <si>
    <t>$L$339</t>
  </si>
  <si>
    <t xml:space="preserve"> ROUND(cw_map("BB:USESIGN","80-TIF-&gt;D.5.150.*"),0)</t>
  </si>
  <si>
    <t>$L$341</t>
  </si>
  <si>
    <t xml:space="preserve"> ROUND(cw_map("BB:USESIGN","80-TIF-&gt;D.6.000.*"),0)</t>
  </si>
  <si>
    <t>$C$348</t>
  </si>
  <si>
    <t xml:space="preserve"> ROUND(cw_map("BR:USESIGN","90-FPSF-&gt;D.2.530.1"),0)</t>
  </si>
  <si>
    <t>$D$348</t>
  </si>
  <si>
    <t xml:space="preserve"> ROUND(cw_map("BR:USESIGN","90-FPSF-&gt;D.2.530.2"),0)</t>
  </si>
  <si>
    <t>$E$348</t>
  </si>
  <si>
    <t xml:space="preserve"> ROUND(cw_map("BR:USESIGN","90-FPSF-&gt;D.2.530.3"),0)</t>
  </si>
  <si>
    <t>$F$348</t>
  </si>
  <si>
    <t xml:space="preserve"> ROUND(cw_map("BR:USESIGN","90-FPSF-&gt;D.2.530.4"),0)</t>
  </si>
  <si>
    <t>$G$348</t>
  </si>
  <si>
    <t xml:space="preserve"> ROUND(cw_map("BR:USESIGN","90-FPSF-&gt;D.2.530.5"),0)</t>
  </si>
  <si>
    <t>$H$348</t>
  </si>
  <si>
    <t xml:space="preserve"> ROUND(cw_map("BR:USESIGN","90-FPSF-&gt;D.2.530.6"),0)</t>
  </si>
  <si>
    <t>$I$348</t>
  </si>
  <si>
    <t xml:space="preserve"> ROUND(cw_map("BR:USESIGN","90-FPSF-&gt;D.2.530.7"),0)</t>
  </si>
  <si>
    <t>$J$348</t>
  </si>
  <si>
    <t xml:space="preserve"> ROUND(cw_map("BR:USESIGN","90-FPSF-&gt;D.2.530.8"),0)</t>
  </si>
  <si>
    <t>$L$348</t>
  </si>
  <si>
    <t xml:space="preserve"> ROUND(cw_map("BB:USESIGN","90-FPSF-&gt;D.2.530.*"),0)</t>
  </si>
  <si>
    <t>$C$349</t>
  </si>
  <si>
    <t xml:space="preserve"> ROUND(cw_map("BR:USESIGN","90-FPSF-&gt;D.2.540.1"),0)</t>
  </si>
  <si>
    <t>$D$349</t>
  </si>
  <si>
    <t xml:space="preserve"> ROUND(cw_map("BR:USESIGN","90-FPSF-&gt;D.2.540.2"),0)</t>
  </si>
  <si>
    <t>$E$349</t>
  </si>
  <si>
    <t xml:space="preserve"> ROUND(cw_map("BR:USESIGN","90-FPSF-&gt;D.2.540.3"),0)</t>
  </si>
  <si>
    <t>$F$349</t>
  </si>
  <si>
    <t xml:space="preserve"> ROUND(cw_map("BR:USESIGN","90-FPSF-&gt;D.2.540.4"),0)</t>
  </si>
  <si>
    <t>$G$349</t>
  </si>
  <si>
    <t xml:space="preserve"> ROUND(cw_map("BR:USESIGN","90-FPSF-&gt;D.2.540.5"),0)</t>
  </si>
  <si>
    <t>$H$349</t>
  </si>
  <si>
    <t xml:space="preserve"> ROUND(cw_map("BR:USESIGN","90-FPSF-&gt;D.2.540.6"),0)</t>
  </si>
  <si>
    <t>$I$349</t>
  </si>
  <si>
    <t xml:space="preserve"> ROUND(cw_map("BR:USESIGN","90-FPSF-&gt;D.2.540.7"),0)</t>
  </si>
  <si>
    <t>$J$349</t>
  </si>
  <si>
    <t xml:space="preserve"> ROUND(cw_map("BR:USESIGN","90-FPSF-&gt;D.2.540.8"),0)</t>
  </si>
  <si>
    <t>$L$349</t>
  </si>
  <si>
    <t xml:space="preserve"> ROUND(cw_map("BB:USESIGN","90-FPSF-&gt;D.2.540.*"),0)</t>
  </si>
  <si>
    <t>$C$351</t>
  </si>
  <si>
    <t xml:space="preserve"> ROUND(cw_map("BR:USESIGN","90-FPSF-&gt;D.2.900.1"),0)</t>
  </si>
  <si>
    <t>$D$351</t>
  </si>
  <si>
    <t xml:space="preserve"> ROUND(cw_map("BR:USESIGN","90-FPSF-&gt;D.2.900.2"),0)</t>
  </si>
  <si>
    <t>$E$351</t>
  </si>
  <si>
    <t xml:space="preserve"> ROUND(cw_map("BR:USESIGN","90-FPSF-&gt;D.2.900.3"),0)</t>
  </si>
  <si>
    <t>$F$351</t>
  </si>
  <si>
    <t xml:space="preserve"> ROUND(cw_map("BR:USESIGN","90-FPSF-&gt;D.2.900.4"),0)</t>
  </si>
  <si>
    <t>$G$351</t>
  </si>
  <si>
    <t xml:space="preserve"> ROUND(cw_map("BR:USESIGN","90-FPSF-&gt;D.2.900.5"),0)</t>
  </si>
  <si>
    <t>$H$351</t>
  </si>
  <si>
    <t xml:space="preserve"> ROUND(cw_map("BR:USESIGN","90-FPSF-&gt;D.2.900.6"),0)</t>
  </si>
  <si>
    <t>$I$351</t>
  </si>
  <si>
    <t xml:space="preserve"> ROUND(cw_map("BR:USESIGN","90-FPSF-&gt;D.2.900.7"),0)</t>
  </si>
  <si>
    <t>$J$351</t>
  </si>
  <si>
    <t xml:space="preserve"> ROUND(cw_map("BR:USESIGN","90-FPSF-&gt;D.2.900.8"),0)</t>
  </si>
  <si>
    <t>$L$351</t>
  </si>
  <si>
    <t xml:space="preserve"> ROUND(cw_map("BB:USESIGN","90-FPSF-&gt;D.2.900.*"),0)</t>
  </si>
  <si>
    <t>$H$354</t>
  </si>
  <si>
    <t xml:space="preserve"> ROUND(cw_map("BR:USESIGN","90-FPSF-&gt;D.4.110.6"),0)</t>
  </si>
  <si>
    <t>$L$354</t>
  </si>
  <si>
    <t xml:space="preserve"> ROUND(cw_map("BB:USESIGN","90-FPSF-&gt;D.4.110.*"),0)</t>
  </si>
  <si>
    <t>$H$355</t>
  </si>
  <si>
    <t xml:space="preserve"> ROUND(cw_map("BR:USESIGN","90-FPSF-&gt;D.4.120.6"),0)</t>
  </si>
  <si>
    <t>$L$355</t>
  </si>
  <si>
    <t xml:space="preserve"> ROUND(cw_map("BB:USESIGN","90-FPSF-&gt;D.4.120.*"),0)</t>
  </si>
  <si>
    <t>$H$356</t>
  </si>
  <si>
    <t xml:space="preserve"> ROUND(cw_map("BR:USESIGN","90-FPSF-&gt;D.4.190.6"),0)</t>
  </si>
  <si>
    <t>$L$356</t>
  </si>
  <si>
    <t xml:space="preserve"> ROUND(cw_map("BB:USESIGN","90-FPSF-&gt;D.4.190.*"),0)</t>
  </si>
  <si>
    <t>$H$360</t>
  </si>
  <si>
    <t xml:space="preserve"> ROUND(cw_map("BR:USESIGN","90-FPSF-&gt;D.5.110.6"),0)</t>
  </si>
  <si>
    <t>$L$360</t>
  </si>
  <si>
    <t xml:space="preserve"> ROUND(cw_map("BB:USESIGN","90-FPSF-&gt;D.5.110.*"),0)</t>
  </si>
  <si>
    <t>$H$361</t>
  </si>
  <si>
    <t xml:space="preserve"> ROUND(cw_map("BR:USESIGN","90-FPSF-&gt;D.5.150.6"),0)</t>
  </si>
  <si>
    <t>$L$361</t>
  </si>
  <si>
    <t xml:space="preserve"> ROUND(cw_map("BB:USESIGN","90-FPSF-&gt;D.5.150.*"),0)</t>
  </si>
  <si>
    <t>$H$363</t>
  </si>
  <si>
    <t xml:space="preserve"> ROUND(cw_map("BR:USESIGN","90-FPSF-&gt;D.5.200.6"),0)</t>
  </si>
  <si>
    <t>$L$363</t>
  </si>
  <si>
    <t xml:space="preserve"> ROUND(cw_map("BB:USESIGN","90-FPSF-&gt;D.5.200.*"),0)</t>
  </si>
  <si>
    <t>$H$364</t>
  </si>
  <si>
    <t xml:space="preserve"> ROUND(cw_map("BR:USESIGN","90-FPSF-&gt;D.5.300.6"),0)</t>
  </si>
  <si>
    <t>$L$364</t>
  </si>
  <si>
    <t xml:space="preserve"> ROUND(cw_map("BB:USESIGN","90-FPSF-&gt;D.5.300.*"),0)</t>
  </si>
  <si>
    <t>$L$366</t>
  </si>
  <si>
    <t xml:space="preserve"> ROUND(cw_map("BB:USESIGN","90-FPSF-&gt;D.6.000.*"),0)</t>
  </si>
  <si>
    <t>SH:Tax Sched 23</t>
  </si>
  <si>
    <t xml:space="preserve"> cw_map("BR:USESIGN","0-&gt;C.1.110.1")</t>
  </si>
  <si>
    <t xml:space="preserve"> cw_map("BR:USESIGN","0-&gt;C.1.111.1")</t>
  </si>
  <si>
    <t xml:space="preserve"> cw_map("BR:USESIGN","0-&gt;C.1.112.1")</t>
  </si>
  <si>
    <t xml:space="preserve"> cw_map("BR:USESIGN","0-&gt;C.1.113.1")</t>
  </si>
  <si>
    <t xml:space="preserve"> cw_map("BR:USESIGN","0-&gt;C.1.114.1")</t>
  </si>
  <si>
    <t xml:space="preserve"> cw_map("BR:USESIGN","0-&gt;C.1.115.1")</t>
  </si>
  <si>
    <t xml:space="preserve"> cw_map("BR:USESIGN","0-&gt;C.1.120.1")</t>
  </si>
  <si>
    <t xml:space="preserve"> cw_map("BR:USESIGN","0-&gt;C.1.130.1")</t>
  </si>
  <si>
    <t xml:space="preserve"> cw_map("BR:USESIGN","0-&gt;C.1.140.1")</t>
  </si>
  <si>
    <t xml:space="preserve"> cw_map("BR:USESIGN","0-&gt;C.1.150.1")</t>
  </si>
  <si>
    <t>SH:SEFA</t>
  </si>
  <si>
    <t>$A$2</t>
  </si>
  <si>
    <t>$A$4</t>
  </si>
  <si>
    <t xml:space="preserve"> "Year Ending "&amp;TEXT(cw_clp("clp13"),"MMMM D, YYYY")</t>
  </si>
  <si>
    <t>$A$1</t>
  </si>
  <si>
    <t xml:space="preserve"> cw_clp("clp2")</t>
  </si>
  <si>
    <t>Harvey SD 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</si>
</sst>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0" x14ac:knownFonts="1">
    <font>
      <sz val="10"/>
      <name val="Arial"/>
    </font>
    <font>
      <sz val="11"/>
      <color theme="1"/>
      <name val="Calibri"/>
      <family val="2"/>
      <scheme val="minor"/>
    </font>
    <font>
      <sz val="12"/>
      <color theme="1"/>
      <name val="Arial Narrow"/>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sz val="10"/>
      <color theme="1"/>
      <name val="Arial Narrow"/>
      <family val="2"/>
    </font>
    <font>
      <sz val="10"/>
      <color theme="1"/>
      <name val="Arial Narrow"/>
      <family val="2"/>
    </font>
    <font>
      <b/>
      <sz val="12"/>
      <color theme="5" tint="-0.249977111117893"/>
      <name val="Arial Narrow"/>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8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top/>
      <bottom style="medium">
        <color indexed="64"/>
      </bottom>
      <diagonal/>
    </border>
    <border>
      <left/>
      <right/>
      <top/>
      <bottom style="medium">
        <color indexed="64"/>
      </bottom>
      <diagonal/>
    </border>
    <border>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thin">
        <color indexed="64"/>
      </bottom>
      <diagonal/>
    </border>
    <border>
      <left style="thin">
        <color theme="0" tint="-0.499984740745262"/>
      </left>
      <right style="thin">
        <color theme="0" tint="-0.499984740745262"/>
      </right>
      <top style="medium">
        <color auto="1"/>
      </top>
      <bottom style="double">
        <color indexed="64"/>
      </bottom>
      <diagonal/>
    </border>
  </borders>
  <cellStyleXfs count="2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43" fontId="2" fillId="0" borderId="0" applyFont="0" applyFill="0" applyBorder="0" applyAlignment="0" applyProtection="0"/>
  </cellStyleXfs>
  <cellXfs count="2499">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2" xfId="12" applyNumberFormat="1" applyFont="1" applyBorder="1" applyAlignment="1" applyProtection="1">
      <alignment horizontal="right" vertical="center"/>
    </xf>
    <xf numFmtId="0" fontId="10" fillId="0" borderId="122" xfId="12" applyFont="1" applyBorder="1" applyAlignment="1" applyProtection="1">
      <alignment vertical="center"/>
    </xf>
    <xf numFmtId="0" fontId="13" fillId="0" borderId="125" xfId="12" applyFont="1" applyBorder="1" applyAlignment="1" applyProtection="1">
      <alignment vertical="center"/>
    </xf>
    <xf numFmtId="0" fontId="13" fillId="0" borderId="123" xfId="12" applyFont="1" applyBorder="1" applyAlignment="1" applyProtection="1">
      <alignment vertical="center"/>
    </xf>
    <xf numFmtId="1" fontId="9" fillId="0" borderId="0" xfId="0" applyNumberFormat="1" applyFont="1" applyAlignment="1">
      <alignment horizontal="center" vertical="center"/>
    </xf>
    <xf numFmtId="0" fontId="10" fillId="0" borderId="132"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4"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96"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97" xfId="0" applyFont="1" applyFill="1" applyBorder="1" applyAlignment="1">
      <alignment horizontal="center" vertical="center"/>
    </xf>
    <xf numFmtId="0" fontId="75" fillId="10" borderId="98" xfId="0" applyFont="1" applyFill="1" applyBorder="1" applyAlignment="1">
      <alignment horizontal="center" vertical="center"/>
    </xf>
    <xf numFmtId="0" fontId="53" fillId="18" borderId="118" xfId="0" applyFont="1" applyFill="1" applyBorder="1" applyAlignment="1" applyProtection="1">
      <alignment horizontal="left" vertical="center"/>
    </xf>
    <xf numFmtId="164" fontId="53" fillId="18" borderId="118" xfId="0" applyNumberFormat="1" applyFont="1" applyFill="1" applyBorder="1" applyAlignment="1" applyProtection="1">
      <alignment horizontal="center" vertical="center"/>
    </xf>
    <xf numFmtId="164" fontId="63" fillId="18" borderId="118" xfId="0" applyNumberFormat="1" applyFont="1" applyFill="1" applyBorder="1" applyAlignment="1" applyProtection="1">
      <alignment vertical="center"/>
    </xf>
    <xf numFmtId="0" fontId="76" fillId="11" borderId="119" xfId="0" applyFont="1" applyFill="1" applyBorder="1" applyAlignment="1">
      <alignment horizontal="left" vertical="center"/>
    </xf>
    <xf numFmtId="38" fontId="48" fillId="11" borderId="99" xfId="0" applyNumberFormat="1" applyFont="1" applyFill="1" applyBorder="1" applyAlignment="1">
      <alignment horizontal="right"/>
    </xf>
    <xf numFmtId="38" fontId="48" fillId="11" borderId="106" xfId="0" applyNumberFormat="1" applyFont="1" applyFill="1" applyBorder="1" applyAlignment="1">
      <alignment horizontal="right"/>
    </xf>
    <xf numFmtId="0" fontId="77" fillId="12" borderId="99" xfId="0" applyFont="1" applyFill="1" applyBorder="1" applyAlignment="1">
      <alignment vertical="center"/>
    </xf>
    <xf numFmtId="164" fontId="53" fillId="14" borderId="114" xfId="0" applyNumberFormat="1" applyFont="1" applyFill="1" applyBorder="1" applyAlignment="1" applyProtection="1">
      <alignment horizontal="center" vertical="center"/>
    </xf>
    <xf numFmtId="164" fontId="63" fillId="14" borderId="106" xfId="0" applyNumberFormat="1" applyFont="1" applyFill="1" applyBorder="1" applyAlignment="1" applyProtection="1">
      <alignment vertical="center"/>
    </xf>
    <xf numFmtId="0" fontId="56" fillId="14" borderId="99" xfId="0" applyFont="1" applyFill="1" applyBorder="1" applyAlignment="1" applyProtection="1">
      <alignment vertical="center"/>
    </xf>
    <xf numFmtId="38" fontId="48" fillId="12" borderId="117" xfId="0" applyNumberFormat="1" applyFont="1" applyFill="1" applyBorder="1" applyAlignment="1" applyProtection="1">
      <alignment horizontal="right"/>
      <protection locked="0"/>
    </xf>
    <xf numFmtId="38" fontId="48" fillId="12" borderId="99" xfId="0" applyNumberFormat="1" applyFont="1" applyFill="1" applyBorder="1" applyAlignment="1" applyProtection="1">
      <alignment horizontal="right"/>
      <protection locked="0"/>
    </xf>
    <xf numFmtId="38" fontId="48" fillId="12" borderId="106" xfId="0" applyNumberFormat="1" applyFont="1" applyFill="1" applyBorder="1" applyAlignment="1" applyProtection="1">
      <alignment horizontal="right"/>
      <protection locked="0"/>
    </xf>
    <xf numFmtId="0" fontId="53" fillId="18" borderId="106" xfId="0" applyFont="1" applyFill="1" applyBorder="1" applyAlignment="1" applyProtection="1">
      <alignment horizontal="center" vertical="center"/>
    </xf>
    <xf numFmtId="164" fontId="53" fillId="18" borderId="106" xfId="0" applyNumberFormat="1" applyFont="1" applyFill="1" applyBorder="1" applyAlignment="1" applyProtection="1">
      <alignment horizontal="center" vertical="center"/>
    </xf>
    <xf numFmtId="164" fontId="63" fillId="18" borderId="106" xfId="0" applyNumberFormat="1" applyFont="1" applyFill="1" applyBorder="1" applyAlignment="1" applyProtection="1">
      <alignment vertical="center"/>
    </xf>
    <xf numFmtId="0" fontId="76" fillId="11" borderId="99"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4" xfId="0" applyFont="1" applyFill="1" applyBorder="1" applyAlignment="1" applyProtection="1">
      <alignment horizontal="left" vertical="center"/>
    </xf>
    <xf numFmtId="164" fontId="53" fillId="14" borderId="106" xfId="0" applyNumberFormat="1" applyFont="1" applyFill="1" applyBorder="1" applyAlignment="1" applyProtection="1">
      <alignment horizontal="center" vertical="center"/>
    </xf>
    <xf numFmtId="164" fontId="61" fillId="14" borderId="106" xfId="0" applyNumberFormat="1" applyFont="1" applyFill="1" applyBorder="1" applyAlignment="1" applyProtection="1">
      <alignment vertical="center"/>
    </xf>
    <xf numFmtId="0" fontId="77" fillId="12" borderId="99" xfId="0" applyFont="1" applyFill="1" applyBorder="1" applyAlignment="1">
      <alignment horizontal="left" vertical="center"/>
    </xf>
    <xf numFmtId="0" fontId="53" fillId="14" borderId="115" xfId="0" applyFont="1" applyFill="1" applyBorder="1" applyAlignment="1" applyProtection="1">
      <alignment horizontal="center" vertical="center"/>
    </xf>
    <xf numFmtId="164" fontId="53" fillId="14" borderId="116" xfId="0" applyNumberFormat="1" applyFont="1" applyFill="1" applyBorder="1" applyAlignment="1" applyProtection="1">
      <alignment horizontal="center" vertical="center"/>
    </xf>
    <xf numFmtId="164" fontId="63" fillId="14" borderId="116" xfId="0" applyNumberFormat="1" applyFont="1" applyFill="1" applyBorder="1" applyAlignment="1" applyProtection="1">
      <alignment vertical="center"/>
    </xf>
    <xf numFmtId="38" fontId="48" fillId="12" borderId="106" xfId="0" applyNumberFormat="1" applyFont="1" applyFill="1" applyBorder="1" applyAlignment="1">
      <alignment horizontal="right"/>
    </xf>
    <xf numFmtId="0" fontId="76" fillId="11" borderId="100" xfId="0" applyFont="1" applyFill="1" applyBorder="1" applyAlignment="1">
      <alignment horizontal="left" vertical="center"/>
    </xf>
    <xf numFmtId="38" fontId="48" fillId="11" borderId="100"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4" xfId="0" applyNumberFormat="1" applyFont="1" applyBorder="1" applyAlignment="1" applyProtection="1">
      <alignment horizontal="center" vertical="center"/>
    </xf>
    <xf numFmtId="38" fontId="54" fillId="0" borderId="124" xfId="0" applyNumberFormat="1" applyFont="1" applyBorder="1" applyAlignment="1" applyProtection="1">
      <alignment horizontal="right"/>
      <protection locked="0"/>
    </xf>
    <xf numFmtId="38" fontId="54" fillId="3" borderId="124"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27" xfId="0" applyFont="1" applyFill="1" applyBorder="1" applyAlignment="1" applyProtection="1">
      <alignment horizontal="center" vertical="center"/>
    </xf>
    <xf numFmtId="38" fontId="54" fillId="0" borderId="121" xfId="0" applyNumberFormat="1" applyFont="1" applyFill="1" applyBorder="1" applyAlignment="1" applyProtection="1">
      <alignment horizontal="right"/>
      <protection locked="0"/>
    </xf>
    <xf numFmtId="0" fontId="61" fillId="0" borderId="96" xfId="0" applyFont="1" applyFill="1" applyBorder="1" applyAlignment="1" applyProtection="1">
      <alignment horizontal="center" vertical="center"/>
    </xf>
    <xf numFmtId="38" fontId="54" fillId="0" borderId="120" xfId="0" applyNumberFormat="1" applyFont="1" applyFill="1" applyBorder="1" applyAlignment="1" applyProtection="1">
      <alignment horizontal="right"/>
      <protection locked="0"/>
    </xf>
    <xf numFmtId="38" fontId="54" fillId="0" borderId="108"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4"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4"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2"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4" xfId="0" applyFont="1" applyFill="1" applyBorder="1" applyAlignment="1">
      <alignment horizontal="center" vertical="center"/>
    </xf>
    <xf numFmtId="38" fontId="54" fillId="0" borderId="124"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2"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3"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4"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2"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0" xfId="3" applyNumberFormat="1" applyFont="1" applyBorder="1" applyAlignment="1">
      <alignment horizontal="center" vertical="center"/>
    </xf>
    <xf numFmtId="0" fontId="56" fillId="0" borderId="130"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0"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49" xfId="0" applyFont="1" applyBorder="1"/>
    <xf numFmtId="0" fontId="54" fillId="0" borderId="13" xfId="0" applyFont="1" applyBorder="1"/>
    <xf numFmtId="0" fontId="54" fillId="0" borderId="122" xfId="0" applyFont="1" applyBorder="1" applyAlignment="1">
      <alignment horizontal="left" vertical="top"/>
    </xf>
    <xf numFmtId="164" fontId="112" fillId="0" borderId="125" xfId="0" applyNumberFormat="1" applyFont="1" applyBorder="1" applyAlignment="1">
      <alignment horizontal="right" vertical="top"/>
    </xf>
    <xf numFmtId="0" fontId="54" fillId="0" borderId="125" xfId="0" applyNumberFormat="1" applyFont="1" applyBorder="1" applyAlignment="1">
      <alignment horizontal="left" vertical="center" wrapText="1" indent="1"/>
    </xf>
    <xf numFmtId="0" fontId="84" fillId="0" borderId="124" xfId="0" applyFont="1" applyBorder="1" applyAlignment="1">
      <alignment horizontal="left" vertical="center" wrapText="1"/>
    </xf>
    <xf numFmtId="0" fontId="54" fillId="0" borderId="125" xfId="0" applyFont="1" applyBorder="1" applyAlignment="1">
      <alignment horizontal="left" vertical="top"/>
    </xf>
    <xf numFmtId="0" fontId="54" fillId="0" borderId="0" xfId="0" applyFont="1" applyBorder="1" applyAlignment="1">
      <alignment vertical="top"/>
    </xf>
    <xf numFmtId="0" fontId="114" fillId="0" borderId="125" xfId="0" applyNumberFormat="1" applyFont="1" applyBorder="1" applyAlignment="1">
      <alignment horizontal="left" vertical="center"/>
    </xf>
    <xf numFmtId="0" fontId="112" fillId="0" borderId="125" xfId="0" applyFont="1" applyBorder="1" applyAlignment="1">
      <alignment vertical="top"/>
    </xf>
    <xf numFmtId="0" fontId="112" fillId="0" borderId="125" xfId="0" applyFont="1" applyBorder="1" applyAlignment="1">
      <alignment horizontal="left" vertical="top"/>
    </xf>
    <xf numFmtId="0" fontId="54" fillId="0" borderId="122" xfId="0" applyFont="1" applyBorder="1" applyAlignment="1"/>
    <xf numFmtId="164" fontId="112" fillId="0" borderId="125" xfId="0" applyNumberFormat="1" applyFont="1" applyBorder="1" applyAlignment="1"/>
    <xf numFmtId="0" fontId="54" fillId="0" borderId="125" xfId="0" applyFont="1" applyBorder="1" applyAlignment="1"/>
    <xf numFmtId="0" fontId="61" fillId="0" borderId="123"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1"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2" xfId="0" applyFont="1" applyFill="1" applyBorder="1" applyAlignment="1"/>
    <xf numFmtId="0" fontId="53" fillId="0" borderId="125" xfId="0" applyFont="1" applyFill="1" applyBorder="1" applyAlignment="1">
      <alignment horizontal="left" vertical="top"/>
    </xf>
    <xf numFmtId="0" fontId="53" fillId="0" borderId="123"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3"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0" xfId="3" quotePrefix="1" applyNumberFormat="1" applyFont="1" applyBorder="1" applyAlignment="1" applyProtection="1">
      <alignment horizontal="left"/>
    </xf>
    <xf numFmtId="0" fontId="61" fillId="0" borderId="141" xfId="3" applyNumberFormat="1" applyFont="1" applyBorder="1" applyAlignment="1" applyProtection="1">
      <alignment horizontal="center"/>
    </xf>
    <xf numFmtId="0" fontId="61" fillId="0" borderId="141" xfId="3" applyNumberFormat="1" applyFont="1" applyBorder="1" applyProtection="1"/>
    <xf numFmtId="0" fontId="54" fillId="0" borderId="140" xfId="3" applyNumberFormat="1" applyFont="1" applyBorder="1" applyAlignment="1" applyProtection="1"/>
    <xf numFmtId="0" fontId="61" fillId="0" borderId="142" xfId="3" applyNumberFormat="1" applyFont="1" applyBorder="1" applyAlignment="1" applyProtection="1">
      <alignment horizontal="centerContinuous"/>
    </xf>
    <xf numFmtId="0" fontId="54" fillId="0" borderId="140" xfId="3" applyNumberFormat="1" applyFont="1" applyBorder="1" applyAlignment="1" applyProtection="1">
      <alignment horizontal="left"/>
    </xf>
    <xf numFmtId="0" fontId="61" fillId="0" borderId="142" xfId="3" applyNumberFormat="1" applyFont="1" applyBorder="1" applyProtection="1"/>
    <xf numFmtId="0" fontId="61" fillId="0" borderId="141"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0"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3"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4"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1"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5"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3" xfId="3" applyFont="1" applyBorder="1" applyProtection="1"/>
    <xf numFmtId="0" fontId="54" fillId="0" borderId="144" xfId="3" applyFont="1" applyBorder="1" applyProtection="1">
      <protection locked="0"/>
    </xf>
    <xf numFmtId="0" fontId="54" fillId="0" borderId="143"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4" xfId="3" applyNumberFormat="1" applyFont="1" applyBorder="1" applyAlignment="1" applyProtection="1">
      <protection locked="0"/>
    </xf>
    <xf numFmtId="5" fontId="54" fillId="0" borderId="72"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4" xfId="3" applyNumberFormat="1" applyFont="1" applyBorder="1" applyAlignment="1" applyProtection="1">
      <alignment horizontal="center"/>
      <protection locked="0"/>
    </xf>
    <xf numFmtId="5" fontId="54" fillId="0" borderId="72"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4" xfId="3" applyFont="1" applyBorder="1" applyAlignment="1" applyProtection="1">
      <alignment vertical="top"/>
    </xf>
    <xf numFmtId="0" fontId="56" fillId="0" borderId="74"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169" fontId="61" fillId="0" borderId="0" xfId="3" applyNumberFormat="1" applyFont="1" applyBorder="1" applyProtection="1"/>
    <xf numFmtId="169" fontId="56" fillId="0" borderId="0" xfId="3" applyNumberFormat="1" applyFont="1" applyProtection="1"/>
    <xf numFmtId="169" fontId="56" fillId="0" borderId="74" xfId="3" applyNumberFormat="1" applyFont="1" applyBorder="1" applyProtection="1"/>
    <xf numFmtId="169" fontId="61" fillId="0" borderId="0" xfId="3" applyNumberFormat="1" applyFont="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64" fillId="0" borderId="141" xfId="3" applyFont="1" applyBorder="1" applyProtection="1"/>
    <xf numFmtId="0" fontId="56" fillId="0" borderId="141" xfId="3" applyFont="1" applyBorder="1" applyProtection="1"/>
    <xf numFmtId="0" fontId="56" fillId="0" borderId="141"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1" xfId="3" quotePrefix="1" applyFont="1" applyBorder="1" applyAlignment="1" applyProtection="1">
      <alignment horizontal="left"/>
    </xf>
    <xf numFmtId="0" fontId="54" fillId="0" borderId="141" xfId="3" applyFont="1" applyBorder="1" applyProtection="1"/>
    <xf numFmtId="0" fontId="54" fillId="0" borderId="141"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1" xfId="3" applyFont="1" applyBorder="1" applyProtection="1"/>
    <xf numFmtId="0" fontId="56" fillId="0" borderId="0" xfId="3" applyFont="1" applyBorder="1" applyAlignment="1" applyProtection="1">
      <alignment horizontal="left"/>
    </xf>
    <xf numFmtId="0" fontId="63" fillId="0" borderId="141" xfId="3" applyFont="1" applyBorder="1" applyAlignment="1" applyProtection="1">
      <alignment horizontal="left"/>
    </xf>
    <xf numFmtId="0" fontId="56" fillId="9" borderId="141" xfId="3" applyFont="1" applyFill="1" applyBorder="1" applyProtection="1"/>
    <xf numFmtId="0" fontId="56" fillId="9" borderId="141" xfId="3" applyFont="1" applyFill="1" applyBorder="1" applyAlignment="1" applyProtection="1">
      <alignment horizontal="center"/>
    </xf>
    <xf numFmtId="0" fontId="56" fillId="9" borderId="142" xfId="3" applyFont="1" applyFill="1" applyBorder="1" applyProtection="1"/>
    <xf numFmtId="0" fontId="61" fillId="9" borderId="5" xfId="3" applyFont="1" applyFill="1" applyBorder="1" applyProtection="1"/>
    <xf numFmtId="0" fontId="61" fillId="9" borderId="107"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4" xfId="3" applyFont="1" applyFill="1" applyBorder="1" applyProtection="1"/>
    <xf numFmtId="0" fontId="56" fillId="0" borderId="74"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1"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6" xfId="3" applyNumberFormat="1" applyFont="1" applyBorder="1" applyAlignment="1" applyProtection="1">
      <alignment horizontal="center"/>
    </xf>
    <xf numFmtId="169" fontId="61" fillId="0" borderId="73" xfId="3" applyNumberFormat="1" applyFont="1" applyBorder="1" applyAlignment="1" applyProtection="1">
      <alignment horizontal="center"/>
      <protection locked="0"/>
    </xf>
    <xf numFmtId="169" fontId="121" fillId="0" borderId="0" xfId="3" applyNumberFormat="1" applyFont="1" applyProtection="1"/>
    <xf numFmtId="6" fontId="117" fillId="0" borderId="72" xfId="3" applyNumberFormat="1" applyFont="1" applyBorder="1" applyProtection="1"/>
    <xf numFmtId="6" fontId="117" fillId="0" borderId="0" xfId="3" applyNumberFormat="1" applyFont="1" applyBorder="1" applyProtection="1"/>
    <xf numFmtId="10" fontId="63" fillId="0" borderId="73"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4" xfId="3" applyNumberFormat="1" applyFont="1" applyBorder="1" applyProtection="1"/>
    <xf numFmtId="0" fontId="74" fillId="0" borderId="74" xfId="3" applyFont="1" applyBorder="1" applyAlignment="1" applyProtection="1">
      <alignment horizontal="center"/>
    </xf>
    <xf numFmtId="0" fontId="74" fillId="0" borderId="74"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0"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0"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0" xfId="3" applyFont="1" applyFill="1" applyBorder="1" applyProtection="1"/>
    <xf numFmtId="0" fontId="63" fillId="9" borderId="141" xfId="3" applyFont="1" applyFill="1" applyBorder="1" applyProtection="1"/>
    <xf numFmtId="0" fontId="56" fillId="0" borderId="5" xfId="3" applyFont="1" applyFill="1" applyBorder="1" applyProtection="1"/>
    <xf numFmtId="14" fontId="56" fillId="9" borderId="70" xfId="3" applyNumberFormat="1" applyFont="1" applyFill="1" applyBorder="1" applyAlignment="1" applyProtection="1">
      <alignment horizontal="center"/>
    </xf>
    <xf numFmtId="0" fontId="56" fillId="9" borderId="70" xfId="3" applyFont="1" applyFill="1" applyBorder="1" applyAlignment="1" applyProtection="1">
      <alignment horizontal="center"/>
    </xf>
    <xf numFmtId="0" fontId="56" fillId="9" borderId="40" xfId="3" applyFont="1" applyFill="1" applyBorder="1" applyProtection="1"/>
    <xf numFmtId="0" fontId="71" fillId="0" borderId="148" xfId="3" applyFont="1" applyBorder="1" applyAlignment="1" applyProtection="1">
      <alignment horizontal="left"/>
    </xf>
    <xf numFmtId="0" fontId="56" fillId="0" borderId="148" xfId="3" applyFont="1" applyBorder="1" applyProtection="1"/>
    <xf numFmtId="0" fontId="56" fillId="0" borderId="148"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4" xfId="3" applyNumberFormat="1" applyFont="1" applyBorder="1" applyAlignment="1" applyProtection="1">
      <protection locked="0"/>
    </xf>
    <xf numFmtId="0" fontId="56" fillId="0" borderId="74"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5"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6" xfId="0" applyFont="1" applyFill="1" applyBorder="1" applyAlignment="1" applyProtection="1">
      <alignment horizontal="left" vertical="center" indent="1"/>
    </xf>
    <xf numFmtId="0" fontId="61" fillId="0" borderId="96"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4" xfId="0" applyNumberFormat="1" applyFont="1" applyBorder="1" applyAlignment="1">
      <alignment horizontal="left" vertical="center" wrapText="1" indent="1"/>
    </xf>
    <xf numFmtId="3" fontId="61" fillId="0" borderId="122"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4"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4" xfId="0" applyNumberFormat="1" applyFont="1" applyFill="1" applyBorder="1" applyAlignment="1" applyProtection="1">
      <alignment horizontal="right" vertical="center"/>
      <protection locked="0"/>
    </xf>
    <xf numFmtId="38" fontId="53" fillId="6" borderId="152" xfId="0" applyNumberFormat="1" applyFont="1" applyFill="1" applyBorder="1" applyAlignment="1">
      <alignment horizontal="center" vertical="center" wrapText="1"/>
    </xf>
    <xf numFmtId="38" fontId="53" fillId="6" borderId="152" xfId="0" applyNumberFormat="1" applyFont="1" applyFill="1" applyBorder="1" applyAlignment="1">
      <alignment horizontal="center" vertical="top" wrapText="1"/>
    </xf>
    <xf numFmtId="38" fontId="63" fillId="6" borderId="152"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37" xfId="17" applyFont="1" applyBorder="1" applyAlignment="1">
      <alignment horizontal="left" vertical="top"/>
    </xf>
    <xf numFmtId="0" fontId="125" fillId="0" borderId="138" xfId="17" applyFont="1" applyBorder="1" applyAlignment="1">
      <alignment horizontal="center" vertical="top"/>
    </xf>
    <xf numFmtId="0" fontId="125" fillId="0" borderId="139" xfId="17" applyFont="1" applyBorder="1" applyAlignment="1">
      <alignment horizontal="center" vertical="top"/>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38" fontId="6" fillId="22" borderId="154" xfId="17" applyNumberFormat="1" applyFill="1" applyBorder="1" applyAlignment="1">
      <alignment horizontal="right" vertical="top"/>
    </xf>
    <xf numFmtId="38" fontId="6" fillId="22" borderId="155"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3" xfId="17" applyFont="1" applyFill="1" applyBorder="1" applyAlignment="1">
      <alignment horizontal="center" vertical="center" wrapText="1"/>
    </xf>
    <xf numFmtId="38" fontId="124" fillId="23" borderId="153" xfId="17" applyNumberFormat="1" applyFont="1" applyFill="1" applyBorder="1" applyAlignment="1">
      <alignment horizontal="center" vertical="center" wrapText="1"/>
    </xf>
    <xf numFmtId="3" fontId="54" fillId="23" borderId="128" xfId="0" applyNumberFormat="1" applyFont="1" applyFill="1" applyBorder="1" applyAlignment="1">
      <alignment horizontal="center"/>
    </xf>
    <xf numFmtId="3" fontId="54" fillId="23" borderId="128" xfId="0" applyNumberFormat="1" applyFont="1" applyFill="1" applyBorder="1" applyAlignment="1">
      <alignment horizontal="right"/>
    </xf>
    <xf numFmtId="3" fontId="54" fillId="23" borderId="129"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2"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4"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2" xfId="0" applyNumberFormat="1" applyFont="1" applyFill="1" applyBorder="1" applyAlignment="1">
      <alignment horizontal="left" vertical="center" wrapText="1"/>
    </xf>
    <xf numFmtId="49" fontId="63" fillId="18" borderId="124"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2"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4" xfId="0" applyFont="1" applyFill="1" applyBorder="1" applyAlignment="1">
      <alignment horizontal="left" vertical="center" wrapText="1"/>
    </xf>
    <xf numFmtId="3" fontId="63" fillId="18" borderId="124"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56" xfId="0" applyFont="1" applyBorder="1" applyAlignment="1">
      <alignment horizontal="centerContinuous" vertical="center"/>
    </xf>
    <xf numFmtId="0" fontId="54" fillId="0" borderId="157" xfId="0" applyFont="1" applyBorder="1" applyAlignment="1">
      <alignment horizontal="centerContinuous" vertical="center"/>
    </xf>
    <xf numFmtId="0" fontId="56" fillId="0" borderId="157" xfId="0" applyFont="1" applyBorder="1" applyAlignment="1">
      <alignment horizontal="centerContinuous" vertical="center"/>
    </xf>
    <xf numFmtId="0" fontId="63" fillId="0" borderId="101"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1" borderId="154" xfId="17" applyFont="1" applyFill="1" applyBorder="1" applyAlignment="1" applyProtection="1">
      <alignment horizontal="left" vertical="top" wrapText="1"/>
    </xf>
    <xf numFmtId="49" fontId="126" fillId="21" borderId="154" xfId="17" applyNumberFormat="1" applyFont="1" applyFill="1" applyBorder="1" applyAlignment="1" applyProtection="1">
      <alignment horizontal="center" vertical="top"/>
    </xf>
    <xf numFmtId="0" fontId="126" fillId="21" borderId="154" xfId="17" applyFont="1" applyFill="1" applyBorder="1" applyAlignment="1" applyProtection="1">
      <alignment vertical="top"/>
    </xf>
    <xf numFmtId="38" fontId="126" fillId="21" borderId="154" xfId="17" applyNumberFormat="1" applyFont="1" applyFill="1" applyBorder="1" applyAlignment="1" applyProtection="1">
      <alignment horizontal="right" vertical="top"/>
    </xf>
    <xf numFmtId="38" fontId="126" fillId="21" borderId="154" xfId="17" applyNumberFormat="1" applyFont="1" applyFill="1" applyBorder="1" applyAlignment="1" applyProtection="1">
      <alignment vertical="top"/>
    </xf>
    <xf numFmtId="0" fontId="6" fillId="0" borderId="154" xfId="17" applyBorder="1" applyAlignment="1" applyProtection="1">
      <alignment horizontal="left" vertical="top" wrapText="1"/>
      <protection locked="0"/>
    </xf>
    <xf numFmtId="0" fontId="6" fillId="0" borderId="154" xfId="17" applyBorder="1" applyAlignment="1" applyProtection="1">
      <alignment vertical="top"/>
      <protection locked="0"/>
    </xf>
    <xf numFmtId="0" fontId="5" fillId="0" borderId="154" xfId="17" applyFont="1" applyBorder="1" applyAlignment="1" applyProtection="1">
      <alignment horizontal="left" vertical="top" wrapText="1"/>
      <protection locked="0"/>
    </xf>
    <xf numFmtId="0" fontId="5" fillId="0" borderId="154"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4" xfId="17" applyFont="1" applyBorder="1" applyAlignment="1">
      <alignment horizontal="left" vertical="top"/>
    </xf>
    <xf numFmtId="0" fontId="126" fillId="0" borderId="74" xfId="17" applyFont="1" applyBorder="1" applyAlignment="1">
      <alignment horizontal="left" vertical="top"/>
    </xf>
    <xf numFmtId="0" fontId="126" fillId="0" borderId="95" xfId="17" applyFont="1" applyBorder="1" applyAlignment="1">
      <alignment horizontal="left" vertical="top"/>
    </xf>
    <xf numFmtId="0" fontId="32" fillId="0" borderId="0" xfId="2" applyNumberFormat="1" applyAlignment="1" applyProtection="1">
      <alignment vertical="center"/>
    </xf>
    <xf numFmtId="49" fontId="6" fillId="0" borderId="154" xfId="17" applyNumberFormat="1" applyBorder="1" applyAlignment="1" applyProtection="1">
      <alignment horizontal="center" vertical="center"/>
      <protection locked="0"/>
    </xf>
    <xf numFmtId="49" fontId="4" fillId="0" borderId="154"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4"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4"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4" xfId="17" applyNumberFormat="1" applyFill="1" applyBorder="1" applyAlignment="1" applyProtection="1">
      <alignment horizontal="right" vertical="top"/>
    </xf>
    <xf numFmtId="38" fontId="6" fillId="17" borderId="154" xfId="17" applyNumberFormat="1" applyFill="1" applyBorder="1" applyAlignment="1" applyProtection="1">
      <alignment vertical="top"/>
    </xf>
    <xf numFmtId="38" fontId="6" fillId="17" borderId="155" xfId="17" applyNumberFormat="1" applyFill="1" applyBorder="1" applyAlignment="1" applyProtection="1">
      <alignment horizontal="right" vertical="top"/>
    </xf>
    <xf numFmtId="38" fontId="6" fillId="17" borderId="155" xfId="17" applyNumberFormat="1" applyFill="1" applyBorder="1" applyAlignment="1" applyProtection="1">
      <alignment vertical="top"/>
    </xf>
    <xf numFmtId="0" fontId="6" fillId="17" borderId="155" xfId="17" applyFill="1" applyBorder="1" applyAlignment="1" applyProtection="1">
      <alignment horizontal="left" vertical="top" wrapText="1"/>
    </xf>
    <xf numFmtId="49" fontId="6" fillId="17" borderId="155" xfId="17" applyNumberFormat="1" applyFill="1" applyBorder="1" applyAlignment="1" applyProtection="1">
      <alignment vertical="top"/>
    </xf>
    <xf numFmtId="0" fontId="6" fillId="17" borderId="155" xfId="17" applyFill="1" applyBorder="1" applyAlignment="1" applyProtection="1">
      <alignment vertical="top"/>
    </xf>
    <xf numFmtId="0" fontId="54" fillId="17" borderId="123" xfId="0" applyFont="1" applyFill="1" applyBorder="1"/>
    <xf numFmtId="37" fontId="54" fillId="17" borderId="123" xfId="0" applyNumberFormat="1" applyFont="1" applyFill="1" applyBorder="1"/>
    <xf numFmtId="37" fontId="54" fillId="17" borderId="125"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1" xfId="3" applyNumberFormat="1" applyFont="1" applyFill="1" applyBorder="1" applyAlignment="1">
      <alignment horizontal="right" vertical="center"/>
    </xf>
    <xf numFmtId="38" fontId="53" fillId="17" borderId="71"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4"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4"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8"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4" xfId="17" applyNumberFormat="1" applyBorder="1" applyAlignment="1" applyProtection="1">
      <alignment horizontal="right" vertical="top"/>
      <protection locked="0"/>
    </xf>
    <xf numFmtId="49" fontId="5" fillId="0" borderId="154" xfId="17" applyNumberFormat="1" applyFont="1" applyBorder="1" applyAlignment="1" applyProtection="1">
      <alignment horizontal="center" vertical="top"/>
      <protection locked="0"/>
    </xf>
    <xf numFmtId="49" fontId="4" fillId="0" borderId="154"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4"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59" xfId="18" applyFont="1" applyFill="1" applyBorder="1" applyAlignment="1" applyProtection="1">
      <alignment horizontal="center" vertical="center"/>
      <protection locked="0"/>
    </xf>
    <xf numFmtId="0" fontId="102" fillId="0" borderId="0" xfId="18" applyNumberFormat="1" applyFont="1"/>
    <xf numFmtId="0" fontId="77" fillId="0" borderId="103" xfId="18" applyFont="1" applyBorder="1" applyAlignment="1">
      <alignment horizontal="left" vertical="center" wrapText="1"/>
    </xf>
    <xf numFmtId="0" fontId="77" fillId="0" borderId="161" xfId="18" applyFont="1" applyBorder="1" applyAlignment="1">
      <alignment horizontal="left" vertical="center" wrapText="1"/>
    </xf>
    <xf numFmtId="49" fontId="125" fillId="0" borderId="102" xfId="18" applyNumberFormat="1" applyFont="1" applyBorder="1" applyAlignment="1" applyProtection="1">
      <alignment horizontal="center" vertical="center"/>
      <protection locked="0"/>
    </xf>
    <xf numFmtId="0" fontId="125" fillId="0" borderId="102" xfId="18" applyFont="1" applyFill="1" applyBorder="1" applyAlignment="1" applyProtection="1">
      <alignment horizontal="center" vertical="center" wrapText="1"/>
      <protection locked="0"/>
    </xf>
    <xf numFmtId="0" fontId="99" fillId="0" borderId="102" xfId="18" applyFont="1" applyFill="1" applyBorder="1"/>
    <xf numFmtId="0" fontId="103" fillId="0" borderId="156" xfId="18" applyFont="1" applyBorder="1" applyAlignment="1">
      <alignment horizontal="left" vertical="center" wrapText="1"/>
    </xf>
    <xf numFmtId="0" fontId="103" fillId="0" borderId="157" xfId="18" applyFont="1" applyBorder="1" applyAlignment="1">
      <alignment horizontal="left" vertical="center" wrapText="1"/>
    </xf>
    <xf numFmtId="49" fontId="103" fillId="18" borderId="102" xfId="18" applyNumberFormat="1" applyFont="1" applyFill="1" applyBorder="1" applyAlignment="1">
      <alignment horizontal="center" vertical="center"/>
    </xf>
    <xf numFmtId="0" fontId="77" fillId="0" borderId="103" xfId="18" applyFont="1" applyFill="1" applyBorder="1" applyAlignment="1">
      <alignment horizontal="left" vertical="center" wrapText="1"/>
    </xf>
    <xf numFmtId="0" fontId="77" fillId="0" borderId="129" xfId="18" applyFont="1" applyFill="1" applyBorder="1" applyAlignment="1">
      <alignment horizontal="left" vertical="center" wrapText="1"/>
    </xf>
    <xf numFmtId="49" fontId="132" fillId="0" borderId="101" xfId="18" applyNumberFormat="1" applyFont="1" applyBorder="1" applyAlignment="1" applyProtection="1">
      <alignment horizontal="center" vertical="center"/>
      <protection locked="0"/>
    </xf>
    <xf numFmtId="49" fontId="132" fillId="0" borderId="105" xfId="18" applyNumberFormat="1" applyFont="1" applyFill="1" applyBorder="1" applyAlignment="1" applyProtection="1">
      <alignment horizontal="center" vertical="center"/>
      <protection locked="0"/>
    </xf>
    <xf numFmtId="0" fontId="99" fillId="0" borderId="101" xfId="18" applyFont="1" applyBorder="1" applyProtection="1">
      <protection locked="0"/>
    </xf>
    <xf numFmtId="49" fontId="132" fillId="0" borderId="103"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37" xfId="18" applyFont="1" applyBorder="1" applyAlignment="1">
      <alignment vertical="top"/>
    </xf>
    <xf numFmtId="0" fontId="47" fillId="0" borderId="138" xfId="18" applyFont="1" applyBorder="1" applyAlignment="1">
      <alignment vertical="top"/>
    </xf>
    <xf numFmtId="0" fontId="48" fillId="16" borderId="72" xfId="18" applyFont="1" applyFill="1" applyBorder="1" applyAlignment="1">
      <alignment vertical="top"/>
    </xf>
    <xf numFmtId="0" fontId="47" fillId="0" borderId="137" xfId="18" applyFont="1" applyBorder="1" applyAlignment="1">
      <alignment vertical="top" wrapText="1"/>
    </xf>
    <xf numFmtId="0" fontId="47" fillId="0" borderId="138"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5" xfId="18" applyFont="1" applyFill="1" applyBorder="1" applyAlignment="1">
      <alignment horizontal="center" vertical="center" wrapText="1"/>
    </xf>
    <xf numFmtId="0" fontId="103" fillId="23" borderId="160" xfId="18" applyFont="1" applyFill="1" applyBorder="1" applyAlignment="1">
      <alignment horizontal="center" vertical="center" wrapText="1"/>
    </xf>
    <xf numFmtId="0" fontId="103" fillId="18" borderId="136" xfId="18" applyFont="1" applyFill="1" applyBorder="1" applyAlignment="1">
      <alignment horizontal="center" vertical="center" wrapText="1"/>
    </xf>
    <xf numFmtId="49" fontId="103" fillId="18" borderId="103" xfId="18" applyNumberFormat="1" applyFont="1" applyFill="1" applyBorder="1" applyAlignment="1">
      <alignment horizontal="center" vertical="center" wrapText="1"/>
    </xf>
    <xf numFmtId="0" fontId="48" fillId="18" borderId="104" xfId="18" applyFont="1" applyFill="1" applyBorder="1" applyAlignment="1">
      <alignment horizontal="center"/>
    </xf>
    <xf numFmtId="0" fontId="101" fillId="0" borderId="136"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4"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4"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4"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49" fontId="3" fillId="0" borderId="154" xfId="17" applyNumberFormat="1" applyFont="1" applyBorder="1" applyAlignment="1" applyProtection="1">
      <alignment horizontal="center" vertical="top"/>
      <protection locked="0"/>
    </xf>
    <xf numFmtId="0" fontId="3" fillId="0" borderId="154" xfId="17" applyFont="1" applyBorder="1" applyAlignment="1" applyProtection="1">
      <alignment vertical="top"/>
      <protection locked="0"/>
    </xf>
    <xf numFmtId="0" fontId="3" fillId="0" borderId="154" xfId="17" applyFont="1" applyBorder="1" applyAlignment="1" applyProtection="1">
      <alignment horizontal="left" vertical="top" wrapText="1"/>
      <protection locked="0"/>
    </xf>
    <xf numFmtId="0" fontId="53" fillId="0" borderId="0" xfId="3" applyFont="1" applyAlignment="1" applyProtection="1">
      <alignment horizontal="center" vertical="center"/>
    </xf>
    <xf numFmtId="0" fontId="138" fillId="0" borderId="0" xfId="19" applyFont="1"/>
    <xf numFmtId="0" fontId="137" fillId="0" borderId="0" xfId="19" applyFont="1" applyAlignment="1">
      <alignment horizontal="center"/>
    </xf>
    <xf numFmtId="0" fontId="138" fillId="0" borderId="0" xfId="19" applyFont="1" applyAlignment="1">
      <alignment horizontal="center" wrapText="1"/>
    </xf>
    <xf numFmtId="181" fontId="139" fillId="0" borderId="0" xfId="20" applyNumberFormat="1" applyFont="1" applyAlignment="1">
      <alignment horizontal="left"/>
    </xf>
    <xf numFmtId="0" fontId="2" fillId="0" borderId="0" xfId="19"/>
    <xf numFmtId="0" fontId="137" fillId="20" borderId="164" xfId="19" applyFont="1" applyFill="1" applyBorder="1" applyAlignment="1">
      <alignment horizontal="center"/>
    </xf>
    <xf numFmtId="0" fontId="137" fillId="20" borderId="164" xfId="19" applyFont="1" applyFill="1" applyBorder="1" applyAlignment="1">
      <alignment horizontal="center" wrapText="1"/>
    </xf>
    <xf numFmtId="0" fontId="137" fillId="20" borderId="165" xfId="19" applyFont="1" applyFill="1" applyBorder="1" applyAlignment="1">
      <alignment horizontal="center"/>
    </xf>
    <xf numFmtId="0" fontId="137" fillId="20" borderId="170" xfId="19" applyFont="1" applyFill="1" applyBorder="1" applyAlignment="1">
      <alignment horizontal="center"/>
    </xf>
    <xf numFmtId="0" fontId="137" fillId="20" borderId="170" xfId="19" applyFont="1" applyFill="1" applyBorder="1" applyAlignment="1">
      <alignment horizontal="center" wrapText="1"/>
    </xf>
    <xf numFmtId="0" fontId="137" fillId="20" borderId="171" xfId="19" applyFont="1" applyFill="1" applyBorder="1" applyAlignment="1">
      <alignment horizontal="center"/>
    </xf>
    <xf numFmtId="0" fontId="137" fillId="20" borderId="171" xfId="19" applyFont="1" applyFill="1" applyBorder="1" applyAlignment="1">
      <alignment horizontal="center" wrapText="1"/>
    </xf>
    <xf numFmtId="0" fontId="137" fillId="20" borderId="171" xfId="19" quotePrefix="1" applyFont="1" applyFill="1" applyBorder="1" applyAlignment="1">
      <alignment horizontal="center"/>
    </xf>
    <xf numFmtId="0" fontId="137" fillId="20" borderId="174" xfId="19" applyFont="1" applyFill="1" applyBorder="1" applyAlignment="1">
      <alignment horizontal="center"/>
    </xf>
    <xf numFmtId="0" fontId="137" fillId="20" borderId="175" xfId="19" applyFont="1" applyFill="1" applyBorder="1" applyAlignment="1">
      <alignment horizontal="center" wrapText="1"/>
    </xf>
    <xf numFmtId="0" fontId="137" fillId="20" borderId="175" xfId="19" applyFont="1" applyFill="1" applyBorder="1" applyAlignment="1">
      <alignment horizontal="center"/>
    </xf>
    <xf numFmtId="0" fontId="137" fillId="0" borderId="176" xfId="19" applyFont="1" applyBorder="1"/>
    <xf numFmtId="0" fontId="138" fillId="0" borderId="177" xfId="19" applyFont="1" applyBorder="1"/>
    <xf numFmtId="0" fontId="138" fillId="0" borderId="178" xfId="19" applyFont="1" applyBorder="1"/>
    <xf numFmtId="0" fontId="137" fillId="0" borderId="178" xfId="19" applyFont="1" applyBorder="1" applyAlignment="1">
      <alignment horizontal="center"/>
    </xf>
    <xf numFmtId="0" fontId="138" fillId="0" borderId="178" xfId="19" applyFont="1" applyBorder="1" applyAlignment="1">
      <alignment horizontal="center" wrapText="1"/>
    </xf>
    <xf numFmtId="0" fontId="138" fillId="0" borderId="179" xfId="19" applyFont="1" applyBorder="1" applyAlignment="1">
      <alignment horizontal="center"/>
    </xf>
    <xf numFmtId="181" fontId="138" fillId="0" borderId="180" xfId="20" applyNumberFormat="1" applyFont="1" applyBorder="1"/>
    <xf numFmtId="0" fontId="138" fillId="0" borderId="178" xfId="19" applyFont="1" applyFill="1" applyBorder="1"/>
    <xf numFmtId="0" fontId="138" fillId="0" borderId="179" xfId="19" quotePrefix="1" applyFont="1" applyBorder="1" applyAlignment="1">
      <alignment horizontal="center"/>
    </xf>
    <xf numFmtId="181" fontId="138" fillId="0" borderId="180" xfId="20" applyNumberFormat="1" applyFont="1" applyFill="1" applyBorder="1"/>
    <xf numFmtId="181" fontId="138" fillId="0" borderId="180" xfId="20" applyNumberFormat="1" applyFont="1" applyBorder="1" applyAlignment="1">
      <alignment horizontal="center"/>
    </xf>
    <xf numFmtId="181" fontId="138" fillId="0" borderId="181" xfId="20" applyNumberFormat="1" applyFont="1" applyBorder="1"/>
    <xf numFmtId="181" fontId="138" fillId="0" borderId="182" xfId="20" applyNumberFormat="1" applyFont="1" applyBorder="1"/>
    <xf numFmtId="0" fontId="138" fillId="0" borderId="176" xfId="19" applyFont="1" applyBorder="1"/>
    <xf numFmtId="181" fontId="138" fillId="0" borderId="179" xfId="20" applyNumberFormat="1" applyFont="1" applyBorder="1"/>
    <xf numFmtId="181" fontId="138" fillId="0" borderId="179" xfId="20" applyNumberFormat="1" applyFont="1" applyFill="1" applyBorder="1"/>
    <xf numFmtId="0" fontId="138" fillId="0" borderId="176" xfId="19" applyFont="1" applyFill="1" applyBorder="1"/>
    <xf numFmtId="0" fontId="138" fillId="0" borderId="177" xfId="19" applyFont="1" applyFill="1" applyBorder="1"/>
    <xf numFmtId="0" fontId="137" fillId="0" borderId="178" xfId="19" applyFont="1" applyFill="1" applyBorder="1" applyAlignment="1">
      <alignment horizontal="center"/>
    </xf>
    <xf numFmtId="0" fontId="138" fillId="0" borderId="178" xfId="19" applyFont="1" applyFill="1" applyBorder="1" applyAlignment="1">
      <alignment horizontal="center" wrapText="1"/>
    </xf>
    <xf numFmtId="0" fontId="138" fillId="0" borderId="179" xfId="19" quotePrefix="1" applyFont="1" applyFill="1" applyBorder="1" applyAlignment="1">
      <alignment horizontal="center"/>
    </xf>
    <xf numFmtId="0" fontId="138" fillId="0" borderId="179" xfId="19" applyFont="1" applyFill="1" applyBorder="1" applyAlignment="1">
      <alignment horizontal="center"/>
    </xf>
    <xf numFmtId="0" fontId="137" fillId="0" borderId="0" xfId="19" applyFont="1"/>
    <xf numFmtId="0" fontId="137" fillId="0" borderId="176" xfId="19" applyFont="1" applyFill="1" applyBorder="1"/>
    <xf numFmtId="181" fontId="138" fillId="0" borderId="180" xfId="20" applyNumberFormat="1" applyFont="1" applyFill="1" applyBorder="1" applyAlignment="1">
      <alignment horizontal="center"/>
    </xf>
    <xf numFmtId="181" fontId="138" fillId="0" borderId="183" xfId="20" applyNumberFormat="1" applyFont="1" applyBorder="1"/>
    <xf numFmtId="181" fontId="138" fillId="0" borderId="0" xfId="19" applyNumberFormat="1" applyFont="1"/>
    <xf numFmtId="0" fontId="138" fillId="0" borderId="0" xfId="19" applyFont="1" applyAlignment="1"/>
    <xf numFmtId="0" fontId="1" fillId="0" borderId="154" xfId="17" applyFont="1" applyBorder="1" applyAlignment="1" applyProtection="1">
      <alignment horizontal="left" vertical="top" wrapText="1"/>
      <protection locked="0"/>
    </xf>
    <xf numFmtId="49" fontId="1" fillId="0" borderId="154" xfId="17" applyNumberFormat="1" applyFont="1" applyBorder="1" applyAlignment="1" applyProtection="1">
      <alignment horizontal="center" vertical="top"/>
      <protection locked="0"/>
    </xf>
    <xf numFmtId="0" fontId="1" fillId="0" borderId="154" xfId="17" applyFont="1" applyBorder="1" applyAlignment="1" applyProtection="1">
      <alignment vertical="top"/>
      <protection locked="0"/>
    </xf>
    <xf numFmtId="0" fontId="56" fillId="0" borderId="0" xfId="0" applyFont="1" applyAlignment="1">
      <alignment wrapText="1"/>
    </xf>
    <xf numFmtId="164" fontId="61" fillId="0" borderId="0" xfId="0" applyNumberFormat="1" applyFont="1" applyAlignment="1">
      <alignment vertical="top"/>
    </xf>
    <xf numFmtId="179" fontId="56" fillId="0" borderId="0" xfId="3" applyNumberFormat="1" applyFont="1" applyBorder="1" applyAlignment="1" applyProtection="1">
      <alignment horizontal="center" vertical="top"/>
      <protection locked="0"/>
    </xf>
    <xf numFmtId="0" fontId="56" fillId="0" borderId="0" xfId="3" applyFont="1" applyBorder="1" applyAlignment="1" applyProtection="1">
      <alignment horizontal="justify" vertical="top" wrapText="1"/>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5" xfId="12" applyFont="1" applyBorder="1" applyAlignment="1" applyProtection="1">
      <alignment horizontal="center" vertical="center" wrapText="1"/>
    </xf>
    <xf numFmtId="0" fontId="134" fillId="0" borderId="123"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3" xfId="12" applyFont="1" applyBorder="1" applyAlignment="1" applyProtection="1">
      <alignment horizontal="left" vertical="center" indent="1"/>
      <protection locked="0"/>
    </xf>
    <xf numFmtId="0" fontId="12" fillId="0" borderId="123"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5"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2" xfId="12" applyNumberFormat="1" applyFont="1" applyBorder="1" applyAlignment="1" applyProtection="1">
      <alignment horizontal="left" vertical="center" indent="1"/>
      <protection locked="0"/>
    </xf>
    <xf numFmtId="0" fontId="12" fillId="0" borderId="125" xfId="12" applyNumberFormat="1" applyFont="1" applyBorder="1" applyAlignment="1" applyProtection="1">
      <alignment horizontal="left" vertical="center" indent="1"/>
      <protection locked="0"/>
    </xf>
    <xf numFmtId="0" fontId="12" fillId="0" borderId="123" xfId="12" applyNumberFormat="1" applyFont="1" applyBorder="1" applyAlignment="1" applyProtection="1">
      <alignment horizontal="left" vertical="center" indent="1"/>
      <protection locked="0"/>
    </xf>
    <xf numFmtId="180" fontId="12" fillId="0" borderId="122"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2"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3" fillId="0" borderId="131"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0"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2"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5" xfId="0" applyNumberFormat="1" applyFont="1" applyBorder="1" applyAlignment="1" applyProtection="1">
      <alignment horizontal="left" vertical="top" wrapText="1"/>
      <protection locked="0"/>
    </xf>
    <xf numFmtId="0" fontId="53" fillId="0" borderId="76" xfId="0" applyFont="1" applyBorder="1" applyAlignment="1" applyProtection="1">
      <alignment wrapText="1"/>
      <protection locked="0"/>
    </xf>
    <xf numFmtId="0" fontId="53" fillId="0" borderId="77" xfId="0" applyFont="1" applyBorder="1" applyAlignment="1" applyProtection="1">
      <alignment wrapText="1"/>
      <protection locked="0"/>
    </xf>
    <xf numFmtId="0" fontId="53" fillId="0" borderId="78" xfId="0" applyFont="1" applyBorder="1" applyAlignment="1" applyProtection="1">
      <alignment wrapText="1"/>
      <protection locked="0"/>
    </xf>
    <xf numFmtId="0" fontId="53" fillId="0" borderId="0" xfId="0" applyFont="1" applyAlignment="1" applyProtection="1">
      <alignment wrapText="1"/>
      <protection locked="0"/>
    </xf>
    <xf numFmtId="0" fontId="53" fillId="0" borderId="79" xfId="0" applyFont="1" applyBorder="1" applyAlignment="1" applyProtection="1">
      <alignment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3"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3"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3" xfId="0" applyFont="1" applyFill="1" applyBorder="1" applyAlignment="1">
      <alignment horizontal="center" vertical="center"/>
    </xf>
    <xf numFmtId="0" fontId="56" fillId="23" borderId="128" xfId="0" applyFont="1" applyFill="1" applyBorder="1" applyAlignment="1">
      <alignment horizontal="center" vertical="center"/>
    </xf>
    <xf numFmtId="0" fontId="64" fillId="23"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3"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4" xfId="0" applyFont="1" applyBorder="1" applyAlignment="1" applyProtection="1">
      <alignment horizontal="left" vertical="center" wrapText="1" indent="1"/>
    </xf>
    <xf numFmtId="0" fontId="61" fillId="0" borderId="145"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3" xfId="0" applyFont="1" applyFill="1" applyBorder="1" applyAlignment="1" applyProtection="1">
      <alignment horizontal="left" vertical="center" wrapText="1"/>
    </xf>
    <xf numFmtId="0" fontId="63" fillId="6" borderId="84" xfId="0" applyFont="1" applyFill="1" applyBorder="1" applyAlignment="1" applyProtection="1">
      <alignment horizontal="left" vertical="center" wrapText="1"/>
    </xf>
    <xf numFmtId="0" fontId="56" fillId="0" borderId="84"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4" xfId="0" applyFont="1" applyFill="1" applyBorder="1" applyAlignment="1" applyProtection="1">
      <alignment horizontal="left" vertical="center" indent="1"/>
    </xf>
    <xf numFmtId="0" fontId="63" fillId="17" borderId="143" xfId="0" applyFont="1" applyFill="1" applyBorder="1" applyAlignment="1" applyProtection="1">
      <alignment horizontal="left" vertical="center" indent="1"/>
    </xf>
    <xf numFmtId="0" fontId="63" fillId="3" borderId="144" xfId="0" applyFont="1" applyFill="1" applyBorder="1" applyAlignment="1" applyProtection="1">
      <alignment horizontal="left" vertical="center"/>
    </xf>
    <xf numFmtId="0" fontId="63" fillId="3" borderId="145"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3" xfId="0" applyFont="1" applyFill="1" applyBorder="1" applyAlignment="1" applyProtection="1">
      <alignment horizontal="left" vertical="center" indent="1"/>
    </xf>
    <xf numFmtId="0" fontId="64" fillId="23" borderId="144" xfId="0" applyFont="1" applyFill="1" applyBorder="1" applyAlignment="1" applyProtection="1">
      <alignment horizontal="left" vertical="center" indent="1"/>
    </xf>
    <xf numFmtId="0" fontId="64" fillId="23" borderId="145" xfId="0" applyFont="1" applyFill="1" applyBorder="1" applyAlignment="1" applyProtection="1">
      <alignment horizontal="left" vertical="center" indent="1"/>
    </xf>
    <xf numFmtId="0" fontId="67" fillId="6" borderId="85" xfId="10" applyFont="1" applyFill="1" applyBorder="1" applyAlignment="1">
      <alignment horizontal="center" vertical="center"/>
    </xf>
    <xf numFmtId="0" fontId="97" fillId="0" borderId="86" xfId="0" applyFont="1" applyBorder="1" applyAlignment="1">
      <alignment horizontal="center" vertical="center"/>
    </xf>
    <xf numFmtId="0" fontId="97" fillId="0" borderId="87" xfId="0" applyFont="1" applyBorder="1" applyAlignment="1">
      <alignment horizontal="center" vertical="center"/>
    </xf>
    <xf numFmtId="0" fontId="64" fillId="23" borderId="88"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89" xfId="0" applyFont="1" applyFill="1" applyBorder="1" applyAlignment="1">
      <alignment horizontal="center" vertical="center" wrapText="1"/>
    </xf>
    <xf numFmtId="0" fontId="129" fillId="23" borderId="90"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1" xfId="0" applyFont="1" applyFill="1" applyBorder="1" applyAlignment="1">
      <alignment horizontal="center" vertical="center"/>
    </xf>
    <xf numFmtId="0" fontId="79" fillId="0" borderId="70" xfId="10" applyFont="1" applyBorder="1" applyAlignment="1">
      <alignment horizontal="center"/>
    </xf>
    <xf numFmtId="0" fontId="56" fillId="0" borderId="70" xfId="0" applyFont="1" applyBorder="1" applyAlignment="1">
      <alignment horizontal="center"/>
    </xf>
    <xf numFmtId="0" fontId="126" fillId="0" borderId="92" xfId="17" applyFont="1" applyBorder="1" applyAlignment="1">
      <alignment horizontal="left" vertical="top" wrapText="1"/>
    </xf>
    <xf numFmtId="0" fontId="126" fillId="0" borderId="0" xfId="17" applyFont="1" applyBorder="1" applyAlignment="1">
      <alignment horizontal="left" vertical="top" wrapText="1"/>
    </xf>
    <xf numFmtId="0" fontId="126" fillId="0" borderId="93" xfId="17" applyFont="1" applyBorder="1" applyAlignment="1">
      <alignment horizontal="left" vertical="top" wrapText="1"/>
    </xf>
    <xf numFmtId="0" fontId="125" fillId="23" borderId="137" xfId="17" applyFont="1" applyFill="1" applyBorder="1" applyAlignment="1">
      <alignment horizontal="center" vertical="center"/>
    </xf>
    <xf numFmtId="0" fontId="125" fillId="23" borderId="138" xfId="17" applyFont="1" applyFill="1" applyBorder="1" applyAlignment="1">
      <alignment horizontal="center" vertical="center"/>
    </xf>
    <xf numFmtId="0" fontId="125" fillId="23" borderId="139" xfId="17" applyFont="1" applyFill="1" applyBorder="1" applyAlignment="1">
      <alignment horizontal="center" vertical="center"/>
    </xf>
    <xf numFmtId="0" fontId="125" fillId="23" borderId="94" xfId="17" applyFont="1" applyFill="1" applyBorder="1" applyAlignment="1">
      <alignment horizontal="center" vertical="center"/>
    </xf>
    <xf numFmtId="0" fontId="125" fillId="23" borderId="74" xfId="17" applyFont="1" applyFill="1" applyBorder="1" applyAlignment="1">
      <alignment horizontal="center" vertical="center"/>
    </xf>
    <xf numFmtId="0" fontId="125" fillId="23" borderId="95" xfId="17" applyFont="1" applyFill="1" applyBorder="1" applyAlignment="1">
      <alignment horizontal="center" vertical="center"/>
    </xf>
    <xf numFmtId="0" fontId="126" fillId="0" borderId="92" xfId="17" applyFont="1" applyBorder="1" applyAlignment="1">
      <alignment vertical="top" wrapText="1"/>
    </xf>
    <xf numFmtId="0" fontId="126" fillId="0" borderId="0" xfId="17" applyFont="1" applyBorder="1" applyAlignment="1">
      <alignment vertical="top" wrapText="1"/>
    </xf>
    <xf numFmtId="0" fontId="126" fillId="0" borderId="93" xfId="17" applyFont="1" applyBorder="1" applyAlignment="1">
      <alignment vertical="top" wrapText="1"/>
    </xf>
    <xf numFmtId="0" fontId="126" fillId="0" borderId="92" xfId="17" applyFont="1" applyBorder="1" applyAlignment="1">
      <alignment vertical="top"/>
    </xf>
    <xf numFmtId="0" fontId="126" fillId="0" borderId="0" xfId="17" applyFont="1" applyBorder="1" applyAlignment="1">
      <alignment vertical="top"/>
    </xf>
    <xf numFmtId="0" fontId="126" fillId="0" borderId="93"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4" xfId="18" applyFont="1" applyBorder="1" applyAlignment="1" applyProtection="1">
      <alignment vertical="top" wrapText="1"/>
      <protection locked="0"/>
    </xf>
    <xf numFmtId="0" fontId="48" fillId="0" borderId="74" xfId="18" applyFont="1" applyBorder="1" applyAlignment="1" applyProtection="1">
      <alignment vertical="top" wrapText="1"/>
      <protection locked="0"/>
    </xf>
    <xf numFmtId="0" fontId="48" fillId="0" borderId="95" xfId="18" applyFont="1" applyBorder="1" applyAlignment="1" applyProtection="1">
      <alignment vertical="top" wrapText="1"/>
      <protection locked="0"/>
    </xf>
    <xf numFmtId="0" fontId="3" fillId="0" borderId="92"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3" xfId="18" applyFont="1" applyBorder="1" applyAlignment="1" applyProtection="1">
      <alignment vertical="top" wrapText="1"/>
      <protection locked="0"/>
    </xf>
    <xf numFmtId="0" fontId="3" fillId="0" borderId="94" xfId="18" applyFont="1" applyBorder="1" applyAlignment="1" applyProtection="1">
      <alignment vertical="top" wrapText="1"/>
      <protection locked="0"/>
    </xf>
    <xf numFmtId="0" fontId="3" fillId="0" borderId="74" xfId="18" applyFont="1" applyBorder="1" applyAlignment="1" applyProtection="1">
      <alignment vertical="top" wrapText="1"/>
      <protection locked="0"/>
    </xf>
    <xf numFmtId="0" fontId="3" fillId="0" borderId="95" xfId="18" applyFont="1" applyBorder="1" applyAlignment="1" applyProtection="1">
      <alignment vertical="top" wrapText="1"/>
      <protection locked="0"/>
    </xf>
    <xf numFmtId="0" fontId="48" fillId="0" borderId="138" xfId="18" applyFont="1" applyBorder="1" applyAlignment="1" applyProtection="1">
      <alignment horizontal="center" vertical="top" wrapText="1"/>
      <protection locked="0"/>
    </xf>
    <xf numFmtId="0" fontId="48" fillId="0" borderId="139" xfId="18" applyFont="1" applyBorder="1" applyAlignment="1" applyProtection="1">
      <alignment horizontal="center" vertical="top" wrapText="1"/>
      <protection locked="0"/>
    </xf>
    <xf numFmtId="0" fontId="48" fillId="0" borderId="92"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3"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4"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4" xfId="18" applyNumberFormat="1" applyFont="1" applyBorder="1" applyAlignment="1">
      <alignment horizontal="center" vertical="center" wrapText="1"/>
    </xf>
    <xf numFmtId="0" fontId="3" fillId="0" borderId="138" xfId="18" applyFont="1" applyBorder="1" applyAlignment="1" applyProtection="1">
      <alignment horizontal="center" vertical="top" wrapText="1"/>
      <protection locked="0"/>
    </xf>
    <xf numFmtId="0" fontId="3" fillId="0" borderId="139"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0" xfId="3" applyFont="1" applyBorder="1" applyAlignment="1">
      <alignment horizontal="center" vertical="center" wrapText="1"/>
    </xf>
    <xf numFmtId="0" fontId="72" fillId="0" borderId="130" xfId="3" applyNumberFormat="1" applyFont="1" applyBorder="1" applyAlignment="1">
      <alignment horizontal="center"/>
    </xf>
    <xf numFmtId="0" fontId="56" fillId="0" borderId="131" xfId="3" applyNumberFormat="1" applyFont="1" applyBorder="1" applyAlignment="1" applyProtection="1">
      <alignment horizontal="center"/>
      <protection locked="0"/>
    </xf>
    <xf numFmtId="171" fontId="56" fillId="0" borderId="131" xfId="3" applyNumberFormat="1" applyFont="1" applyBorder="1" applyAlignment="1" applyProtection="1">
      <alignment horizontal="center"/>
      <protection locked="0"/>
    </xf>
    <xf numFmtId="0" fontId="56" fillId="0" borderId="131"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09"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0" xfId="3" applyFont="1" applyBorder="1" applyAlignment="1">
      <alignment horizontal="center" vertical="center" wrapText="1"/>
    </xf>
    <xf numFmtId="0" fontId="108" fillId="0" borderId="111" xfId="3" applyFont="1" applyBorder="1" applyAlignment="1">
      <alignment horizontal="center" vertical="center" wrapText="1"/>
    </xf>
    <xf numFmtId="0" fontId="108" fillId="0" borderId="112" xfId="3" applyFont="1" applyBorder="1" applyAlignment="1">
      <alignment horizontal="center" vertical="center" wrapText="1"/>
    </xf>
    <xf numFmtId="0" fontId="108" fillId="0" borderId="113"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2" xfId="0" applyFont="1" applyFill="1" applyBorder="1" applyAlignment="1">
      <alignment horizontal="center" vertical="center"/>
    </xf>
    <xf numFmtId="0" fontId="111" fillId="13" borderId="125" xfId="0" applyFont="1" applyFill="1" applyBorder="1" applyAlignment="1">
      <alignment horizontal="center" vertical="center"/>
    </xf>
    <xf numFmtId="0" fontId="111" fillId="13" borderId="150"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2" xfId="0" applyNumberFormat="1" applyFont="1" applyFill="1" applyBorder="1" applyAlignment="1">
      <alignment horizontal="center" vertical="top"/>
    </xf>
    <xf numFmtId="164" fontId="112" fillId="13" borderId="125" xfId="0" applyNumberFormat="1" applyFont="1" applyFill="1" applyBorder="1" applyAlignment="1">
      <alignment horizontal="center" vertical="top"/>
    </xf>
    <xf numFmtId="164" fontId="112" fillId="13" borderId="150"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5" xfId="0" applyNumberFormat="1" applyFont="1" applyBorder="1" applyAlignment="1">
      <alignment horizontal="left" vertical="center" wrapText="1"/>
    </xf>
    <xf numFmtId="0" fontId="56" fillId="0" borderId="123"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3" xfId="3" applyNumberFormat="1" applyFont="1" applyBorder="1" applyProtection="1"/>
    <xf numFmtId="0" fontId="54" fillId="0" borderId="144"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4" xfId="3" applyNumberFormat="1" applyFont="1" applyBorder="1" applyAlignment="1" applyProtection="1">
      <alignment horizontal="left" indent="1"/>
      <protection locked="0"/>
    </xf>
    <xf numFmtId="0" fontId="64" fillId="0" borderId="144" xfId="3"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3"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4"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6" xfId="3" applyNumberFormat="1" applyFont="1" applyBorder="1" applyAlignment="1" applyProtection="1">
      <protection locked="0"/>
    </xf>
    <xf numFmtId="0" fontId="64" fillId="0" borderId="147" xfId="3" applyFont="1" applyBorder="1" applyAlignment="1" applyProtection="1">
      <protection locked="0"/>
    </xf>
    <xf numFmtId="0" fontId="61" fillId="0" borderId="0" xfId="3" applyFont="1" applyBorder="1" applyAlignment="1" applyProtection="1">
      <alignment horizontal="left" vertical="top" wrapText="1"/>
    </xf>
    <xf numFmtId="0" fontId="137" fillId="20" borderId="169" xfId="19" applyFont="1" applyFill="1" applyBorder="1" applyAlignment="1">
      <alignment horizontal="center"/>
    </xf>
    <xf numFmtId="0" fontId="137" fillId="20" borderId="0" xfId="19" applyFont="1" applyFill="1" applyBorder="1" applyAlignment="1">
      <alignment horizontal="center"/>
    </xf>
    <xf numFmtId="0" fontId="137" fillId="20" borderId="170" xfId="19" applyFont="1" applyFill="1" applyBorder="1" applyAlignment="1">
      <alignment horizontal="center"/>
    </xf>
    <xf numFmtId="0" fontId="137" fillId="20" borderId="172" xfId="19" applyFont="1" applyFill="1" applyBorder="1" applyAlignment="1">
      <alignment horizontal="center"/>
    </xf>
    <xf numFmtId="0" fontId="137" fillId="20" borderId="173" xfId="19" applyFont="1" applyFill="1" applyBorder="1" applyAlignment="1">
      <alignment horizontal="center"/>
    </xf>
    <xf numFmtId="0" fontId="137" fillId="20" borderId="174" xfId="19" applyFont="1" applyFill="1" applyBorder="1" applyAlignment="1">
      <alignment horizontal="center"/>
    </xf>
    <xf numFmtId="0" fontId="137" fillId="0" borderId="0" xfId="19" applyFont="1" applyAlignment="1">
      <alignment horizontal="center"/>
    </xf>
    <xf numFmtId="0" fontId="138" fillId="0" borderId="0" xfId="19" applyNumberFormat="1" applyFont="1" applyAlignment="1">
      <alignment horizontal="center"/>
    </xf>
    <xf numFmtId="0" fontId="138" fillId="0" borderId="0" xfId="19" applyFont="1" applyAlignment="1">
      <alignment horizontal="center"/>
    </xf>
    <xf numFmtId="0" fontId="137" fillId="20" borderId="162" xfId="19" applyFont="1" applyFill="1" applyBorder="1" applyAlignment="1">
      <alignment horizontal="center"/>
    </xf>
    <xf numFmtId="0" fontId="137" fillId="20" borderId="163" xfId="19" applyFont="1" applyFill="1" applyBorder="1" applyAlignment="1">
      <alignment horizontal="center"/>
    </xf>
    <xf numFmtId="0" fontId="137" fillId="20" borderId="164" xfId="19" applyFont="1" applyFill="1" applyBorder="1" applyAlignment="1">
      <alignment horizontal="center"/>
    </xf>
    <xf numFmtId="0" fontId="137" fillId="20" borderId="166" xfId="19" applyFont="1" applyFill="1" applyBorder="1" applyAlignment="1">
      <alignment horizontal="center"/>
    </xf>
    <xf numFmtId="0" fontId="137" fillId="20" borderId="167" xfId="19" applyFont="1" applyFill="1" applyBorder="1" applyAlignment="1">
      <alignment horizontal="center"/>
    </xf>
    <xf numFmtId="0" fontId="137" fillId="20" borderId="168" xfId="19" applyFont="1" applyFill="1" applyBorder="1" applyAlignment="1">
      <alignment horizontal="center"/>
    </xf>
    <xf numFmtId="0" fontId="61" fillId="0" borderId="146" xfId="3" applyFont="1" applyBorder="1" applyAlignment="1" applyProtection="1">
      <alignment horizontal="left" vertical="center"/>
      <protection locked="0"/>
    </xf>
    <xf numFmtId="0" fontId="61" fillId="0" borderId="72" xfId="3" applyFont="1" applyBorder="1" applyAlignment="1" applyProtection="1">
      <alignment horizontal="left" vertical="center"/>
      <protection locked="0"/>
    </xf>
    <xf numFmtId="0" fontId="61" fillId="0" borderId="147" xfId="3" applyFont="1" applyBorder="1" applyAlignment="1" applyProtection="1">
      <alignment horizontal="left" vertical="center"/>
      <protection locked="0"/>
    </xf>
    <xf numFmtId="38" fontId="61" fillId="0" borderId="73"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0" xfId="3" applyFont="1" applyBorder="1" applyAlignment="1" applyProtection="1">
      <alignment horizontal="center"/>
      <protection locked="0"/>
    </xf>
    <xf numFmtId="0" fontId="61" fillId="0" borderId="146" xfId="3" applyFont="1" applyBorder="1" applyAlignment="1" applyProtection="1">
      <alignment horizontal="center"/>
    </xf>
    <xf numFmtId="0" fontId="61" fillId="0" borderId="72" xfId="3" applyFont="1" applyBorder="1" applyAlignment="1" applyProtection="1">
      <alignment horizontal="center"/>
    </xf>
    <xf numFmtId="0" fontId="61" fillId="0" borderId="147" xfId="3" applyFont="1" applyBorder="1" applyAlignment="1" applyProtection="1">
      <alignment horizontal="center"/>
    </xf>
    <xf numFmtId="38" fontId="61" fillId="0" borderId="146" xfId="3" applyNumberFormat="1" applyFont="1" applyBorder="1" applyAlignment="1" applyProtection="1">
      <alignment horizontal="right" vertical="center"/>
      <protection locked="0"/>
    </xf>
    <xf numFmtId="38" fontId="61" fillId="0" borderId="72" xfId="3" applyNumberFormat="1" applyFont="1" applyBorder="1" applyAlignment="1" applyProtection="1">
      <alignment horizontal="right" vertical="center"/>
      <protection locked="0"/>
    </xf>
    <xf numFmtId="38" fontId="61" fillId="0" borderId="147" xfId="3" applyNumberFormat="1" applyFont="1" applyBorder="1" applyAlignment="1" applyProtection="1">
      <alignment horizontal="right" vertical="center"/>
      <protection locked="0"/>
    </xf>
    <xf numFmtId="0" fontId="63" fillId="0" borderId="146" xfId="3" applyFont="1" applyBorder="1" applyAlignment="1" applyProtection="1">
      <alignment horizontal="center" vertical="center"/>
      <protection locked="0"/>
    </xf>
    <xf numFmtId="0" fontId="63" fillId="0" borderId="72" xfId="3" applyFont="1" applyBorder="1" applyAlignment="1" applyProtection="1">
      <alignment horizontal="center" vertical="center"/>
      <protection locked="0"/>
    </xf>
    <xf numFmtId="0" fontId="63" fillId="0" borderId="147" xfId="3" applyFont="1" applyBorder="1" applyAlignment="1" applyProtection="1">
      <alignment horizontal="center" vertical="center"/>
      <protection locked="0"/>
    </xf>
    <xf numFmtId="6" fontId="61" fillId="0" borderId="73" xfId="3" applyNumberFormat="1" applyFont="1" applyBorder="1" applyAlignment="1" applyProtection="1">
      <alignment horizontal="right" vertical="center"/>
      <protection locked="0"/>
    </xf>
    <xf numFmtId="6" fontId="61" fillId="0" borderId="146" xfId="3" applyNumberFormat="1" applyFont="1" applyBorder="1" applyProtection="1">
      <protection locked="0"/>
    </xf>
    <xf numFmtId="6" fontId="61" fillId="0" borderId="147"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1" xfId="3" applyFont="1" applyBorder="1" applyAlignment="1" applyProtection="1">
      <alignment horizontal="center" vertical="center" wrapText="1"/>
    </xf>
    <xf numFmtId="0" fontId="64" fillId="0" borderId="70" xfId="3" applyNumberFormat="1" applyFont="1" applyBorder="1" applyAlignment="1" applyProtection="1">
      <alignment horizontal="center"/>
      <protection locked="0"/>
    </xf>
    <xf numFmtId="0" fontId="64" fillId="0" borderId="70" xfId="3" quotePrefix="1" applyFont="1" applyBorder="1" applyAlignment="1" applyProtection="1">
      <alignment horizontal="center"/>
      <protection locked="0"/>
    </xf>
    <xf numFmtId="0" fontId="64" fillId="0" borderId="70" xfId="3" applyFont="1" applyBorder="1" applyAlignment="1" applyProtection="1">
      <alignment horizontal="center"/>
      <protection locked="0"/>
    </xf>
    <xf numFmtId="0" fontId="64" fillId="0" borderId="70"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1">
    <cellStyle name="Comma" xfId="1" builtinId="3"/>
    <cellStyle name="Comma 2" xfId="20"/>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 6"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1500-000001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E66FD2F6-C078-4F0D-B4DA-9D9149726E31}"/>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97F19EC8-F03C-48A4-8CF9-CD90B301C4B7}"/>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813BAE0F-CE91-47DE-8D80-AC3B9A981E0E}"/>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6D160EA3-8D11-4796-B6B1-C94013202811}"/>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301A389F-4F52-4D4A-B614-C3DF9CC68AB4}"/>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DF61F151-6133-433C-BEF7-D9D78EC68B17}"/>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32</xdr:row>
      <xdr:rowOff>0</xdr:rowOff>
    </xdr:from>
    <xdr:to>
      <xdr:col>2</xdr:col>
      <xdr:colOff>76200</xdr:colOff>
      <xdr:row>33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Normal="10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1676</v>
      </c>
      <c r="B1" s="45"/>
      <c r="C1" s="45"/>
      <c r="D1" s="46"/>
      <c r="I1" s="1982" t="s">
        <v>425</v>
      </c>
      <c r="J1" s="1983"/>
      <c r="K1" s="1983"/>
      <c r="L1" s="1983"/>
      <c r="M1" s="1983"/>
      <c r="N1" s="1983"/>
      <c r="O1" s="1983"/>
      <c r="P1" s="1983"/>
      <c r="Q1" s="1983"/>
      <c r="R1" s="1983"/>
      <c r="S1" s="1983"/>
    </row>
    <row r="2" spans="1:28" ht="12" customHeight="1" x14ac:dyDescent="0.2">
      <c r="A2" s="47" t="s">
        <v>1674</v>
      </c>
      <c r="D2" s="48"/>
      <c r="I2" s="1984" t="s">
        <v>1036</v>
      </c>
      <c r="J2" s="1983"/>
      <c r="K2" s="1983"/>
      <c r="L2" s="1983"/>
      <c r="M2" s="1983"/>
      <c r="N2" s="1983"/>
      <c r="O2" s="1983"/>
      <c r="P2" s="1983"/>
      <c r="Q2" s="1983"/>
      <c r="R2" s="1983"/>
      <c r="S2" s="1983"/>
    </row>
    <row r="3" spans="1:28" ht="12" customHeight="1" x14ac:dyDescent="0.2">
      <c r="A3" s="155" t="s">
        <v>1675</v>
      </c>
      <c r="B3" s="156"/>
      <c r="C3" s="156"/>
      <c r="D3" s="157"/>
      <c r="I3" s="1984" t="s">
        <v>54</v>
      </c>
      <c r="J3" s="1983"/>
      <c r="K3" s="1983"/>
      <c r="L3" s="1983"/>
      <c r="M3" s="1983"/>
      <c r="N3" s="1983"/>
      <c r="O3" s="1983"/>
      <c r="P3" s="1983"/>
      <c r="Q3" s="1983"/>
      <c r="R3" s="1983"/>
      <c r="S3" s="1983"/>
    </row>
    <row r="4" spans="1:28" ht="12" customHeight="1" x14ac:dyDescent="0.2">
      <c r="A4" s="37"/>
      <c r="I4" s="1984" t="s">
        <v>545</v>
      </c>
      <c r="J4" s="1983"/>
      <c r="K4" s="1983"/>
      <c r="L4" s="1983"/>
      <c r="M4" s="1983"/>
      <c r="N4" s="1983"/>
      <c r="O4" s="1983"/>
      <c r="P4" s="1983"/>
      <c r="Q4" s="1983"/>
      <c r="R4" s="1983"/>
      <c r="S4" s="1983"/>
    </row>
    <row r="5" spans="1:28" ht="14.1" customHeight="1" x14ac:dyDescent="0.2">
      <c r="B5" s="104" t="s">
        <v>2055</v>
      </c>
      <c r="C5" s="26" t="s">
        <v>966</v>
      </c>
      <c r="D5" s="84"/>
      <c r="E5" s="84"/>
      <c r="H5" s="38"/>
      <c r="I5" s="1992" t="s">
        <v>701</v>
      </c>
      <c r="J5" s="1991"/>
      <c r="K5" s="1991"/>
      <c r="L5" s="1991"/>
      <c r="M5" s="1991"/>
      <c r="N5" s="1991"/>
      <c r="O5" s="1991"/>
      <c r="P5" s="1991"/>
      <c r="Q5" s="1991"/>
      <c r="R5" s="1991"/>
      <c r="S5" s="1991"/>
    </row>
    <row r="6" spans="1:28" ht="14.1" customHeight="1" x14ac:dyDescent="0.2">
      <c r="B6" s="104"/>
      <c r="C6" s="26" t="s">
        <v>967</v>
      </c>
      <c r="D6" s="84"/>
      <c r="E6" s="84"/>
      <c r="I6" s="1990" t="s">
        <v>938</v>
      </c>
      <c r="J6" s="1991"/>
      <c r="K6" s="1991"/>
      <c r="L6" s="1991"/>
      <c r="M6" s="1991"/>
      <c r="N6" s="1991"/>
      <c r="O6" s="1991"/>
      <c r="P6" s="1991"/>
      <c r="Q6" s="1991"/>
      <c r="R6" s="1991"/>
      <c r="S6" s="1991"/>
    </row>
    <row r="7" spans="1:28" ht="12.2" customHeight="1" x14ac:dyDescent="0.2">
      <c r="I7" s="1985">
        <v>43281</v>
      </c>
      <c r="J7" s="1986"/>
      <c r="K7" s="1986"/>
      <c r="L7" s="1986"/>
      <c r="M7" s="1986"/>
      <c r="N7" s="1986"/>
      <c r="O7" s="1986"/>
      <c r="P7" s="1986"/>
      <c r="Q7" s="1986"/>
      <c r="R7" s="1986"/>
      <c r="S7" s="198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7" t="s">
        <v>695</v>
      </c>
      <c r="J9" s="1988"/>
      <c r="K9" s="1988"/>
      <c r="L9" s="1988"/>
      <c r="M9" s="1988"/>
      <c r="N9" s="1988"/>
      <c r="O9" s="1988"/>
      <c r="P9" s="1988"/>
      <c r="Q9" s="1988"/>
      <c r="R9" s="1988"/>
      <c r="S9" s="1989"/>
      <c r="T9" s="2003" t="s">
        <v>554</v>
      </c>
      <c r="U9" s="2004"/>
      <c r="V9" s="2004"/>
      <c r="W9" s="2004"/>
      <c r="X9" s="2004"/>
      <c r="Y9" s="2004"/>
      <c r="Z9" s="2004"/>
      <c r="AA9" s="2005"/>
    </row>
    <row r="10" spans="1:28" ht="13.5" customHeight="1" x14ac:dyDescent="0.2">
      <c r="A10" s="2010" t="s">
        <v>696</v>
      </c>
      <c r="B10" s="2011"/>
      <c r="C10" s="2011"/>
      <c r="D10" s="2011"/>
      <c r="E10" s="2011"/>
      <c r="F10" s="2011"/>
      <c r="G10" s="2011"/>
      <c r="H10" s="2012"/>
      <c r="I10" s="29"/>
      <c r="J10" s="30"/>
      <c r="K10" s="28"/>
      <c r="R10" s="30"/>
      <c r="S10" s="30"/>
      <c r="T10" s="2006"/>
      <c r="U10" s="1991"/>
      <c r="V10" s="1991"/>
      <c r="W10" s="1991"/>
      <c r="X10" s="1991"/>
      <c r="Y10" s="1991"/>
      <c r="Z10" s="1991"/>
      <c r="AA10" s="1997"/>
    </row>
    <row r="11" spans="1:28" ht="14.25" customHeight="1" x14ac:dyDescent="0.2">
      <c r="A11" s="2013" t="s">
        <v>1012</v>
      </c>
      <c r="B11" s="2014"/>
      <c r="C11" s="2014"/>
      <c r="D11" s="2014"/>
      <c r="E11" s="2014"/>
      <c r="F11" s="2014"/>
      <c r="G11" s="2014"/>
      <c r="H11" s="2015"/>
      <c r="I11" s="27"/>
      <c r="J11" s="74"/>
      <c r="K11" s="27"/>
      <c r="O11" s="148" t="s">
        <v>2055</v>
      </c>
      <c r="P11" s="100" t="s">
        <v>210</v>
      </c>
      <c r="Q11" s="30"/>
      <c r="R11" s="28"/>
      <c r="S11" s="27"/>
      <c r="T11" s="2007"/>
      <c r="U11" s="2008"/>
      <c r="V11" s="2008"/>
      <c r="W11" s="2008"/>
      <c r="X11" s="2008"/>
      <c r="Y11" s="2008"/>
      <c r="Z11" s="2008"/>
      <c r="AA11" s="2009"/>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17">
        <v>7016152002</v>
      </c>
      <c r="B13" s="2018"/>
      <c r="C13" s="2018"/>
      <c r="D13" s="2018"/>
      <c r="E13" s="2018"/>
      <c r="F13" s="2018"/>
      <c r="G13" s="2018"/>
      <c r="H13" s="2019"/>
      <c r="I13" s="31"/>
      <c r="J13" s="30"/>
      <c r="K13" s="28"/>
      <c r="L13" s="30"/>
      <c r="M13" s="30"/>
      <c r="N13" s="30"/>
      <c r="O13" s="30"/>
      <c r="P13" s="30"/>
      <c r="Q13" s="30"/>
      <c r="R13" s="30"/>
      <c r="S13" s="30"/>
      <c r="T13" s="2022" t="s">
        <v>2056</v>
      </c>
      <c r="U13" s="2023"/>
      <c r="V13" s="2023"/>
      <c r="W13" s="2023"/>
      <c r="X13" s="2023"/>
      <c r="Y13" s="2024"/>
      <c r="Z13" s="2024"/>
      <c r="AA13" s="2025"/>
    </row>
    <row r="14" spans="1:28" ht="14.1" customHeight="1" x14ac:dyDescent="0.2">
      <c r="A14" s="85" t="s">
        <v>737</v>
      </c>
      <c r="B14" s="76"/>
      <c r="C14" s="76"/>
      <c r="D14" s="76"/>
      <c r="E14" s="76"/>
      <c r="F14" s="76"/>
      <c r="G14" s="76"/>
      <c r="H14" s="53"/>
      <c r="I14" s="116"/>
      <c r="S14" s="48"/>
      <c r="T14" s="85" t="s">
        <v>1392</v>
      </c>
      <c r="U14" s="51"/>
      <c r="V14" s="51"/>
      <c r="W14" s="51"/>
      <c r="X14" s="51"/>
      <c r="Y14" s="45"/>
      <c r="Z14" s="45"/>
      <c r="AA14" s="46"/>
    </row>
    <row r="15" spans="1:28" ht="13.5" customHeight="1" x14ac:dyDescent="0.2">
      <c r="A15" s="2016" t="s">
        <v>2054</v>
      </c>
      <c r="B15" s="2020"/>
      <c r="C15" s="2020"/>
      <c r="D15" s="2020"/>
      <c r="E15" s="2020"/>
      <c r="F15" s="2020"/>
      <c r="G15" s="2020"/>
      <c r="H15" s="2021"/>
      <c r="T15" s="2026" t="s">
        <v>2063</v>
      </c>
      <c r="U15" s="1970"/>
      <c r="V15" s="1970"/>
      <c r="W15" s="1970"/>
      <c r="X15" s="1970"/>
      <c r="Y15" s="2027"/>
      <c r="Z15" s="2027"/>
      <c r="AA15" s="2028"/>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76" t="s">
        <v>6113</v>
      </c>
      <c r="B17" s="1977"/>
      <c r="C17" s="1977"/>
      <c r="D17" s="1977"/>
      <c r="E17" s="1977"/>
      <c r="F17" s="1977"/>
      <c r="G17" s="1977"/>
      <c r="H17" s="2002"/>
      <c r="T17" s="2033" t="s">
        <v>2057</v>
      </c>
      <c r="U17" s="2034"/>
      <c r="V17" s="2034"/>
      <c r="W17" s="2034"/>
      <c r="X17" s="2034"/>
      <c r="Y17" s="2034"/>
      <c r="Z17" s="2034"/>
      <c r="AA17" s="2035"/>
    </row>
    <row r="18" spans="1:27" ht="13.5" customHeight="1" x14ac:dyDescent="0.2">
      <c r="A18" s="85" t="s">
        <v>551</v>
      </c>
      <c r="B18" s="76"/>
      <c r="C18" s="72"/>
      <c r="D18" s="76"/>
      <c r="E18" s="76"/>
      <c r="F18" s="76"/>
      <c r="G18" s="76"/>
      <c r="H18" s="56"/>
      <c r="I18" s="2001" t="s">
        <v>697</v>
      </c>
      <c r="J18" s="1952"/>
      <c r="K18" s="1952"/>
      <c r="L18" s="1952"/>
      <c r="M18" s="1952"/>
      <c r="N18" s="1952"/>
      <c r="O18" s="1952"/>
      <c r="P18" s="1952"/>
      <c r="Q18" s="1952"/>
      <c r="R18" s="1952"/>
      <c r="S18" s="1953"/>
      <c r="T18" s="85" t="s">
        <v>735</v>
      </c>
      <c r="U18" s="51"/>
      <c r="V18" s="72"/>
      <c r="W18" s="50"/>
      <c r="X18" s="85" t="s">
        <v>284</v>
      </c>
      <c r="Y18" s="81"/>
      <c r="Z18" s="159" t="s">
        <v>698</v>
      </c>
      <c r="AA18" s="46"/>
    </row>
    <row r="19" spans="1:27" ht="13.5" customHeight="1" x14ac:dyDescent="0.2">
      <c r="A19" s="2016" t="s">
        <v>2206</v>
      </c>
      <c r="B19" s="1962"/>
      <c r="C19" s="1962"/>
      <c r="D19" s="1962"/>
      <c r="E19" s="1962"/>
      <c r="F19" s="1962"/>
      <c r="G19" s="1962"/>
      <c r="H19" s="1942"/>
      <c r="I19" s="30"/>
      <c r="J19" s="99"/>
      <c r="K19" s="40"/>
      <c r="L19" s="38"/>
      <c r="M19" s="112" t="s">
        <v>333</v>
      </c>
      <c r="P19" s="27"/>
      <c r="Q19" s="27"/>
      <c r="R19" s="27"/>
      <c r="S19" s="31"/>
      <c r="T19" s="2016" t="s">
        <v>2058</v>
      </c>
      <c r="U19" s="1941"/>
      <c r="V19" s="1941"/>
      <c r="W19" s="1942"/>
      <c r="X19" s="2031" t="s">
        <v>2059</v>
      </c>
      <c r="Y19" s="2032"/>
      <c r="Z19" s="2029">
        <v>60409</v>
      </c>
      <c r="AA19" s="2030"/>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40" t="s">
        <v>2207</v>
      </c>
      <c r="B21" s="1941"/>
      <c r="C21" s="1941"/>
      <c r="D21" s="1941"/>
      <c r="E21" s="1941"/>
      <c r="F21" s="1941"/>
      <c r="G21" s="1941"/>
      <c r="H21" s="1942"/>
      <c r="I21" s="1996" t="s">
        <v>699</v>
      </c>
      <c r="J21" s="1991"/>
      <c r="K21" s="1991"/>
      <c r="L21" s="1991"/>
      <c r="M21" s="1991"/>
      <c r="N21" s="1991"/>
      <c r="O21" s="1991"/>
      <c r="P21" s="1991"/>
      <c r="Q21" s="1991"/>
      <c r="R21" s="1991"/>
      <c r="S21" s="1997"/>
      <c r="T21" s="2040" t="s">
        <v>2060</v>
      </c>
      <c r="U21" s="2041"/>
      <c r="V21" s="2041"/>
      <c r="W21" s="2041"/>
      <c r="X21" s="2046" t="s">
        <v>2061</v>
      </c>
      <c r="Y21" s="2047"/>
      <c r="Z21" s="2047"/>
      <c r="AA21" s="2048"/>
    </row>
    <row r="22" spans="1:27" ht="13.5" customHeight="1" x14ac:dyDescent="0.2">
      <c r="A22" s="87" t="s">
        <v>552</v>
      </c>
      <c r="B22" s="59"/>
      <c r="C22" s="59"/>
      <c r="D22" s="59"/>
      <c r="E22" s="59"/>
      <c r="F22" s="59"/>
      <c r="G22" s="59"/>
      <c r="H22" s="60"/>
      <c r="I22" s="1998" t="s">
        <v>1500</v>
      </c>
      <c r="J22" s="1999"/>
      <c r="K22" s="1999"/>
      <c r="L22" s="1999"/>
      <c r="M22" s="1999"/>
      <c r="N22" s="1999"/>
      <c r="O22" s="1999"/>
      <c r="P22" s="1999"/>
      <c r="Q22" s="1999"/>
      <c r="R22" s="1999"/>
      <c r="S22" s="2000"/>
      <c r="T22" s="85" t="s">
        <v>1592</v>
      </c>
      <c r="U22" s="51"/>
      <c r="V22" s="72"/>
      <c r="W22" s="51"/>
      <c r="X22" s="160" t="s">
        <v>1381</v>
      </c>
      <c r="Z22" s="45"/>
      <c r="AA22" s="46"/>
    </row>
    <row r="23" spans="1:27" ht="13.5" customHeight="1" x14ac:dyDescent="0.2">
      <c r="A23" s="1993" t="s">
        <v>2066</v>
      </c>
      <c r="B23" s="1994"/>
      <c r="C23" s="1994"/>
      <c r="D23" s="1994"/>
      <c r="E23" s="1994"/>
      <c r="F23" s="1994"/>
      <c r="G23" s="1994"/>
      <c r="H23" s="1995"/>
      <c r="T23" s="1976" t="s">
        <v>2062</v>
      </c>
      <c r="U23" s="2039"/>
      <c r="V23" s="2039"/>
      <c r="W23" s="2039"/>
      <c r="X23" s="2043">
        <v>44530</v>
      </c>
      <c r="Y23" s="2044"/>
      <c r="Z23" s="2044"/>
      <c r="AA23" s="2045"/>
    </row>
    <row r="24" spans="1:27" ht="14.1" customHeight="1" x14ac:dyDescent="0.2">
      <c r="A24" s="88" t="s">
        <v>698</v>
      </c>
      <c r="B24" s="49"/>
      <c r="C24" s="49"/>
      <c r="D24" s="49"/>
      <c r="E24" s="49"/>
      <c r="F24" s="49"/>
      <c r="G24" s="49"/>
      <c r="H24" s="61"/>
      <c r="J24" s="1963">
        <f>IF(B5="x",IF(AUDITCHECK!D29="AFR form Incomplete.","",IF(AUDITCHECK!D29="Deficit reduction plan is required.","School District must complete a deficit reduction plan in the 2018-2019 Budget",)),"")</f>
        <v>0</v>
      </c>
      <c r="K24" s="1963"/>
      <c r="L24" s="1963"/>
      <c r="M24" s="1963"/>
      <c r="N24" s="1963"/>
      <c r="O24" s="1963"/>
      <c r="P24" s="1963"/>
      <c r="Q24" s="1963"/>
      <c r="R24" s="1963"/>
      <c r="S24" s="1964"/>
      <c r="T24" s="105" t="s">
        <v>552</v>
      </c>
      <c r="U24" s="106"/>
      <c r="V24" s="106"/>
      <c r="W24" s="106"/>
      <c r="X24" s="107"/>
      <c r="Y24" s="107"/>
      <c r="Z24" s="107"/>
      <c r="AA24" s="108"/>
    </row>
    <row r="25" spans="1:27" ht="14.1" customHeight="1" x14ac:dyDescent="0.2">
      <c r="A25" s="1940">
        <v>60426</v>
      </c>
      <c r="B25" s="1941"/>
      <c r="C25" s="1941"/>
      <c r="D25" s="1941"/>
      <c r="E25" s="1941"/>
      <c r="F25" s="1941"/>
      <c r="G25" s="1941"/>
      <c r="H25" s="1942"/>
      <c r="I25" s="113"/>
      <c r="J25" s="1965"/>
      <c r="K25" s="1965"/>
      <c r="L25" s="1965"/>
      <c r="M25" s="1965"/>
      <c r="N25" s="1965"/>
      <c r="O25" s="1965"/>
      <c r="P25" s="1965"/>
      <c r="Q25" s="1965"/>
      <c r="R25" s="1965"/>
      <c r="S25" s="1966"/>
      <c r="T25" s="2036" t="s">
        <v>2064</v>
      </c>
      <c r="U25" s="2037"/>
      <c r="V25" s="2037"/>
      <c r="W25" s="2037"/>
      <c r="X25" s="2037"/>
      <c r="Y25" s="2037"/>
      <c r="Z25" s="2037"/>
      <c r="AA25" s="203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51" t="s">
        <v>1587</v>
      </c>
      <c r="J27" s="1952"/>
      <c r="K27" s="1952"/>
      <c r="L27" s="1952"/>
      <c r="M27" s="1952"/>
      <c r="N27" s="1952"/>
      <c r="O27" s="1952"/>
      <c r="P27" s="1952"/>
      <c r="Q27" s="1952"/>
      <c r="R27" s="1952"/>
      <c r="S27" s="1953"/>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t="s">
        <v>2055</v>
      </c>
      <c r="C29" s="124" t="s">
        <v>874</v>
      </c>
      <c r="D29" s="114"/>
      <c r="E29" s="136" t="s">
        <v>2055</v>
      </c>
      <c r="F29" s="141" t="s">
        <v>1379</v>
      </c>
      <c r="G29" s="114"/>
      <c r="I29" s="54"/>
      <c r="J29" s="148" t="s">
        <v>2055</v>
      </c>
      <c r="K29" s="28" t="s">
        <v>597</v>
      </c>
      <c r="L29" s="102"/>
      <c r="M29" s="40" t="s">
        <v>101</v>
      </c>
      <c r="N29" s="32" t="s">
        <v>1600</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48" t="s">
        <v>2055</v>
      </c>
      <c r="K30" s="28" t="s">
        <v>597</v>
      </c>
      <c r="L30" s="102"/>
      <c r="M30" s="40" t="s">
        <v>101</v>
      </c>
      <c r="N30" s="32" t="s">
        <v>1588</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2055</v>
      </c>
      <c r="K31" s="40" t="s">
        <v>940</v>
      </c>
      <c r="L31" s="102"/>
      <c r="M31" s="40" t="s">
        <v>101</v>
      </c>
      <c r="N31" s="32" t="s">
        <v>1672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62"/>
      <c r="Q35" s="1941"/>
      <c r="R35" s="194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76" t="s">
        <v>2189</v>
      </c>
      <c r="B38" s="1977"/>
      <c r="C38" s="1977"/>
      <c r="D38" s="1977"/>
      <c r="E38" s="1977"/>
      <c r="F38" s="1941"/>
      <c r="G38" s="1941"/>
      <c r="H38" s="1942"/>
      <c r="I38" s="1969" t="s">
        <v>2067</v>
      </c>
      <c r="J38" s="1970"/>
      <c r="K38" s="1970"/>
      <c r="L38" s="1970"/>
      <c r="M38" s="1970"/>
      <c r="N38" s="1970"/>
      <c r="O38" s="1970"/>
      <c r="P38" s="1971"/>
      <c r="Q38" s="1971"/>
      <c r="R38" s="1971"/>
      <c r="S38" s="1972"/>
      <c r="T38" s="2026"/>
      <c r="U38" s="1970"/>
      <c r="V38" s="1970"/>
      <c r="W38" s="1970"/>
      <c r="X38" s="1971"/>
      <c r="Y38" s="1971"/>
      <c r="Z38" s="1971"/>
      <c r="AA38" s="1972"/>
    </row>
    <row r="39" spans="1:27" ht="12" customHeight="1" x14ac:dyDescent="0.2">
      <c r="A39" s="1946" t="s">
        <v>552</v>
      </c>
      <c r="B39" s="1947"/>
      <c r="C39" s="72"/>
      <c r="D39" s="69"/>
      <c r="E39" s="69"/>
      <c r="F39" s="79"/>
      <c r="G39" s="69"/>
      <c r="H39" s="56"/>
      <c r="I39" s="1946" t="s">
        <v>552</v>
      </c>
      <c r="J39" s="1947"/>
      <c r="K39" s="1947"/>
      <c r="L39" s="1947"/>
      <c r="M39" s="1947"/>
      <c r="N39" s="67"/>
      <c r="O39" s="72"/>
      <c r="P39" s="72"/>
      <c r="Q39" s="78"/>
      <c r="R39" s="72"/>
      <c r="S39" s="56"/>
      <c r="T39" s="72" t="s">
        <v>552</v>
      </c>
      <c r="U39" s="51"/>
      <c r="V39" s="72"/>
      <c r="W39" s="50"/>
      <c r="X39" s="78"/>
      <c r="Y39" s="45"/>
      <c r="Z39" s="45"/>
      <c r="AA39" s="46"/>
    </row>
    <row r="40" spans="1:27" ht="13.5" customHeight="1" x14ac:dyDescent="0.2">
      <c r="A40" s="1954" t="s">
        <v>2191</v>
      </c>
      <c r="B40" s="1955"/>
      <c r="C40" s="1956"/>
      <c r="D40" s="1956"/>
      <c r="E40" s="1956"/>
      <c r="F40" s="1957"/>
      <c r="G40" s="1957"/>
      <c r="H40" s="1958"/>
      <c r="I40" s="1979"/>
      <c r="J40" s="1980"/>
      <c r="K40" s="1980"/>
      <c r="L40" s="1980"/>
      <c r="M40" s="1980"/>
      <c r="N40" s="1980"/>
      <c r="O40" s="1980"/>
      <c r="P40" s="1980"/>
      <c r="Q40" s="1980"/>
      <c r="R40" s="1980"/>
      <c r="S40" s="1981"/>
      <c r="T40" s="1979"/>
      <c r="U40" s="2042"/>
      <c r="V40" s="1980"/>
      <c r="W40" s="1980"/>
      <c r="X40" s="1980"/>
      <c r="Y40" s="1980"/>
      <c r="Z40" s="1980"/>
      <c r="AA40" s="1981"/>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68" t="s">
        <v>2190</v>
      </c>
      <c r="B42" s="1960"/>
      <c r="C42" s="1961"/>
      <c r="D42" s="1959"/>
      <c r="E42" s="1960"/>
      <c r="F42" s="1960"/>
      <c r="G42" s="1960"/>
      <c r="H42" s="1961"/>
      <c r="I42" s="1943" t="s">
        <v>2068</v>
      </c>
      <c r="J42" s="1944"/>
      <c r="K42" s="1944"/>
      <c r="L42" s="1944"/>
      <c r="M42" s="1944"/>
      <c r="N42" s="1944"/>
      <c r="O42" s="1945"/>
      <c r="P42" s="1978" t="s">
        <v>2069</v>
      </c>
      <c r="Q42" s="1944"/>
      <c r="R42" s="1944"/>
      <c r="S42" s="1945"/>
      <c r="T42" s="1943"/>
      <c r="U42" s="1944"/>
      <c r="V42" s="1944"/>
      <c r="W42" s="1945"/>
      <c r="X42" s="1978"/>
      <c r="Y42" s="1944"/>
      <c r="Z42" s="1944"/>
      <c r="AA42" s="1945"/>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73"/>
      <c r="B44" s="1974"/>
      <c r="C44" s="1974"/>
      <c r="D44" s="1974"/>
      <c r="E44" s="1974"/>
      <c r="F44" s="1974"/>
      <c r="G44" s="1974"/>
      <c r="H44" s="1975"/>
      <c r="I44" s="1948"/>
      <c r="J44" s="1949"/>
      <c r="K44" s="1949"/>
      <c r="L44" s="1949"/>
      <c r="M44" s="1949"/>
      <c r="N44" s="1949"/>
      <c r="O44" s="1949"/>
      <c r="P44" s="1949"/>
      <c r="Q44" s="1949"/>
      <c r="R44" s="1949"/>
      <c r="S44" s="1950"/>
      <c r="T44" s="1948"/>
      <c r="U44" s="1967"/>
      <c r="V44" s="1967"/>
      <c r="W44" s="1967"/>
      <c r="X44" s="1967"/>
      <c r="Y44" s="1967"/>
      <c r="Z44" s="1949"/>
      <c r="AA44" s="1950"/>
    </row>
    <row r="45" spans="1:27" ht="13.5" customHeight="1" x14ac:dyDescent="0.2">
      <c r="A45" s="41" t="s">
        <v>195</v>
      </c>
      <c r="Q45" s="41" t="s">
        <v>1487</v>
      </c>
      <c r="R45" s="41"/>
      <c r="S45" s="41"/>
      <c r="T45" s="147"/>
      <c r="U45" s="41"/>
      <c r="V45" s="41"/>
      <c r="W45" s="41"/>
      <c r="X45" s="41"/>
      <c r="Y45" s="41"/>
      <c r="Z45" s="41"/>
      <c r="AA45" s="41"/>
    </row>
    <row r="46" spans="1:27" ht="10.5" customHeight="1" x14ac:dyDescent="0.2">
      <c r="A46" s="42" t="s">
        <v>1677</v>
      </c>
      <c r="D46" s="41"/>
      <c r="E46" s="41"/>
      <c r="F46" s="41"/>
      <c r="G46" s="41"/>
      <c r="Q46" s="29" t="s">
        <v>1488</v>
      </c>
      <c r="R46" s="41"/>
      <c r="S46" s="41"/>
      <c r="T46" s="41"/>
      <c r="U46" s="41"/>
      <c r="V46" s="41"/>
      <c r="W46" s="41"/>
      <c r="X46" s="41"/>
      <c r="Y46" s="41"/>
      <c r="Z46" s="41"/>
      <c r="AA46" s="41"/>
    </row>
    <row r="47" spans="1:27" x14ac:dyDescent="0.2">
      <c r="A47" s="137"/>
      <c r="Q47" s="41" t="s">
        <v>2044</v>
      </c>
      <c r="R47" s="41"/>
      <c r="S47" s="41"/>
      <c r="T47" s="41"/>
      <c r="U47" s="41"/>
      <c r="V47" s="41"/>
      <c r="W47" s="41"/>
      <c r="X47" s="41"/>
      <c r="Y47" s="41"/>
      <c r="Z47" s="41"/>
      <c r="AA47" s="41"/>
    </row>
    <row r="48" spans="1:27" x14ac:dyDescent="0.2">
      <c r="Q48" s="41" t="s">
        <v>2045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fitToHeight="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Normal="100" workbookViewId="0">
      <selection activeCell="A10" sqref="A10:F10"/>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37" t="s">
        <v>106</v>
      </c>
    </row>
    <row r="2" spans="1:6" ht="39.75" customHeight="1" x14ac:dyDescent="0.2">
      <c r="A2" s="2182" t="s">
        <v>1883</v>
      </c>
      <c r="B2" s="1480" t="s">
        <v>2014</v>
      </c>
      <c r="C2" s="715" t="s">
        <v>1888</v>
      </c>
      <c r="D2" s="715" t="s">
        <v>1889</v>
      </c>
      <c r="E2" s="715" t="s">
        <v>1890</v>
      </c>
      <c r="F2" s="715" t="s">
        <v>1891</v>
      </c>
    </row>
    <row r="3" spans="1:6" ht="12" customHeight="1" x14ac:dyDescent="0.2">
      <c r="A3" s="2183"/>
      <c r="B3" s="1477"/>
      <c r="C3" s="1478"/>
      <c r="D3" s="1479" t="s">
        <v>274</v>
      </c>
      <c r="E3" s="1478"/>
      <c r="F3" s="1479" t="s">
        <v>275</v>
      </c>
    </row>
    <row r="4" spans="1:6" ht="13.7" customHeight="1" x14ac:dyDescent="0.2">
      <c r="A4" s="716" t="s">
        <v>1217</v>
      </c>
      <c r="B4" s="1700">
        <f>'Revenues 9-14'!C5</f>
        <v>726026</v>
      </c>
      <c r="C4" s="585">
        <v>422245</v>
      </c>
      <c r="D4" s="1703">
        <f>B4-C4</f>
        <v>303781</v>
      </c>
      <c r="E4" s="1476">
        <v>2124402</v>
      </c>
      <c r="F4" s="1703">
        <f>E4-C4</f>
        <v>1702157</v>
      </c>
    </row>
    <row r="5" spans="1:6" ht="13.7" customHeight="1" x14ac:dyDescent="0.2">
      <c r="A5" s="716" t="s">
        <v>925</v>
      </c>
      <c r="B5" s="1701">
        <f>'Revenues 9-14'!D5</f>
        <v>215871</v>
      </c>
      <c r="C5" s="585">
        <v>130531</v>
      </c>
      <c r="D5" s="1704">
        <f t="shared" ref="D5:D18" si="0">B5-C5</f>
        <v>85340</v>
      </c>
      <c r="E5" s="585">
        <v>656728</v>
      </c>
      <c r="F5" s="1704">
        <f>E5-C5</f>
        <v>526197</v>
      </c>
    </row>
    <row r="6" spans="1:6" ht="13.7" customHeight="1" x14ac:dyDescent="0.2">
      <c r="A6" s="716" t="s">
        <v>431</v>
      </c>
      <c r="B6" s="1701">
        <f>'Revenues 9-14'!E5</f>
        <v>391406</v>
      </c>
      <c r="C6" s="585">
        <v>391406</v>
      </c>
      <c r="D6" s="1704">
        <f t="shared" si="0"/>
        <v>0</v>
      </c>
      <c r="E6" s="585">
        <v>1969246</v>
      </c>
      <c r="F6" s="1704">
        <f t="shared" ref="F6:F18" si="1">E6-C6</f>
        <v>1577840</v>
      </c>
    </row>
    <row r="7" spans="1:6" ht="13.7" customHeight="1" x14ac:dyDescent="0.2">
      <c r="A7" s="716" t="s">
        <v>157</v>
      </c>
      <c r="B7" s="1701">
        <f>'Revenues 9-14'!F5</f>
        <v>154981</v>
      </c>
      <c r="C7" s="585">
        <v>117268</v>
      </c>
      <c r="D7" s="1704">
        <f t="shared" si="0"/>
        <v>37713</v>
      </c>
      <c r="E7" s="585">
        <v>590000</v>
      </c>
      <c r="F7" s="1704">
        <f t="shared" si="1"/>
        <v>472732</v>
      </c>
    </row>
    <row r="8" spans="1:6" ht="13.7" customHeight="1" x14ac:dyDescent="0.2">
      <c r="A8" s="716" t="s">
        <v>1241</v>
      </c>
      <c r="B8" s="1701">
        <f>'Revenues 9-14'!G5</f>
        <v>150850</v>
      </c>
      <c r="C8" s="585">
        <v>75052</v>
      </c>
      <c r="D8" s="1704">
        <f t="shared" si="0"/>
        <v>75798</v>
      </c>
      <c r="E8" s="585">
        <v>377600</v>
      </c>
      <c r="F8" s="1704">
        <f t="shared" si="1"/>
        <v>302548</v>
      </c>
    </row>
    <row r="9" spans="1:6" ht="13.7" customHeight="1" x14ac:dyDescent="0.2">
      <c r="A9" s="716" t="s">
        <v>428</v>
      </c>
      <c r="B9" s="1701">
        <f>'Revenues 9-14'!H5</f>
        <v>0</v>
      </c>
      <c r="C9" s="585">
        <v>0</v>
      </c>
      <c r="D9" s="1704">
        <f t="shared" si="0"/>
        <v>0</v>
      </c>
      <c r="E9" s="585">
        <v>0</v>
      </c>
      <c r="F9" s="1704">
        <f t="shared" si="1"/>
        <v>0</v>
      </c>
    </row>
    <row r="10" spans="1:6" ht="13.7" customHeight="1" x14ac:dyDescent="0.2">
      <c r="A10" s="716" t="s">
        <v>427</v>
      </c>
      <c r="B10" s="1701">
        <f>'Revenues 9-14'!I5</f>
        <v>13837</v>
      </c>
      <c r="C10" s="585">
        <v>6098</v>
      </c>
      <c r="D10" s="1704">
        <f t="shared" si="0"/>
        <v>7739</v>
      </c>
      <c r="E10" s="585">
        <v>30680</v>
      </c>
      <c r="F10" s="1704">
        <f t="shared" si="1"/>
        <v>24582</v>
      </c>
    </row>
    <row r="11" spans="1:6" x14ac:dyDescent="0.2">
      <c r="A11" s="716" t="s">
        <v>429</v>
      </c>
      <c r="B11" s="1701">
        <f>'Revenues 9-14'!J5</f>
        <v>97939</v>
      </c>
      <c r="C11" s="585">
        <v>24</v>
      </c>
      <c r="D11" s="1704">
        <f t="shared" si="0"/>
        <v>97915</v>
      </c>
      <c r="E11" s="585">
        <v>118</v>
      </c>
      <c r="F11" s="1704">
        <f t="shared" si="1"/>
        <v>94</v>
      </c>
    </row>
    <row r="12" spans="1:6" ht="13.7" customHeight="1" x14ac:dyDescent="0.2">
      <c r="A12" s="716" t="s">
        <v>159</v>
      </c>
      <c r="B12" s="1701">
        <f>'Revenues 9-14'!K5</f>
        <v>0</v>
      </c>
      <c r="C12" s="585">
        <v>0</v>
      </c>
      <c r="D12" s="1704">
        <f t="shared" si="0"/>
        <v>0</v>
      </c>
      <c r="E12" s="585">
        <v>0</v>
      </c>
      <c r="F12" s="1704">
        <f t="shared" si="1"/>
        <v>0</v>
      </c>
    </row>
    <row r="13" spans="1:6" ht="13.7" customHeight="1" x14ac:dyDescent="0.2">
      <c r="A13" s="716" t="s">
        <v>993</v>
      </c>
      <c r="B13" s="1701">
        <f>SUM('Revenues 9-14'!C6:D6)</f>
        <v>10964</v>
      </c>
      <c r="C13" s="585">
        <v>24</v>
      </c>
      <c r="D13" s="1704">
        <f t="shared" si="0"/>
        <v>10940</v>
      </c>
      <c r="E13" s="585">
        <v>118</v>
      </c>
      <c r="F13" s="1704">
        <f t="shared" si="1"/>
        <v>94</v>
      </c>
    </row>
    <row r="14" spans="1:6" ht="13.7" customHeight="1" x14ac:dyDescent="0.2">
      <c r="A14" s="716" t="s">
        <v>430</v>
      </c>
      <c r="B14" s="1701">
        <f>SUM('Revenues 9-14'!C7:D7,'Revenues 9-14'!F7:H7)</f>
        <v>5617</v>
      </c>
      <c r="C14" s="585">
        <v>23</v>
      </c>
      <c r="D14" s="1704">
        <f t="shared" si="0"/>
        <v>5594</v>
      </c>
      <c r="E14" s="585">
        <v>118</v>
      </c>
      <c r="F14" s="1704">
        <f t="shared" si="1"/>
        <v>95</v>
      </c>
    </row>
    <row r="15" spans="1:6" ht="13.7" customHeight="1" x14ac:dyDescent="0.2">
      <c r="A15" s="716" t="s">
        <v>1220</v>
      </c>
      <c r="B15" s="1701">
        <f>'Revenues 9-14'!E9</f>
        <v>0</v>
      </c>
      <c r="C15" s="585">
        <v>0</v>
      </c>
      <c r="D15" s="1704">
        <f t="shared" si="0"/>
        <v>0</v>
      </c>
      <c r="E15" s="585">
        <v>0</v>
      </c>
      <c r="F15" s="1704">
        <f t="shared" si="1"/>
        <v>0</v>
      </c>
    </row>
    <row r="16" spans="1:6" ht="13.7" customHeight="1" x14ac:dyDescent="0.2">
      <c r="A16" s="716" t="s">
        <v>1221</v>
      </c>
      <c r="B16" s="1701">
        <f>'Revenues 9-14'!G8</f>
        <v>204548</v>
      </c>
      <c r="C16" s="585">
        <v>93814</v>
      </c>
      <c r="D16" s="1704">
        <f t="shared" si="0"/>
        <v>110734</v>
      </c>
      <c r="E16" s="585">
        <v>472000</v>
      </c>
      <c r="F16" s="1704">
        <f t="shared" si="1"/>
        <v>378186</v>
      </c>
    </row>
    <row r="17" spans="1:6" ht="13.7" customHeight="1" x14ac:dyDescent="0.2">
      <c r="A17" s="716" t="s">
        <v>1222</v>
      </c>
      <c r="B17" s="1701">
        <f>'Revenues 9-14'!C10</f>
        <v>0</v>
      </c>
      <c r="C17" s="585">
        <v>0</v>
      </c>
      <c r="D17" s="1704">
        <f t="shared" si="0"/>
        <v>0</v>
      </c>
      <c r="E17" s="585">
        <v>0</v>
      </c>
      <c r="F17" s="1704">
        <f t="shared" si="1"/>
        <v>0</v>
      </c>
    </row>
    <row r="18" spans="1:6" ht="13.7" customHeight="1" x14ac:dyDescent="0.2">
      <c r="A18" s="716" t="s">
        <v>786</v>
      </c>
      <c r="B18" s="1701">
        <f>SUM('Revenues 9-14'!C11:K11)</f>
        <v>0</v>
      </c>
      <c r="C18" s="585">
        <v>0</v>
      </c>
      <c r="D18" s="1704">
        <f t="shared" si="0"/>
        <v>0</v>
      </c>
      <c r="E18" s="585">
        <v>0</v>
      </c>
      <c r="F18" s="1704">
        <f t="shared" si="1"/>
        <v>0</v>
      </c>
    </row>
    <row r="19" spans="1:6" ht="13.7" customHeight="1" thickBot="1" x14ac:dyDescent="0.25">
      <c r="A19" s="1705" t="s">
        <v>1223</v>
      </c>
      <c r="B19" s="1702">
        <f>SUM(B4:B18)</f>
        <v>1972039</v>
      </c>
      <c r="C19" s="1702">
        <f>SUM(C4:C18)</f>
        <v>1236485</v>
      </c>
      <c r="D19" s="1702">
        <f>SUM(D4:D18)</f>
        <v>735554</v>
      </c>
      <c r="E19" s="1702">
        <f>SUM(E4:E18)</f>
        <v>6221010</v>
      </c>
      <c r="F19" s="1702">
        <f>SUM(F4:F18)</f>
        <v>4984525</v>
      </c>
    </row>
    <row r="20" spans="1:6" ht="13.5" thickTop="1" x14ac:dyDescent="0.2">
      <c r="B20" s="714"/>
      <c r="F20" s="717"/>
    </row>
    <row r="21" spans="1:6" x14ac:dyDescent="0.2">
      <c r="A21" s="718" t="s">
        <v>1893</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40" colorId="8" zoomScaleNormal="100" workbookViewId="0">
      <selection activeCell="A10" sqref="A10:F10"/>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4" t="s">
        <v>650</v>
      </c>
      <c r="B1" s="2202"/>
      <c r="C1" s="722"/>
    </row>
    <row r="2" spans="1:7" ht="33.75" x14ac:dyDescent="0.2">
      <c r="A2" s="2209" t="s">
        <v>1883</v>
      </c>
      <c r="B2" s="2210"/>
      <c r="C2" s="1838" t="s">
        <v>2015</v>
      </c>
      <c r="D2" s="724" t="s">
        <v>2022</v>
      </c>
      <c r="E2" s="724" t="s">
        <v>2023</v>
      </c>
      <c r="F2" s="1838" t="s">
        <v>2016</v>
      </c>
    </row>
    <row r="3" spans="1:7" ht="15.75" customHeight="1" x14ac:dyDescent="0.2">
      <c r="A3" s="2211" t="s">
        <v>1176</v>
      </c>
      <c r="B3" s="2212"/>
      <c r="C3" s="2205"/>
      <c r="D3" s="2206"/>
      <c r="E3" s="2206"/>
      <c r="F3" s="2207"/>
    </row>
    <row r="4" spans="1:7" ht="12.75" customHeight="1" thickBot="1" x14ac:dyDescent="0.25">
      <c r="A4" s="2199" t="s">
        <v>651</v>
      </c>
      <c r="B4" s="2200"/>
      <c r="C4" s="581"/>
      <c r="D4" s="581"/>
      <c r="E4" s="581"/>
      <c r="F4" s="1706">
        <f>SUM(C4+D4)-E4</f>
        <v>0</v>
      </c>
    </row>
    <row r="5" spans="1:7" ht="15.75" customHeight="1" thickTop="1" x14ac:dyDescent="0.2">
      <c r="A5" s="2203" t="s">
        <v>1172</v>
      </c>
      <c r="B5" s="2198"/>
      <c r="C5" s="2192"/>
      <c r="D5" s="2193"/>
      <c r="E5" s="2193"/>
      <c r="F5" s="2194"/>
    </row>
    <row r="6" spans="1:7" ht="12.75" customHeight="1" thickBot="1" x14ac:dyDescent="0.25">
      <c r="A6" s="725" t="s">
        <v>66</v>
      </c>
      <c r="B6" s="726"/>
      <c r="C6" s="727"/>
      <c r="D6" s="585"/>
      <c r="E6" s="727"/>
      <c r="F6" s="1706">
        <f t="shared" ref="F6:F14" si="0">SUM(C6+D6)-E6</f>
        <v>0</v>
      </c>
    </row>
    <row r="7" spans="1:7" ht="12.75" customHeight="1" thickTop="1" thickBot="1" x14ac:dyDescent="0.25">
      <c r="A7" s="725" t="s">
        <v>6</v>
      </c>
      <c r="B7" s="726"/>
      <c r="C7" s="727"/>
      <c r="D7" s="585"/>
      <c r="E7" s="727"/>
      <c r="F7" s="1706">
        <f t="shared" si="0"/>
        <v>0</v>
      </c>
    </row>
    <row r="8" spans="1:7" ht="12.75" customHeight="1" thickTop="1" thickBot="1" x14ac:dyDescent="0.25">
      <c r="A8" s="725" t="s">
        <v>529</v>
      </c>
      <c r="B8" s="726"/>
      <c r="C8" s="727"/>
      <c r="D8" s="585"/>
      <c r="E8" s="727"/>
      <c r="F8" s="1706">
        <f t="shared" si="0"/>
        <v>0</v>
      </c>
    </row>
    <row r="9" spans="1:7" ht="12.75" customHeight="1" thickTop="1" thickBot="1" x14ac:dyDescent="0.25">
      <c r="A9" s="725" t="s">
        <v>530</v>
      </c>
      <c r="B9" s="726"/>
      <c r="C9" s="727"/>
      <c r="D9" s="585"/>
      <c r="E9" s="727"/>
      <c r="F9" s="1706">
        <f t="shared" si="0"/>
        <v>0</v>
      </c>
    </row>
    <row r="10" spans="1:7" ht="12.75" customHeight="1" thickTop="1" thickBot="1" x14ac:dyDescent="0.25">
      <c r="A10" s="725" t="s">
        <v>531</v>
      </c>
      <c r="B10" s="726"/>
      <c r="C10" s="727"/>
      <c r="D10" s="585"/>
      <c r="E10" s="727"/>
      <c r="F10" s="1706">
        <f t="shared" si="0"/>
        <v>0</v>
      </c>
    </row>
    <row r="11" spans="1:7" ht="12.75" customHeight="1" thickTop="1" thickBot="1" x14ac:dyDescent="0.25">
      <c r="A11" s="725" t="s">
        <v>359</v>
      </c>
      <c r="B11" s="726"/>
      <c r="C11" s="727"/>
      <c r="D11" s="585"/>
      <c r="E11" s="727"/>
      <c r="F11" s="1706">
        <f t="shared" si="0"/>
        <v>0</v>
      </c>
    </row>
    <row r="12" spans="1:7" ht="12.75" customHeight="1" thickTop="1" thickBot="1" x14ac:dyDescent="0.25">
      <c r="A12" s="725" t="s">
        <v>1219</v>
      </c>
      <c r="B12" s="726"/>
      <c r="C12" s="727"/>
      <c r="D12" s="585"/>
      <c r="E12" s="727"/>
      <c r="F12" s="1706">
        <f t="shared" si="0"/>
        <v>0</v>
      </c>
    </row>
    <row r="13" spans="1:7" ht="12.75" customHeight="1" thickTop="1" thickBot="1" x14ac:dyDescent="0.25">
      <c r="A13" s="725" t="s">
        <v>406</v>
      </c>
      <c r="B13" s="726"/>
      <c r="C13" s="727"/>
      <c r="D13" s="585"/>
      <c r="E13" s="727"/>
      <c r="F13" s="1706">
        <f t="shared" si="0"/>
        <v>0</v>
      </c>
    </row>
    <row r="14" spans="1:7" ht="12.75" customHeight="1" thickTop="1" thickBot="1" x14ac:dyDescent="0.25">
      <c r="A14" s="725" t="s">
        <v>468</v>
      </c>
      <c r="B14" s="726"/>
      <c r="C14" s="727"/>
      <c r="D14" s="585"/>
      <c r="E14" s="727"/>
      <c r="F14" s="1706">
        <f t="shared" si="0"/>
        <v>0</v>
      </c>
    </row>
    <row r="15" spans="1:7" ht="14.25" thickTop="1" thickBot="1" x14ac:dyDescent="0.25">
      <c r="A15" s="2195" t="s">
        <v>652</v>
      </c>
      <c r="B15" s="2196"/>
      <c r="C15" s="1706">
        <f>SUM(C6:C14)</f>
        <v>0</v>
      </c>
      <c r="D15" s="1706">
        <f>SUM(D6:D14)</f>
        <v>0</v>
      </c>
      <c r="E15" s="1706">
        <f>SUM(E6:E14)</f>
        <v>0</v>
      </c>
      <c r="F15" s="1706">
        <f>SUM(F6:F14)</f>
        <v>0</v>
      </c>
      <c r="G15" s="552"/>
    </row>
    <row r="16" spans="1:7" s="202" customFormat="1" ht="15.75" customHeight="1" thickTop="1" x14ac:dyDescent="0.2">
      <c r="A16" s="2208" t="s">
        <v>1173</v>
      </c>
      <c r="B16" s="2198"/>
      <c r="C16" s="2192"/>
      <c r="D16" s="2193"/>
      <c r="E16" s="2193"/>
      <c r="F16" s="2194"/>
    </row>
    <row r="17" spans="1:11" ht="12.75" customHeight="1" thickBot="1" x14ac:dyDescent="0.25">
      <c r="A17" s="2190" t="s">
        <v>66</v>
      </c>
      <c r="B17" s="2191"/>
      <c r="C17" s="727"/>
      <c r="D17" s="585"/>
      <c r="E17" s="727"/>
      <c r="F17" s="1706">
        <f>SUM(C17+D17)-E17</f>
        <v>0</v>
      </c>
    </row>
    <row r="18" spans="1:11" ht="12.75" customHeight="1" thickTop="1" thickBot="1" x14ac:dyDescent="0.25">
      <c r="A18" s="2190" t="s">
        <v>6</v>
      </c>
      <c r="B18" s="2191"/>
      <c r="C18" s="727"/>
      <c r="D18" s="585"/>
      <c r="E18" s="727"/>
      <c r="F18" s="1706">
        <f>SUM(C18+D18)-E18</f>
        <v>0</v>
      </c>
    </row>
    <row r="19" spans="1:11" ht="12.75" customHeight="1" thickTop="1" thickBot="1" x14ac:dyDescent="0.25">
      <c r="A19" s="2190" t="s">
        <v>406</v>
      </c>
      <c r="B19" s="2191"/>
      <c r="C19" s="727"/>
      <c r="D19" s="585"/>
      <c r="E19" s="727"/>
      <c r="F19" s="1706">
        <f>SUM(C19+D19)-E19</f>
        <v>0</v>
      </c>
    </row>
    <row r="20" spans="1:11" ht="12.75" customHeight="1" thickTop="1" thickBot="1" x14ac:dyDescent="0.25">
      <c r="A20" s="2190" t="s">
        <v>468</v>
      </c>
      <c r="B20" s="2191"/>
      <c r="C20" s="727"/>
      <c r="D20" s="585"/>
      <c r="E20" s="727"/>
      <c r="F20" s="1706">
        <f>SUM(C20+D20)-E20</f>
        <v>0</v>
      </c>
    </row>
    <row r="21" spans="1:11" ht="14.25" thickTop="1" thickBot="1" x14ac:dyDescent="0.25">
      <c r="A21" s="2195" t="s">
        <v>653</v>
      </c>
      <c r="B21" s="2196"/>
      <c r="C21" s="1706">
        <f>SUM(C17:C20)</f>
        <v>0</v>
      </c>
      <c r="D21" s="1706">
        <f>SUM(D17:D20)</f>
        <v>0</v>
      </c>
      <c r="E21" s="1706">
        <f>SUM(E17:E20)</f>
        <v>0</v>
      </c>
      <c r="F21" s="1706">
        <f>SUM(F17:F20)</f>
        <v>0</v>
      </c>
      <c r="G21" s="552"/>
    </row>
    <row r="22" spans="1:11" ht="15.75" customHeight="1" thickTop="1" x14ac:dyDescent="0.2">
      <c r="A22" s="2197" t="s">
        <v>1174</v>
      </c>
      <c r="B22" s="2198"/>
      <c r="C22" s="2192"/>
      <c r="D22" s="2193"/>
      <c r="E22" s="2193"/>
      <c r="F22" s="2194"/>
    </row>
    <row r="23" spans="1:11" ht="13.5" thickBot="1" x14ac:dyDescent="0.25">
      <c r="A23" s="2199" t="s">
        <v>654</v>
      </c>
      <c r="B23" s="2200"/>
      <c r="C23" s="581"/>
      <c r="D23" s="581"/>
      <c r="E23" s="581"/>
      <c r="F23" s="1706">
        <f>SUM(C23+D23)-E23</f>
        <v>0</v>
      </c>
      <c r="G23" s="552"/>
    </row>
    <row r="24" spans="1:11" ht="15.75" customHeight="1" thickTop="1" x14ac:dyDescent="0.2">
      <c r="A24" s="2197" t="s">
        <v>1175</v>
      </c>
      <c r="B24" s="2198"/>
      <c r="C24" s="2192"/>
      <c r="D24" s="2193"/>
      <c r="E24" s="2193"/>
      <c r="F24" s="2194"/>
    </row>
    <row r="25" spans="1:11" ht="13.5" thickBot="1" x14ac:dyDescent="0.25">
      <c r="A25" s="2199" t="s">
        <v>655</v>
      </c>
      <c r="B25" s="2200"/>
      <c r="C25" s="581"/>
      <c r="D25" s="581"/>
      <c r="E25" s="581"/>
      <c r="F25" s="1706">
        <f>SUM(C25+D25)-E25</f>
        <v>0</v>
      </c>
      <c r="G25" s="552"/>
    </row>
    <row r="26" spans="1:11" ht="15.75" customHeight="1" thickTop="1" x14ac:dyDescent="0.2">
      <c r="A26" s="2203" t="s">
        <v>678</v>
      </c>
      <c r="B26" s="2198"/>
      <c r="C26" s="728"/>
      <c r="D26" s="728"/>
      <c r="E26" s="728"/>
      <c r="F26" s="729"/>
    </row>
    <row r="27" spans="1:11" ht="13.5" thickBot="1" x14ac:dyDescent="0.25">
      <c r="A27" s="2195" t="s">
        <v>1130</v>
      </c>
      <c r="B27" s="2196"/>
      <c r="C27" s="585"/>
      <c r="D27" s="585"/>
      <c r="E27" s="585"/>
      <c r="F27" s="1706">
        <f>SUM(C27+D27)-E27</f>
        <v>0</v>
      </c>
      <c r="G27" s="552"/>
    </row>
    <row r="28" spans="1:11" ht="7.5" customHeight="1" thickTop="1" x14ac:dyDescent="0.2">
      <c r="A28" s="594"/>
    </row>
    <row r="29" spans="1:11" ht="23.25" customHeight="1" x14ac:dyDescent="0.2">
      <c r="A29" s="2201" t="s">
        <v>603</v>
      </c>
      <c r="B29" s="2202"/>
      <c r="C29" s="730"/>
      <c r="D29" s="730"/>
      <c r="E29" s="730"/>
      <c r="F29" s="730"/>
      <c r="G29" s="730"/>
      <c r="H29" s="730"/>
      <c r="I29" s="730"/>
      <c r="J29" s="730"/>
    </row>
    <row r="30" spans="1:11" ht="33.75" x14ac:dyDescent="0.2">
      <c r="A30" s="1481" t="s">
        <v>1131</v>
      </c>
      <c r="B30" s="731" t="s">
        <v>1186</v>
      </c>
      <c r="C30" s="1839" t="s">
        <v>604</v>
      </c>
      <c r="D30" s="1839" t="s">
        <v>1762</v>
      </c>
      <c r="E30" s="1839" t="s">
        <v>2017</v>
      </c>
      <c r="F30" s="1839" t="s">
        <v>2018</v>
      </c>
      <c r="G30" s="1839" t="s">
        <v>2021</v>
      </c>
      <c r="H30" s="1839" t="s">
        <v>2019</v>
      </c>
      <c r="I30" s="1839" t="s">
        <v>2020</v>
      </c>
      <c r="J30" s="1840" t="s">
        <v>2</v>
      </c>
      <c r="K30" s="732"/>
    </row>
    <row r="31" spans="1:11" ht="12" customHeight="1" x14ac:dyDescent="0.2">
      <c r="A31" s="733" t="s">
        <v>2065</v>
      </c>
      <c r="B31" s="734">
        <v>43151</v>
      </c>
      <c r="C31" s="735">
        <v>1600000</v>
      </c>
      <c r="D31" s="736">
        <v>1</v>
      </c>
      <c r="E31" s="735"/>
      <c r="F31" s="735">
        <v>1600000</v>
      </c>
      <c r="G31" s="735"/>
      <c r="H31" s="735"/>
      <c r="I31" s="1707">
        <f>((E31+F31)-H31)+G31</f>
        <v>1600000</v>
      </c>
      <c r="J31" s="735">
        <v>1126955</v>
      </c>
      <c r="K31" s="737"/>
    </row>
    <row r="32" spans="1:11" ht="12" customHeight="1" x14ac:dyDescent="0.2">
      <c r="A32" s="733"/>
      <c r="B32" s="734"/>
      <c r="C32" s="735"/>
      <c r="D32" s="736"/>
      <c r="E32" s="735"/>
      <c r="F32" s="735"/>
      <c r="G32" s="735"/>
      <c r="H32" s="735"/>
      <c r="I32" s="1707">
        <f>((E32+F32)-H32)+G32</f>
        <v>0</v>
      </c>
      <c r="J32" s="735"/>
      <c r="K32" s="737"/>
    </row>
    <row r="33" spans="1:11" ht="12" customHeight="1" x14ac:dyDescent="0.2">
      <c r="A33" s="733"/>
      <c r="B33" s="734"/>
      <c r="C33" s="735"/>
      <c r="D33" s="736"/>
      <c r="E33" s="735"/>
      <c r="F33" s="735"/>
      <c r="G33" s="735"/>
      <c r="H33" s="735"/>
      <c r="I33" s="1707">
        <f t="shared" ref="I33:I48" si="1">((E33+F33)-H33)+G33</f>
        <v>0</v>
      </c>
      <c r="J33" s="735"/>
      <c r="K33" s="737"/>
    </row>
    <row r="34" spans="1:11" ht="12" customHeight="1" x14ac:dyDescent="0.2">
      <c r="A34" s="733"/>
      <c r="B34" s="734"/>
      <c r="C34" s="735"/>
      <c r="D34" s="736"/>
      <c r="E34" s="735"/>
      <c r="F34" s="735"/>
      <c r="G34" s="735"/>
      <c r="H34" s="735"/>
      <c r="I34" s="1707">
        <f t="shared" si="1"/>
        <v>0</v>
      </c>
      <c r="J34" s="735"/>
      <c r="K34" s="738"/>
    </row>
    <row r="35" spans="1:11" ht="12" customHeight="1" x14ac:dyDescent="0.2">
      <c r="A35" s="733"/>
      <c r="B35" s="734"/>
      <c r="C35" s="739"/>
      <c r="D35" s="736"/>
      <c r="E35" s="739"/>
      <c r="F35" s="739"/>
      <c r="G35" s="739"/>
      <c r="H35" s="739"/>
      <c r="I35" s="1707">
        <f t="shared" si="1"/>
        <v>0</v>
      </c>
      <c r="J35" s="739"/>
      <c r="K35" s="738"/>
    </row>
    <row r="36" spans="1:11" ht="12" customHeight="1" x14ac:dyDescent="0.2">
      <c r="A36" s="733"/>
      <c r="B36" s="734"/>
      <c r="C36" s="735"/>
      <c r="D36" s="736"/>
      <c r="E36" s="735"/>
      <c r="F36" s="735"/>
      <c r="G36" s="735"/>
      <c r="H36" s="735"/>
      <c r="I36" s="1707">
        <f t="shared" si="1"/>
        <v>0</v>
      </c>
      <c r="J36" s="735"/>
      <c r="K36" s="740"/>
    </row>
    <row r="37" spans="1:11" ht="12" customHeight="1" x14ac:dyDescent="0.2">
      <c r="A37" s="733"/>
      <c r="B37" s="734"/>
      <c r="C37" s="467"/>
      <c r="D37" s="741"/>
      <c r="E37" s="467"/>
      <c r="F37" s="467"/>
      <c r="G37" s="467"/>
      <c r="H37" s="467"/>
      <c r="I37" s="1707">
        <f t="shared" si="1"/>
        <v>0</v>
      </c>
      <c r="J37" s="467"/>
      <c r="K37" s="738"/>
    </row>
    <row r="38" spans="1:11" ht="12" customHeight="1" x14ac:dyDescent="0.2">
      <c r="A38" s="733"/>
      <c r="B38" s="734"/>
      <c r="C38" s="735"/>
      <c r="D38" s="742"/>
      <c r="E38" s="743"/>
      <c r="F38" s="743"/>
      <c r="G38" s="743"/>
      <c r="H38" s="743"/>
      <c r="I38" s="1707">
        <f t="shared" si="1"/>
        <v>0</v>
      </c>
      <c r="J38" s="744" t="s">
        <v>282</v>
      </c>
      <c r="K38" s="745"/>
    </row>
    <row r="39" spans="1:11" ht="12" customHeight="1" x14ac:dyDescent="0.2">
      <c r="A39" s="733"/>
      <c r="B39" s="734"/>
      <c r="C39" s="735"/>
      <c r="D39" s="742"/>
      <c r="E39" s="743"/>
      <c r="F39" s="743"/>
      <c r="G39" s="743"/>
      <c r="H39" s="743"/>
      <c r="I39" s="1707">
        <f t="shared" si="1"/>
        <v>0</v>
      </c>
      <c r="J39" s="744"/>
      <c r="K39" s="745"/>
    </row>
    <row r="40" spans="1:11" ht="12" customHeight="1" x14ac:dyDescent="0.2">
      <c r="A40" s="733"/>
      <c r="B40" s="734"/>
      <c r="C40" s="735"/>
      <c r="D40" s="742"/>
      <c r="E40" s="743"/>
      <c r="F40" s="743"/>
      <c r="G40" s="743"/>
      <c r="H40" s="743"/>
      <c r="I40" s="1707">
        <f t="shared" si="1"/>
        <v>0</v>
      </c>
      <c r="J40" s="744"/>
      <c r="K40" s="745"/>
    </row>
    <row r="41" spans="1:11" ht="12" customHeight="1" x14ac:dyDescent="0.2">
      <c r="A41" s="733"/>
      <c r="B41" s="734"/>
      <c r="C41" s="735"/>
      <c r="D41" s="742"/>
      <c r="E41" s="743"/>
      <c r="F41" s="743"/>
      <c r="G41" s="743"/>
      <c r="H41" s="743"/>
      <c r="I41" s="1707">
        <f t="shared" si="1"/>
        <v>0</v>
      </c>
      <c r="J41" s="744"/>
      <c r="K41" s="745"/>
    </row>
    <row r="42" spans="1:11" ht="12" customHeight="1" x14ac:dyDescent="0.2">
      <c r="A42" s="733"/>
      <c r="B42" s="734"/>
      <c r="C42" s="735"/>
      <c r="D42" s="742"/>
      <c r="E42" s="743"/>
      <c r="F42" s="743"/>
      <c r="G42" s="743"/>
      <c r="H42" s="743"/>
      <c r="I42" s="1707">
        <f t="shared" si="1"/>
        <v>0</v>
      </c>
      <c r="J42" s="744"/>
      <c r="K42" s="745"/>
    </row>
    <row r="43" spans="1:11" ht="12" customHeight="1" x14ac:dyDescent="0.2">
      <c r="A43" s="733"/>
      <c r="B43" s="734"/>
      <c r="C43" s="735"/>
      <c r="D43" s="742"/>
      <c r="E43" s="743"/>
      <c r="F43" s="743"/>
      <c r="G43" s="743"/>
      <c r="H43" s="743"/>
      <c r="I43" s="1707">
        <f t="shared" si="1"/>
        <v>0</v>
      </c>
      <c r="J43" s="744"/>
      <c r="K43" s="745"/>
    </row>
    <row r="44" spans="1:11" ht="12" customHeight="1" x14ac:dyDescent="0.2">
      <c r="A44" s="733"/>
      <c r="B44" s="734"/>
      <c r="C44" s="735"/>
      <c r="D44" s="736"/>
      <c r="E44" s="735"/>
      <c r="F44" s="735"/>
      <c r="G44" s="735"/>
      <c r="H44" s="735"/>
      <c r="I44" s="1707">
        <f t="shared" si="1"/>
        <v>0</v>
      </c>
      <c r="J44" s="735"/>
      <c r="K44" s="738"/>
    </row>
    <row r="45" spans="1:11" ht="12" customHeight="1" x14ac:dyDescent="0.2">
      <c r="A45" s="733"/>
      <c r="B45" s="734"/>
      <c r="C45" s="735"/>
      <c r="D45" s="736"/>
      <c r="E45" s="735"/>
      <c r="F45" s="735"/>
      <c r="G45" s="735"/>
      <c r="H45" s="735"/>
      <c r="I45" s="1707">
        <f t="shared" si="1"/>
        <v>0</v>
      </c>
      <c r="J45" s="735"/>
      <c r="K45" s="738"/>
    </row>
    <row r="46" spans="1:11" ht="12" customHeight="1" x14ac:dyDescent="0.2">
      <c r="A46" s="733"/>
      <c r="B46" s="734"/>
      <c r="C46" s="735"/>
      <c r="D46" s="736"/>
      <c r="E46" s="735"/>
      <c r="F46" s="735"/>
      <c r="G46" s="735"/>
      <c r="H46" s="735"/>
      <c r="I46" s="1707">
        <f t="shared" si="1"/>
        <v>0</v>
      </c>
      <c r="J46" s="735"/>
      <c r="K46" s="738"/>
    </row>
    <row r="47" spans="1:11" ht="12" customHeight="1" x14ac:dyDescent="0.2">
      <c r="A47" s="733"/>
      <c r="B47" s="734"/>
      <c r="C47" s="739"/>
      <c r="D47" s="736"/>
      <c r="E47" s="739"/>
      <c r="F47" s="739"/>
      <c r="G47" s="739"/>
      <c r="H47" s="739"/>
      <c r="I47" s="1707">
        <f t="shared" si="1"/>
        <v>0</v>
      </c>
      <c r="J47" s="739"/>
      <c r="K47" s="738"/>
    </row>
    <row r="48" spans="1:11" ht="12" customHeight="1" x14ac:dyDescent="0.2">
      <c r="A48" s="733"/>
      <c r="B48" s="734"/>
      <c r="C48" s="735"/>
      <c r="D48" s="736"/>
      <c r="E48" s="735"/>
      <c r="F48" s="735"/>
      <c r="G48" s="735"/>
      <c r="H48" s="735"/>
      <c r="I48" s="1707">
        <f t="shared" si="1"/>
        <v>0</v>
      </c>
      <c r="J48" s="735"/>
      <c r="K48" s="738"/>
    </row>
    <row r="49" spans="1:11" ht="12" customHeight="1" x14ac:dyDescent="0.2">
      <c r="A49" s="733"/>
      <c r="B49" s="734"/>
      <c r="C49" s="1707">
        <f>SUM(C31:C48)</f>
        <v>1600000</v>
      </c>
      <c r="D49" s="746"/>
      <c r="E49" s="1707">
        <f t="shared" ref="E49:J49" si="2">SUM(E31:E48)</f>
        <v>0</v>
      </c>
      <c r="F49" s="1707">
        <f t="shared" si="2"/>
        <v>1600000</v>
      </c>
      <c r="G49" s="1707">
        <f t="shared" si="2"/>
        <v>0</v>
      </c>
      <c r="H49" s="1707">
        <f t="shared" si="2"/>
        <v>0</v>
      </c>
      <c r="I49" s="1707">
        <f t="shared" si="2"/>
        <v>1600000</v>
      </c>
      <c r="J49" s="1707">
        <f t="shared" si="2"/>
        <v>1126955</v>
      </c>
      <c r="K49" s="738"/>
    </row>
    <row r="50" spans="1:11" ht="6" customHeight="1" x14ac:dyDescent="0.2">
      <c r="A50" s="747"/>
      <c r="B50" s="737"/>
      <c r="C50" s="737"/>
      <c r="D50" s="737"/>
      <c r="E50" s="737"/>
      <c r="F50" s="737"/>
      <c r="G50" s="737"/>
      <c r="H50" s="737"/>
      <c r="I50" s="737"/>
      <c r="J50" s="747"/>
    </row>
    <row r="51" spans="1:11" x14ac:dyDescent="0.2">
      <c r="A51" s="748" t="s">
        <v>1892</v>
      </c>
      <c r="B51" s="747"/>
      <c r="C51" s="738"/>
      <c r="D51" s="738"/>
      <c r="E51" s="738"/>
      <c r="F51" s="738"/>
      <c r="G51" s="738"/>
      <c r="H51" s="737"/>
      <c r="I51" s="737"/>
      <c r="J51" s="747"/>
    </row>
    <row r="52" spans="1:11" ht="11.25" customHeight="1" x14ac:dyDescent="0.2">
      <c r="A52" s="749" t="s">
        <v>968</v>
      </c>
      <c r="B52" s="2184" t="s">
        <v>605</v>
      </c>
      <c r="C52" s="2185"/>
      <c r="D52" s="2185"/>
      <c r="E52" s="750" t="s">
        <v>900</v>
      </c>
      <c r="F52" s="2186"/>
      <c r="G52" s="2187"/>
      <c r="H52" s="737"/>
      <c r="I52" s="737"/>
      <c r="J52" s="747"/>
    </row>
    <row r="53" spans="1:11" ht="11.25" customHeight="1" x14ac:dyDescent="0.2">
      <c r="A53" s="751" t="s">
        <v>969</v>
      </c>
      <c r="B53" s="752" t="s">
        <v>1008</v>
      </c>
      <c r="C53" s="747"/>
      <c r="D53" s="738"/>
      <c r="E53" s="750" t="s">
        <v>518</v>
      </c>
      <c r="F53" s="2188"/>
      <c r="G53" s="2189"/>
      <c r="H53" s="737"/>
      <c r="I53" s="737"/>
      <c r="J53" s="747"/>
    </row>
    <row r="54" spans="1:11" ht="11.25" customHeight="1" x14ac:dyDescent="0.2">
      <c r="A54" s="753" t="s">
        <v>970</v>
      </c>
      <c r="B54" s="748" t="s">
        <v>1009</v>
      </c>
      <c r="C54" s="747"/>
      <c r="D54" s="738"/>
      <c r="E54" s="750" t="s">
        <v>519</v>
      </c>
      <c r="F54" s="2188"/>
      <c r="G54" s="2189"/>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gridLinesSet="0"/>
  <pageMargins left="0.25" right="0.15" top="0.4" bottom="0.25" header="0.17"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Normal="100" workbookViewId="0">
      <selection activeCell="A10" sqref="A10:F1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3" t="s">
        <v>911</v>
      </c>
      <c r="B1" s="2214"/>
      <c r="C1" s="2214"/>
      <c r="D1" s="2214"/>
      <c r="E1" s="2214"/>
      <c r="F1" s="2214"/>
      <c r="G1" s="2215"/>
      <c r="H1" s="1482"/>
      <c r="I1" s="761"/>
      <c r="J1" s="433"/>
    </row>
    <row r="2" spans="1:11" ht="26.25" x14ac:dyDescent="0.2">
      <c r="A2" s="2232" t="s">
        <v>1766</v>
      </c>
      <c r="B2" s="2233"/>
      <c r="C2" s="2233"/>
      <c r="D2" s="2233"/>
      <c r="E2" s="2234"/>
      <c r="F2" s="762" t="s">
        <v>960</v>
      </c>
      <c r="G2" s="763" t="s">
        <v>1763</v>
      </c>
      <c r="H2" s="763" t="s">
        <v>430</v>
      </c>
      <c r="I2" s="763" t="s">
        <v>1220</v>
      </c>
      <c r="J2" s="763" t="s">
        <v>1897</v>
      </c>
      <c r="K2" s="763" t="s">
        <v>140</v>
      </c>
    </row>
    <row r="3" spans="1:11" x14ac:dyDescent="0.2">
      <c r="A3" s="2235" t="s">
        <v>1688</v>
      </c>
      <c r="B3" s="2236"/>
      <c r="C3" s="2236"/>
      <c r="D3" s="2236"/>
      <c r="E3" s="2237"/>
      <c r="F3" s="764"/>
      <c r="G3" s="765"/>
      <c r="H3" s="765">
        <v>56970</v>
      </c>
      <c r="I3" s="765"/>
      <c r="J3" s="766"/>
      <c r="K3" s="766"/>
    </row>
    <row r="4" spans="1:11" x14ac:dyDescent="0.2">
      <c r="A4" s="2238" t="s">
        <v>387</v>
      </c>
      <c r="B4" s="2239"/>
      <c r="C4" s="2239"/>
      <c r="D4" s="2239"/>
      <c r="E4" s="2185"/>
      <c r="F4" s="767"/>
      <c r="G4" s="768"/>
      <c r="H4" s="769"/>
      <c r="I4" s="768"/>
      <c r="J4" s="770"/>
      <c r="K4" s="770"/>
    </row>
    <row r="5" spans="1:11" x14ac:dyDescent="0.2">
      <c r="A5" s="2216" t="s">
        <v>1129</v>
      </c>
      <c r="B5" s="2217"/>
      <c r="C5" s="2217"/>
      <c r="D5" s="2217"/>
      <c r="E5" s="2218"/>
      <c r="F5" s="771" t="s">
        <v>903</v>
      </c>
      <c r="G5" s="772"/>
      <c r="H5" s="765">
        <f>+'Tax Sched 23'!B14</f>
        <v>5617</v>
      </c>
      <c r="I5" s="773">
        <f>+'Tax Sched 23'!B15</f>
        <v>0</v>
      </c>
      <c r="J5" s="774"/>
      <c r="K5" s="774"/>
    </row>
    <row r="6" spans="1:11" x14ac:dyDescent="0.2">
      <c r="A6" s="775" t="s">
        <v>744</v>
      </c>
      <c r="B6" s="776"/>
      <c r="C6" s="776"/>
      <c r="D6" s="776"/>
      <c r="E6" s="777"/>
      <c r="F6" s="778" t="s">
        <v>904</v>
      </c>
      <c r="G6" s="765"/>
      <c r="H6" s="765">
        <v>1535</v>
      </c>
      <c r="I6" s="765"/>
      <c r="J6" s="766"/>
      <c r="K6" s="766"/>
    </row>
    <row r="7" spans="1:11" x14ac:dyDescent="0.2">
      <c r="A7" s="779" t="s">
        <v>264</v>
      </c>
      <c r="B7" s="780"/>
      <c r="C7" s="780"/>
      <c r="D7" s="780"/>
      <c r="E7" s="781"/>
      <c r="F7" s="771" t="s">
        <v>905</v>
      </c>
      <c r="G7" s="768"/>
      <c r="H7" s="768"/>
      <c r="I7" s="768"/>
      <c r="J7" s="782"/>
      <c r="K7" s="766">
        <f>+'Revenues 9-14'!C101</f>
        <v>0</v>
      </c>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16" t="s">
        <v>1898</v>
      </c>
      <c r="B10" s="2217"/>
      <c r="C10" s="2217"/>
      <c r="D10" s="2217"/>
      <c r="E10" s="2219"/>
      <c r="F10" s="784" t="s">
        <v>917</v>
      </c>
      <c r="G10" s="783"/>
      <c r="H10" s="785"/>
      <c r="I10" s="765"/>
      <c r="J10" s="766"/>
      <c r="K10" s="766"/>
    </row>
    <row r="11" spans="1:11" x14ac:dyDescent="0.2">
      <c r="A11" s="2216" t="s">
        <v>162</v>
      </c>
      <c r="B11" s="2217"/>
      <c r="C11" s="2217"/>
      <c r="D11" s="2217"/>
      <c r="E11" s="2218"/>
      <c r="F11" s="771" t="s">
        <v>907</v>
      </c>
      <c r="G11" s="772"/>
      <c r="H11" s="765"/>
      <c r="I11" s="765"/>
      <c r="J11" s="766"/>
      <c r="K11" s="774"/>
    </row>
    <row r="12" spans="1:11" ht="13.5" thickBot="1" x14ac:dyDescent="0.25">
      <c r="A12" s="2243" t="s">
        <v>961</v>
      </c>
      <c r="B12" s="2244"/>
      <c r="C12" s="2244"/>
      <c r="D12" s="2244"/>
      <c r="E12" s="2245"/>
      <c r="F12" s="1708"/>
      <c r="G12" s="1709">
        <f>SUM(G5:G11)</f>
        <v>0</v>
      </c>
      <c r="H12" s="1709">
        <f>SUM(H5:H11)</f>
        <v>7152</v>
      </c>
      <c r="I12" s="1709">
        <f>SUM(I5:I11)</f>
        <v>0</v>
      </c>
      <c r="J12" s="1709">
        <f>SUM(J5:J11)</f>
        <v>0</v>
      </c>
      <c r="K12" s="1709">
        <f>SUM(K5:K11)</f>
        <v>0</v>
      </c>
    </row>
    <row r="13" spans="1:11" ht="13.5" thickTop="1" x14ac:dyDescent="0.2">
      <c r="A13" s="2240" t="s">
        <v>388</v>
      </c>
      <c r="B13" s="2241"/>
      <c r="C13" s="2241"/>
      <c r="D13" s="2241"/>
      <c r="E13" s="2242"/>
      <c r="F13" s="786"/>
      <c r="G13" s="787"/>
      <c r="H13" s="788"/>
      <c r="I13" s="789"/>
      <c r="J13" s="789"/>
      <c r="K13" s="789"/>
    </row>
    <row r="14" spans="1:11" x14ac:dyDescent="0.2">
      <c r="A14" s="2223" t="s">
        <v>476</v>
      </c>
      <c r="B14" s="2223"/>
      <c r="C14" s="2223"/>
      <c r="D14" s="2223"/>
      <c r="E14" s="2224"/>
      <c r="F14" s="790" t="s">
        <v>909</v>
      </c>
      <c r="G14" s="783"/>
      <c r="H14" s="765">
        <v>64122</v>
      </c>
      <c r="I14" s="772"/>
      <c r="J14" s="774"/>
      <c r="K14" s="766"/>
    </row>
    <row r="15" spans="1:11" x14ac:dyDescent="0.2">
      <c r="A15" s="2217" t="s">
        <v>4</v>
      </c>
      <c r="B15" s="2217"/>
      <c r="C15" s="2217"/>
      <c r="D15" s="2217"/>
      <c r="E15" s="2218"/>
      <c r="F15" s="790" t="s">
        <v>910</v>
      </c>
      <c r="G15" s="772"/>
      <c r="H15" s="765"/>
      <c r="I15" s="765"/>
      <c r="J15" s="766"/>
      <c r="K15" s="766"/>
    </row>
    <row r="16" spans="1:11" x14ac:dyDescent="0.2">
      <c r="A16" s="2217" t="s">
        <v>316</v>
      </c>
      <c r="B16" s="2217"/>
      <c r="C16" s="2217"/>
      <c r="D16" s="2217"/>
      <c r="E16" s="2218"/>
      <c r="F16" s="790" t="s">
        <v>980</v>
      </c>
      <c r="G16" s="773"/>
      <c r="H16" s="768"/>
      <c r="I16" s="768"/>
      <c r="J16" s="770"/>
      <c r="K16" s="770"/>
    </row>
    <row r="17" spans="1:11" x14ac:dyDescent="0.2">
      <c r="A17" s="2248" t="s">
        <v>992</v>
      </c>
      <c r="B17" s="2248"/>
      <c r="C17" s="2248"/>
      <c r="D17" s="2248"/>
      <c r="E17" s="2249"/>
      <c r="F17" s="791"/>
      <c r="G17" s="792"/>
      <c r="H17" s="793"/>
      <c r="I17" s="793"/>
      <c r="J17" s="794"/>
      <c r="K17" s="795"/>
    </row>
    <row r="18" spans="1:11" x14ac:dyDescent="0.2">
      <c r="A18" s="2227" t="s">
        <v>386</v>
      </c>
      <c r="B18" s="2228"/>
      <c r="C18" s="2228"/>
      <c r="D18" s="2228"/>
      <c r="E18" s="2229"/>
      <c r="F18" s="790" t="s">
        <v>989</v>
      </c>
      <c r="G18" s="783"/>
      <c r="H18" s="783"/>
      <c r="I18" s="783"/>
      <c r="J18" s="766"/>
      <c r="K18" s="796"/>
    </row>
    <row r="19" spans="1:11" ht="21.75" customHeight="1" x14ac:dyDescent="0.2">
      <c r="A19" s="2225" t="s">
        <v>1894</v>
      </c>
      <c r="B19" s="2225"/>
      <c r="C19" s="2225"/>
      <c r="D19" s="2225"/>
      <c r="E19" s="2226"/>
      <c r="F19" s="790" t="s">
        <v>990</v>
      </c>
      <c r="G19" s="783"/>
      <c r="H19" s="783"/>
      <c r="I19" s="783"/>
      <c r="J19" s="766"/>
      <c r="K19" s="796"/>
    </row>
    <row r="20" spans="1:11" x14ac:dyDescent="0.2">
      <c r="A20" s="2227" t="s">
        <v>1899</v>
      </c>
      <c r="B20" s="2228"/>
      <c r="C20" s="2228"/>
      <c r="D20" s="2228"/>
      <c r="E20" s="2229"/>
      <c r="F20" s="790" t="s">
        <v>991</v>
      </c>
      <c r="G20" s="783"/>
      <c r="H20" s="783"/>
      <c r="I20" s="783"/>
      <c r="J20" s="766"/>
      <c r="K20" s="796"/>
    </row>
    <row r="21" spans="1:11" ht="13.5" thickBot="1" x14ac:dyDescent="0.25">
      <c r="A21" s="2246" t="s">
        <v>659</v>
      </c>
      <c r="B21" s="2246"/>
      <c r="C21" s="2246"/>
      <c r="D21" s="2246"/>
      <c r="E21" s="2246"/>
      <c r="F21" s="1710"/>
      <c r="G21" s="793"/>
      <c r="H21" s="797"/>
      <c r="I21" s="797"/>
      <c r="J21" s="1711">
        <f>SUM(J18:J20)</f>
        <v>0</v>
      </c>
      <c r="K21" s="794"/>
    </row>
    <row r="22" spans="1:11" ht="13.5" thickTop="1" x14ac:dyDescent="0.2">
      <c r="A22" s="2217" t="s">
        <v>1900</v>
      </c>
      <c r="B22" s="2217"/>
      <c r="C22" s="2217"/>
      <c r="D22" s="2217"/>
      <c r="E22" s="2218"/>
      <c r="F22" s="790" t="s">
        <v>917</v>
      </c>
      <c r="G22" s="783"/>
      <c r="H22" s="765"/>
      <c r="I22" s="765"/>
      <c r="J22" s="798"/>
      <c r="K22" s="766"/>
    </row>
    <row r="23" spans="1:11" ht="13.5" thickBot="1" x14ac:dyDescent="0.25">
      <c r="A23" s="2247" t="s">
        <v>962</v>
      </c>
      <c r="B23" s="2246"/>
      <c r="C23" s="2246"/>
      <c r="D23" s="2246"/>
      <c r="E23" s="2246"/>
      <c r="F23" s="1712"/>
      <c r="G23" s="1709">
        <f>SUM(G14:G16,G21,G22)</f>
        <v>0</v>
      </c>
      <c r="H23" s="1709">
        <f>SUM(H14:H16,H21,H22)</f>
        <v>64122</v>
      </c>
      <c r="I23" s="1709">
        <f>SUM(I14:I16,I21,I22)</f>
        <v>0</v>
      </c>
      <c r="J23" s="1709">
        <f>SUM(J14:J16,J21,J22)</f>
        <v>0</v>
      </c>
      <c r="K23" s="1709">
        <f>SUM(K14:K16,K21,K22)</f>
        <v>0</v>
      </c>
    </row>
    <row r="24" spans="1:11" ht="14.25" thickTop="1" thickBot="1" x14ac:dyDescent="0.25">
      <c r="A24" s="2247" t="s">
        <v>2003</v>
      </c>
      <c r="B24" s="2246"/>
      <c r="C24" s="2246"/>
      <c r="D24" s="2246"/>
      <c r="E24" s="2246"/>
      <c r="F24" s="1713"/>
      <c r="G24" s="1714">
        <f>SUM(G3,G12)-G23</f>
        <v>0</v>
      </c>
      <c r="H24" s="1714">
        <f>SUM(H3,H12)-H23</f>
        <v>0</v>
      </c>
      <c r="I24" s="1714">
        <f>SUM(I3,I12)-I23</f>
        <v>0</v>
      </c>
      <c r="J24" s="1714">
        <f>SUM(J3,J12)-J23</f>
        <v>0</v>
      </c>
      <c r="K24" s="1714">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09">
        <f>G24-G25</f>
        <v>0</v>
      </c>
      <c r="H26" s="1709">
        <f>H24-H25</f>
        <v>0</v>
      </c>
      <c r="I26" s="1709">
        <f>I24-I25</f>
        <v>0</v>
      </c>
      <c r="J26" s="1709">
        <f>J24-J25</f>
        <v>0</v>
      </c>
      <c r="K26" s="1709">
        <f>K24-K25</f>
        <v>0</v>
      </c>
    </row>
    <row r="27" spans="1:11" ht="5.25" customHeight="1" thickTop="1" x14ac:dyDescent="0.2">
      <c r="I27" s="202"/>
      <c r="J27" s="202"/>
    </row>
    <row r="28" spans="1:11" ht="29.25" customHeight="1" x14ac:dyDescent="0.2">
      <c r="A28" s="1834" t="s">
        <v>2013</v>
      </c>
      <c r="B28" s="1835"/>
      <c r="C28" s="1835"/>
      <c r="D28" s="1835"/>
      <c r="E28" s="1836"/>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20"/>
      <c r="I31" s="2221"/>
      <c r="J31" s="2221"/>
      <c r="K31" s="2221"/>
    </row>
    <row r="32" spans="1:11" x14ac:dyDescent="0.2">
      <c r="A32" s="810"/>
      <c r="B32" s="237"/>
      <c r="C32" s="237"/>
      <c r="D32" s="237"/>
      <c r="E32" s="806"/>
      <c r="F32" s="812" t="s">
        <v>561</v>
      </c>
      <c r="G32" s="765"/>
      <c r="H32" s="2222"/>
      <c r="I32" s="2221"/>
      <c r="J32" s="2221"/>
      <c r="K32" s="2221"/>
    </row>
    <row r="33" spans="1:11" ht="1.5" customHeight="1" x14ac:dyDescent="0.2">
      <c r="A33" s="813" t="s">
        <v>1231</v>
      </c>
      <c r="B33" s="364"/>
      <c r="C33" s="364"/>
      <c r="D33" s="364"/>
      <c r="E33" s="364"/>
      <c r="F33" s="364"/>
      <c r="G33" s="814"/>
      <c r="H33" s="2222"/>
      <c r="I33" s="2221"/>
      <c r="J33" s="2221"/>
      <c r="K33" s="2221"/>
    </row>
    <row r="34" spans="1:11" x14ac:dyDescent="0.2">
      <c r="A34" s="815" t="s">
        <v>1901</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17" t="s">
        <v>562</v>
      </c>
      <c r="B41" s="2230"/>
      <c r="C41" s="2230"/>
      <c r="D41" s="2230"/>
      <c r="E41" s="2230"/>
      <c r="F41" s="2231"/>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483" t="s">
        <v>1895</v>
      </c>
      <c r="B46" s="408" t="s">
        <v>1764</v>
      </c>
    </row>
    <row r="47" spans="1:11" s="824" customFormat="1" ht="12.75" customHeight="1" x14ac:dyDescent="0.2">
      <c r="A47" s="822"/>
      <c r="B47" s="823" t="s">
        <v>1765</v>
      </c>
      <c r="E47" s="823"/>
      <c r="K47" s="825"/>
    </row>
    <row r="48" spans="1:11" ht="12.75" customHeight="1" x14ac:dyDescent="0.2">
      <c r="A48" s="1484" t="s">
        <v>1896</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gridLine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Normal="100" workbookViewId="0">
      <selection activeCell="A10" sqref="A10:F10"/>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2" t="s">
        <v>2012</v>
      </c>
      <c r="B1" s="2253"/>
      <c r="C1" s="2254"/>
      <c r="D1" s="827"/>
      <c r="E1" s="828"/>
      <c r="F1" s="828"/>
      <c r="G1" s="829"/>
      <c r="H1" s="830"/>
      <c r="I1" s="831"/>
      <c r="J1" s="2250"/>
      <c r="K1" s="2251"/>
      <c r="L1" s="2251"/>
    </row>
    <row r="2" spans="1:14" ht="69.75" customHeight="1" x14ac:dyDescent="0.2">
      <c r="A2" s="832" t="s">
        <v>1767</v>
      </c>
      <c r="B2" s="833" t="s">
        <v>396</v>
      </c>
      <c r="C2" s="834" t="s">
        <v>2007</v>
      </c>
      <c r="D2" s="834" t="s">
        <v>2004</v>
      </c>
      <c r="E2" s="834" t="s">
        <v>2005</v>
      </c>
      <c r="F2" s="834" t="s">
        <v>2006</v>
      </c>
      <c r="G2" s="834" t="s">
        <v>626</v>
      </c>
      <c r="H2" s="834" t="s">
        <v>2008</v>
      </c>
      <c r="I2" s="834" t="s">
        <v>2009</v>
      </c>
      <c r="J2" s="834" t="s">
        <v>2024</v>
      </c>
      <c r="K2" s="834" t="s">
        <v>2010</v>
      </c>
      <c r="L2" s="834" t="s">
        <v>2011</v>
      </c>
      <c r="M2" s="835"/>
      <c r="N2" s="835"/>
    </row>
    <row r="3" spans="1:14" ht="13.5" thickBot="1" x14ac:dyDescent="0.25">
      <c r="A3" s="1581" t="s">
        <v>948</v>
      </c>
      <c r="B3" s="1582">
        <v>210</v>
      </c>
      <c r="C3" s="836">
        <v>0</v>
      </c>
      <c r="D3" s="836"/>
      <c r="E3" s="836"/>
      <c r="F3" s="1711">
        <f>(C3+D3)-E3</f>
        <v>0</v>
      </c>
      <c r="G3" s="837"/>
      <c r="H3" s="836"/>
      <c r="I3" s="836"/>
      <c r="J3" s="836"/>
      <c r="K3" s="1720">
        <f>(H3+I3)-J3</f>
        <v>0</v>
      </c>
      <c r="L3" s="1720">
        <f>F3-K3</f>
        <v>0</v>
      </c>
      <c r="M3" s="835"/>
      <c r="N3" s="835"/>
    </row>
    <row r="4" spans="1:14" ht="15" customHeight="1" thickTop="1" x14ac:dyDescent="0.2">
      <c r="A4" s="1583" t="s">
        <v>160</v>
      </c>
      <c r="B4" s="1582">
        <v>220</v>
      </c>
      <c r="C4" s="782"/>
      <c r="D4" s="782"/>
      <c r="E4" s="782"/>
      <c r="F4" s="774"/>
      <c r="G4" s="838"/>
      <c r="H4" s="839"/>
      <c r="I4" s="839"/>
      <c r="J4" s="839"/>
      <c r="K4" s="840"/>
      <c r="L4" s="774"/>
    </row>
    <row r="5" spans="1:14" ht="13.5" thickBot="1" x14ac:dyDescent="0.25">
      <c r="A5" s="779" t="s">
        <v>949</v>
      </c>
      <c r="B5" s="841">
        <v>221</v>
      </c>
      <c r="C5" s="842">
        <v>140535</v>
      </c>
      <c r="D5" s="842"/>
      <c r="E5" s="842"/>
      <c r="F5" s="1711">
        <f>(C5+D5)-E5</f>
        <v>140535</v>
      </c>
      <c r="G5" s="838"/>
      <c r="H5" s="843"/>
      <c r="I5" s="843"/>
      <c r="J5" s="843"/>
      <c r="K5" s="794"/>
      <c r="L5" s="1720">
        <f>F5-K5</f>
        <v>140535</v>
      </c>
    </row>
    <row r="6" spans="1:14" ht="14.25" thickTop="1" thickBot="1" x14ac:dyDescent="0.25">
      <c r="A6" s="779" t="s">
        <v>1179</v>
      </c>
      <c r="B6" s="841">
        <v>222</v>
      </c>
      <c r="C6" s="766">
        <v>0</v>
      </c>
      <c r="D6" s="766"/>
      <c r="E6" s="766"/>
      <c r="F6" s="1711">
        <f>(C6+D6)-E6</f>
        <v>0</v>
      </c>
      <c r="G6" s="838">
        <v>50</v>
      </c>
      <c r="H6" s="766"/>
      <c r="I6" s="766"/>
      <c r="J6" s="766"/>
      <c r="K6" s="1720">
        <f>(H6+I6)-J6</f>
        <v>0</v>
      </c>
      <c r="L6" s="1720">
        <f>F6-K6</f>
        <v>0</v>
      </c>
    </row>
    <row r="7" spans="1:14" ht="15" customHeight="1" thickTop="1" x14ac:dyDescent="0.2">
      <c r="A7" s="1583" t="s">
        <v>161</v>
      </c>
      <c r="B7" s="1582">
        <v>230</v>
      </c>
      <c r="C7" s="782"/>
      <c r="D7" s="782"/>
      <c r="E7" s="782"/>
      <c r="F7" s="774"/>
      <c r="G7" s="844"/>
      <c r="H7" s="782"/>
      <c r="I7" s="782"/>
      <c r="J7" s="782"/>
      <c r="K7" s="774"/>
      <c r="L7" s="774"/>
    </row>
    <row r="8" spans="1:14" ht="13.5" thickBot="1" x14ac:dyDescent="0.25">
      <c r="A8" s="779" t="s">
        <v>1180</v>
      </c>
      <c r="B8" s="841">
        <v>231</v>
      </c>
      <c r="C8" s="845">
        <v>29211892</v>
      </c>
      <c r="D8" s="845">
        <v>76269</v>
      </c>
      <c r="E8" s="845"/>
      <c r="F8" s="1711">
        <f>(C8+D8)-E8</f>
        <v>29288161</v>
      </c>
      <c r="G8" s="844">
        <v>50</v>
      </c>
      <c r="H8" s="766">
        <v>13929391</v>
      </c>
      <c r="I8" s="766">
        <v>592590</v>
      </c>
      <c r="J8" s="766"/>
      <c r="K8" s="1720">
        <f>(H8+I8)-J8</f>
        <v>14521981</v>
      </c>
      <c r="L8" s="1720">
        <f>F8-K8</f>
        <v>14766180</v>
      </c>
    </row>
    <row r="9" spans="1:14" ht="14.25" thickTop="1" thickBot="1" x14ac:dyDescent="0.25">
      <c r="A9" s="779" t="s">
        <v>1181</v>
      </c>
      <c r="B9" s="841">
        <v>232</v>
      </c>
      <c r="C9" s="766">
        <v>0</v>
      </c>
      <c r="D9" s="766"/>
      <c r="E9" s="766"/>
      <c r="F9" s="1711">
        <f>(C9+D9)-E9</f>
        <v>0</v>
      </c>
      <c r="G9" s="844">
        <v>20</v>
      </c>
      <c r="H9" s="766">
        <v>0</v>
      </c>
      <c r="I9" s="766"/>
      <c r="J9" s="766"/>
      <c r="K9" s="1720">
        <f>(H9+I9)-J9</f>
        <v>0</v>
      </c>
      <c r="L9" s="1720">
        <f>F9-K9</f>
        <v>0</v>
      </c>
    </row>
    <row r="10" spans="1:14" ht="24" thickTop="1" thickBot="1" x14ac:dyDescent="0.25">
      <c r="A10" s="846" t="s">
        <v>1182</v>
      </c>
      <c r="B10" s="841">
        <v>240</v>
      </c>
      <c r="C10" s="847">
        <v>1318451</v>
      </c>
      <c r="D10" s="847"/>
      <c r="E10" s="847"/>
      <c r="F10" s="1715">
        <f>(C10+D10)-E10</f>
        <v>1318451</v>
      </c>
      <c r="G10" s="844">
        <v>20</v>
      </c>
      <c r="H10" s="848">
        <v>795482</v>
      </c>
      <c r="I10" s="848">
        <v>65923</v>
      </c>
      <c r="J10" s="848"/>
      <c r="K10" s="1720">
        <f>(H10+I10)-J10</f>
        <v>861405</v>
      </c>
      <c r="L10" s="1720">
        <f>F10-K10</f>
        <v>457046</v>
      </c>
    </row>
    <row r="11" spans="1:14" ht="13.5" thickTop="1" x14ac:dyDescent="0.2">
      <c r="A11" s="1584" t="s">
        <v>1198</v>
      </c>
      <c r="B11" s="1582">
        <v>250</v>
      </c>
      <c r="C11" s="782"/>
      <c r="D11" s="782"/>
      <c r="E11" s="782"/>
      <c r="F11" s="774"/>
      <c r="G11" s="844"/>
      <c r="H11" s="782"/>
      <c r="I11" s="782"/>
      <c r="J11" s="782"/>
      <c r="K11" s="774"/>
      <c r="L11" s="774"/>
    </row>
    <row r="12" spans="1:14" ht="13.5" thickBot="1" x14ac:dyDescent="0.25">
      <c r="A12" s="849" t="s">
        <v>1183</v>
      </c>
      <c r="B12" s="841">
        <v>251</v>
      </c>
      <c r="C12" s="845">
        <v>5563734</v>
      </c>
      <c r="D12" s="845"/>
      <c r="E12" s="845"/>
      <c r="F12" s="1711">
        <f>(C12+D12)-E12</f>
        <v>5563734</v>
      </c>
      <c r="G12" s="844">
        <v>10</v>
      </c>
      <c r="H12" s="766">
        <v>5563734</v>
      </c>
      <c r="I12" s="766"/>
      <c r="J12" s="766"/>
      <c r="K12" s="1720">
        <f>(H12+I12)-J12</f>
        <v>5563734</v>
      </c>
      <c r="L12" s="1720">
        <f>F12-K12</f>
        <v>0</v>
      </c>
    </row>
    <row r="13" spans="1:14" ht="14.25" thickTop="1" thickBot="1" x14ac:dyDescent="0.25">
      <c r="A13" s="849" t="s">
        <v>1184</v>
      </c>
      <c r="B13" s="841">
        <v>252</v>
      </c>
      <c r="C13" s="845">
        <v>369333</v>
      </c>
      <c r="D13" s="845">
        <v>1244555</v>
      </c>
      <c r="E13" s="845"/>
      <c r="F13" s="1711">
        <f>(C13+D13)-E13</f>
        <v>1613888</v>
      </c>
      <c r="G13" s="844">
        <v>5</v>
      </c>
      <c r="H13" s="766">
        <v>369333</v>
      </c>
      <c r="I13" s="766">
        <v>111789</v>
      </c>
      <c r="J13" s="766"/>
      <c r="K13" s="1720">
        <f>(H13+I13)-J13</f>
        <v>481122</v>
      </c>
      <c r="L13" s="1720">
        <f>F13-K13</f>
        <v>1132766</v>
      </c>
    </row>
    <row r="14" spans="1:14" ht="14.25" thickTop="1" thickBot="1" x14ac:dyDescent="0.25">
      <c r="A14" s="849" t="s">
        <v>1185</v>
      </c>
      <c r="B14" s="841">
        <v>253</v>
      </c>
      <c r="C14" s="766">
        <v>0</v>
      </c>
      <c r="D14" s="766"/>
      <c r="E14" s="766"/>
      <c r="F14" s="1711">
        <f>(C14+D14)-E14</f>
        <v>0</v>
      </c>
      <c r="G14" s="844">
        <v>3</v>
      </c>
      <c r="H14" s="766"/>
      <c r="I14" s="766"/>
      <c r="J14" s="766"/>
      <c r="K14" s="1720">
        <f>(H14+I14)-J14</f>
        <v>0</v>
      </c>
      <c r="L14" s="1720">
        <f>F14-K14</f>
        <v>0</v>
      </c>
    </row>
    <row r="15" spans="1:14" ht="15" customHeight="1" thickTop="1" thickBot="1" x14ac:dyDescent="0.25">
      <c r="A15" s="1583" t="s">
        <v>549</v>
      </c>
      <c r="B15" s="1582">
        <v>260</v>
      </c>
      <c r="C15" s="845"/>
      <c r="D15" s="845"/>
      <c r="E15" s="845"/>
      <c r="F15" s="1711">
        <f>(C15+D15)-E15</f>
        <v>0</v>
      </c>
      <c r="G15" s="850" t="s">
        <v>917</v>
      </c>
      <c r="H15" s="782"/>
      <c r="I15" s="782"/>
      <c r="J15" s="782"/>
      <c r="K15" s="782"/>
      <c r="L15" s="1720">
        <f>F15-K15</f>
        <v>0</v>
      </c>
    </row>
    <row r="16" spans="1:14" ht="15" customHeight="1" thickTop="1" thickBot="1" x14ac:dyDescent="0.25">
      <c r="A16" s="1716" t="s">
        <v>664</v>
      </c>
      <c r="B16" s="1717">
        <v>200</v>
      </c>
      <c r="C16" s="1711">
        <f>SUM(C3,C5:C6,C8:C10,C12:C15)</f>
        <v>36603945</v>
      </c>
      <c r="D16" s="1711">
        <f>SUM(D3,D5:D6,D8:D10,D12:D15)</f>
        <v>1320824</v>
      </c>
      <c r="E16" s="1711">
        <f>SUM(E3,E5:E6,E8:E10,E12:E15)</f>
        <v>0</v>
      </c>
      <c r="F16" s="1711">
        <f>SUM(F3,F5:F6,F8:F10,F12:F15)</f>
        <v>37924769</v>
      </c>
      <c r="G16" s="844"/>
      <c r="H16" s="1711">
        <f>SUM(H3,H6,H8:H10,H12:H14,)</f>
        <v>20657940</v>
      </c>
      <c r="I16" s="1711">
        <f>SUM(I3,I6,I8:I10,I12:I14,)</f>
        <v>770302</v>
      </c>
      <c r="J16" s="1711">
        <f>SUM(J3,J6,J8:J10,J12:J14,)</f>
        <v>0</v>
      </c>
      <c r="K16" s="1711">
        <f>(H16+I16)-J16</f>
        <v>21428242</v>
      </c>
      <c r="L16" s="1711">
        <f>F16-K16</f>
        <v>16496527</v>
      </c>
    </row>
    <row r="17" spans="1:12" ht="15" customHeight="1" thickTop="1" thickBot="1" x14ac:dyDescent="0.25">
      <c r="A17" s="1585" t="s">
        <v>309</v>
      </c>
      <c r="B17" s="1582">
        <v>700</v>
      </c>
      <c r="C17" s="770"/>
      <c r="D17" s="770"/>
      <c r="E17" s="770"/>
      <c r="F17" s="1711">
        <f>SUM('Expenditures 15-22'!I114,'Expenditures 15-22'!I151,'Expenditures 15-22'!I210,'Expenditures 15-22'!I312,'Expenditures 15-22'!I342,'Expenditures 15-22'!I367)</f>
        <v>0</v>
      </c>
      <c r="G17" s="838">
        <v>10</v>
      </c>
      <c r="H17" s="770"/>
      <c r="I17" s="1720">
        <f>F17/G17</f>
        <v>0</v>
      </c>
      <c r="J17" s="770"/>
      <c r="K17" s="796"/>
      <c r="L17" s="796"/>
    </row>
    <row r="18" spans="1:12" ht="14.25" thickTop="1" thickBot="1" x14ac:dyDescent="0.25">
      <c r="A18" s="1718" t="s">
        <v>706</v>
      </c>
      <c r="B18" s="1719"/>
      <c r="C18" s="772"/>
      <c r="D18" s="772"/>
      <c r="E18" s="772"/>
      <c r="F18" s="851"/>
      <c r="G18" s="852"/>
      <c r="H18" s="774"/>
      <c r="I18" s="1711">
        <f>SUM(I16,I17)</f>
        <v>770302</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gridLine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Normal="100" workbookViewId="0">
      <pane ySplit="5" topLeftCell="A135" activePane="bottomLeft" state="frozen"/>
      <selection activeCell="A10" sqref="A10:F10"/>
      <selection pane="bottomLeft" activeCell="A10" sqref="A10:F10"/>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58" t="s">
        <v>1689</v>
      </c>
      <c r="B1" s="2259"/>
      <c r="C1" s="2259"/>
      <c r="D1" s="2259"/>
      <c r="E1" s="2259"/>
      <c r="F1" s="2260"/>
      <c r="G1" s="856"/>
    </row>
    <row r="2" spans="1:7" ht="15" customHeight="1" thickBot="1" x14ac:dyDescent="0.25">
      <c r="A2" s="2261" t="s">
        <v>498</v>
      </c>
      <c r="B2" s="2262"/>
      <c r="C2" s="2262"/>
      <c r="D2" s="2262"/>
      <c r="E2" s="2262"/>
      <c r="F2" s="226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64"/>
      <c r="B5" s="2265"/>
      <c r="C5" s="2265"/>
      <c r="D5" s="2265"/>
      <c r="E5" s="2265"/>
      <c r="F5" s="2265"/>
    </row>
    <row r="6" spans="1:7" ht="13.5" customHeight="1" thickBot="1" x14ac:dyDescent="0.25">
      <c r="A6" s="2255" t="s">
        <v>1166</v>
      </c>
      <c r="B6" s="2256"/>
      <c r="C6" s="2256"/>
      <c r="D6" s="2256"/>
      <c r="E6" s="2256"/>
      <c r="F6" s="2257"/>
      <c r="G6" s="866"/>
    </row>
    <row r="7" spans="1:7" s="866" customFormat="1" ht="12" thickTop="1" x14ac:dyDescent="0.2">
      <c r="A7" s="867" t="s">
        <v>523</v>
      </c>
      <c r="B7" s="868"/>
      <c r="C7" s="869"/>
      <c r="D7" s="868"/>
      <c r="E7" s="869"/>
      <c r="F7" s="868"/>
    </row>
    <row r="8" spans="1:7" x14ac:dyDescent="0.2">
      <c r="A8" s="870" t="s">
        <v>479</v>
      </c>
      <c r="B8" s="871" t="s">
        <v>1540</v>
      </c>
      <c r="C8" s="872"/>
      <c r="D8" s="870" t="s">
        <v>522</v>
      </c>
      <c r="E8" s="869" t="s">
        <v>1015</v>
      </c>
      <c r="F8" s="1863">
        <f>'Expenditures 15-22'!K114</f>
        <v>23042445</v>
      </c>
      <c r="G8" s="866"/>
    </row>
    <row r="9" spans="1:7" x14ac:dyDescent="0.2">
      <c r="A9" s="870" t="s">
        <v>480</v>
      </c>
      <c r="B9" s="871" t="s">
        <v>1966</v>
      </c>
      <c r="C9" s="872"/>
      <c r="D9" s="870" t="s">
        <v>522</v>
      </c>
      <c r="E9" s="869"/>
      <c r="F9" s="1864">
        <f>'Expenditures 15-22'!K151</f>
        <v>2229936</v>
      </c>
      <c r="G9" s="873"/>
    </row>
    <row r="10" spans="1:7" x14ac:dyDescent="0.2">
      <c r="A10" s="870" t="s">
        <v>520</v>
      </c>
      <c r="B10" s="871" t="s">
        <v>1967</v>
      </c>
      <c r="C10" s="872"/>
      <c r="D10" s="870" t="s">
        <v>522</v>
      </c>
      <c r="E10" s="869"/>
      <c r="F10" s="1864">
        <f>'Expenditures 15-22'!K174</f>
        <v>10400</v>
      </c>
      <c r="G10" s="873"/>
    </row>
    <row r="11" spans="1:7" x14ac:dyDescent="0.2">
      <c r="A11" s="870" t="s">
        <v>481</v>
      </c>
      <c r="B11" s="871" t="s">
        <v>1968</v>
      </c>
      <c r="C11" s="872"/>
      <c r="D11" s="870" t="s">
        <v>522</v>
      </c>
      <c r="E11" s="869"/>
      <c r="F11" s="1864">
        <f>'Expenditures 15-22'!K210</f>
        <v>1112897</v>
      </c>
      <c r="G11" s="873"/>
    </row>
    <row r="12" spans="1:7" x14ac:dyDescent="0.2">
      <c r="A12" s="870" t="s">
        <v>482</v>
      </c>
      <c r="B12" s="871" t="s">
        <v>1969</v>
      </c>
      <c r="C12" s="872"/>
      <c r="D12" s="870" t="s">
        <v>522</v>
      </c>
      <c r="E12" s="869"/>
      <c r="F12" s="1864">
        <f>'Expenditures 15-22'!K295</f>
        <v>962878</v>
      </c>
      <c r="G12" s="873"/>
    </row>
    <row r="13" spans="1:7" x14ac:dyDescent="0.2">
      <c r="A13" s="870" t="s">
        <v>108</v>
      </c>
      <c r="B13" s="871" t="s">
        <v>1970</v>
      </c>
      <c r="C13" s="872"/>
      <c r="D13" s="870" t="s">
        <v>522</v>
      </c>
      <c r="E13" s="869"/>
      <c r="F13" s="1864">
        <f>'Expenditures 15-22'!K342</f>
        <v>316108</v>
      </c>
      <c r="G13" s="874"/>
    </row>
    <row r="14" spans="1:7" ht="12" customHeight="1" thickBot="1" x14ac:dyDescent="0.25">
      <c r="A14" s="1721"/>
      <c r="B14" s="1722"/>
      <c r="C14" s="1723"/>
      <c r="D14" s="1724" t="s">
        <v>522</v>
      </c>
      <c r="E14" s="1725" t="s">
        <v>1015</v>
      </c>
      <c r="F14" s="1726">
        <f>SUM(F8:F13)</f>
        <v>27674664</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865">
        <f>'Revenues 9-14'!F43</f>
        <v>0</v>
      </c>
      <c r="G18" s="866"/>
    </row>
    <row r="19" spans="1:7" x14ac:dyDescent="0.2">
      <c r="A19" s="870" t="s">
        <v>481</v>
      </c>
      <c r="B19" s="871" t="s">
        <v>1069</v>
      </c>
      <c r="C19" s="878">
        <f>'Revenues 9-14'!B47</f>
        <v>1421</v>
      </c>
      <c r="D19" s="879" t="str">
        <f>'Revenues 9-14'!A47</f>
        <v>Summer Sch - Transp. Fees from Pupils or Parents (In State)</v>
      </c>
      <c r="E19" s="880"/>
      <c r="F19" s="1866">
        <f>'Revenues 9-14'!F47</f>
        <v>0</v>
      </c>
      <c r="G19" s="866"/>
    </row>
    <row r="20" spans="1:7" x14ac:dyDescent="0.2">
      <c r="A20" s="870" t="s">
        <v>481</v>
      </c>
      <c r="B20" s="871" t="s">
        <v>1070</v>
      </c>
      <c r="C20" s="876">
        <f>'Revenues 9-14'!B48</f>
        <v>1422</v>
      </c>
      <c r="D20" s="877" t="str">
        <f>'Revenues 9-14'!A48</f>
        <v>Summer Sch - Transp. Fees from Other Districts (In State)</v>
      </c>
      <c r="E20" s="869"/>
      <c r="F20" s="1867">
        <f>'Revenues 9-14'!F48</f>
        <v>0</v>
      </c>
      <c r="G20" s="866"/>
    </row>
    <row r="21" spans="1:7" x14ac:dyDescent="0.2">
      <c r="A21" s="870" t="s">
        <v>481</v>
      </c>
      <c r="B21" s="871" t="s">
        <v>1071</v>
      </c>
      <c r="C21" s="878">
        <f>'Revenues 9-14'!B49</f>
        <v>1423</v>
      </c>
      <c r="D21" s="877" t="str">
        <f>'Revenues 9-14'!A49</f>
        <v>Summer Sch - Transp. Fees from Other Sources (In State)</v>
      </c>
      <c r="E21" s="869"/>
      <c r="F21" s="1868">
        <f>'Revenues 9-14'!F49</f>
        <v>0</v>
      </c>
      <c r="G21" s="866"/>
    </row>
    <row r="22" spans="1:7" x14ac:dyDescent="0.2">
      <c r="A22" s="870" t="s">
        <v>481</v>
      </c>
      <c r="B22" s="871" t="s">
        <v>1072</v>
      </c>
      <c r="C22" s="878">
        <f>'Revenues 9-14'!B50</f>
        <v>1424</v>
      </c>
      <c r="D22" s="877" t="str">
        <f>'Revenues 9-14'!A50</f>
        <v>Summer Sch - Transp. Fees from Other Sources (Out of State)</v>
      </c>
      <c r="E22" s="869"/>
      <c r="F22" s="1868">
        <f>'Revenues 9-14'!F50</f>
        <v>0</v>
      </c>
      <c r="G22" s="866"/>
    </row>
    <row r="23" spans="1:7" x14ac:dyDescent="0.2">
      <c r="A23" s="870" t="s">
        <v>481</v>
      </c>
      <c r="B23" s="871" t="s">
        <v>1073</v>
      </c>
      <c r="C23" s="876">
        <f>'Revenues 9-14'!B52</f>
        <v>1432</v>
      </c>
      <c r="D23" s="877" t="str">
        <f>'Revenues 9-14'!A52</f>
        <v>CTE - Transp Fees from Other Districts (In State)</v>
      </c>
      <c r="E23" s="869"/>
      <c r="F23" s="1868">
        <f>'Revenues 9-14'!F52</f>
        <v>0</v>
      </c>
      <c r="G23" s="866"/>
    </row>
    <row r="24" spans="1:7" x14ac:dyDescent="0.2">
      <c r="A24" s="870" t="s">
        <v>481</v>
      </c>
      <c r="B24" s="871" t="s">
        <v>1074</v>
      </c>
      <c r="C24" s="876">
        <f>'Revenues 9-14'!B56</f>
        <v>1442</v>
      </c>
      <c r="D24" s="877" t="str">
        <f>'Revenues 9-14'!A56</f>
        <v>Special Ed - Transp Fees from Other Districts (In State)</v>
      </c>
      <c r="E24" s="869"/>
      <c r="F24" s="1868">
        <f>'Revenues 9-14'!F56</f>
        <v>0</v>
      </c>
      <c r="G24" s="866"/>
    </row>
    <row r="25" spans="1:7" x14ac:dyDescent="0.2">
      <c r="A25" s="870" t="s">
        <v>481</v>
      </c>
      <c r="B25" s="871" t="s">
        <v>1075</v>
      </c>
      <c r="C25" s="876">
        <f>'Revenues 9-14'!B59</f>
        <v>1451</v>
      </c>
      <c r="D25" s="877" t="str">
        <f>'Revenues 9-14'!A59</f>
        <v>Adult - Transp Fees from Pupils or Parents (In State)</v>
      </c>
      <c r="E25" s="869"/>
      <c r="F25" s="1868">
        <f>'Revenues 9-14'!F59</f>
        <v>0</v>
      </c>
      <c r="G25" s="866"/>
    </row>
    <row r="26" spans="1:7" x14ac:dyDescent="0.2">
      <c r="A26" s="870" t="s">
        <v>481</v>
      </c>
      <c r="B26" s="871" t="s">
        <v>1076</v>
      </c>
      <c r="C26" s="876">
        <f>'Revenues 9-14'!B60</f>
        <v>1452</v>
      </c>
      <c r="D26" s="877" t="str">
        <f>'Revenues 9-14'!A60</f>
        <v>Adult - Transp Fees from Other Districts (In State)</v>
      </c>
      <c r="E26" s="869"/>
      <c r="F26" s="1868">
        <f>'Revenues 9-14'!F60</f>
        <v>0</v>
      </c>
      <c r="G26" s="866"/>
    </row>
    <row r="27" spans="1:7" x14ac:dyDescent="0.2">
      <c r="A27" s="870" t="s">
        <v>481</v>
      </c>
      <c r="B27" s="871" t="s">
        <v>1077</v>
      </c>
      <c r="C27" s="876">
        <f>'Revenues 9-14'!B61</f>
        <v>1453</v>
      </c>
      <c r="D27" s="877" t="str">
        <f>'Revenues 9-14'!A61</f>
        <v>Adult - Transp Fees from Other Sources (In State)</v>
      </c>
      <c r="E27" s="869"/>
      <c r="F27" s="1868">
        <f>'Revenues 9-14'!F61</f>
        <v>0</v>
      </c>
      <c r="G27" s="866"/>
    </row>
    <row r="28" spans="1:7" x14ac:dyDescent="0.2">
      <c r="A28" s="870" t="s">
        <v>481</v>
      </c>
      <c r="B28" s="871" t="s">
        <v>1078</v>
      </c>
      <c r="C28" s="876">
        <f>'Revenues 9-14'!B62</f>
        <v>1454</v>
      </c>
      <c r="D28" s="877" t="str">
        <f>'Revenues 9-14'!A62</f>
        <v>Adult - Transp Fees from Other Sources (Out of State)</v>
      </c>
      <c r="E28" s="869"/>
      <c r="F28" s="1868">
        <f>'Revenues 9-14'!F62</f>
        <v>0</v>
      </c>
      <c r="G28" s="866"/>
    </row>
    <row r="29" spans="1:7" x14ac:dyDescent="0.2">
      <c r="A29" s="870" t="s">
        <v>1159</v>
      </c>
      <c r="B29" s="871" t="s">
        <v>1673</v>
      </c>
      <c r="C29" s="881">
        <f>'Revenues 9-14'!B148</f>
        <v>3410</v>
      </c>
      <c r="D29" s="882" t="str">
        <f>'Revenues 9-14'!A148</f>
        <v>Adult Ed (from ICCB)</v>
      </c>
      <c r="E29" s="869"/>
      <c r="F29" s="1868">
        <f>SUM('Revenues 9-14'!D148,F149)</f>
        <v>0</v>
      </c>
      <c r="G29" s="866"/>
    </row>
    <row r="30" spans="1:7" x14ac:dyDescent="0.2">
      <c r="A30" s="870" t="s">
        <v>1159</v>
      </c>
      <c r="B30" s="871" t="s">
        <v>861</v>
      </c>
      <c r="C30" s="881">
        <f>'Revenues 9-14'!B149</f>
        <v>3499</v>
      </c>
      <c r="D30" s="882" t="str">
        <f>'Revenues 9-14'!A149</f>
        <v>Adult Ed - Other (Describe &amp; Itemize)</v>
      </c>
      <c r="E30" s="869"/>
      <c r="F30" s="186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86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868">
        <f>SUM('Revenues 9-14'!D219,'Revenues 9-14'!F219)</f>
        <v>0</v>
      </c>
      <c r="G32" s="866"/>
    </row>
    <row r="33" spans="1:7" x14ac:dyDescent="0.2">
      <c r="A33" s="870" t="s">
        <v>480</v>
      </c>
      <c r="B33" s="871" t="s">
        <v>801</v>
      </c>
      <c r="C33" s="876">
        <f>'Revenues 9-14'!B229</f>
        <v>4810</v>
      </c>
      <c r="D33" s="884" t="str">
        <f>'Revenues 9-14'!A229</f>
        <v>Federal - Adult Education</v>
      </c>
      <c r="E33" s="869"/>
      <c r="F33" s="1868">
        <f>'Revenues 9-14'!D229</f>
        <v>0</v>
      </c>
      <c r="G33" s="866"/>
    </row>
    <row r="34" spans="1:7" x14ac:dyDescent="0.2">
      <c r="A34" s="870" t="s">
        <v>479</v>
      </c>
      <c r="B34" s="870" t="s">
        <v>1541</v>
      </c>
      <c r="C34" s="887" t="str">
        <f>'Expenditures 15-22'!B7</f>
        <v>1125</v>
      </c>
      <c r="D34" s="888" t="str">
        <f>'Expenditures 15-22'!A7</f>
        <v>Pre-K Programs</v>
      </c>
      <c r="E34" s="869"/>
      <c r="F34" s="1868">
        <f>'Expenditures 15-22'!K7-SUM('Expenditures 15-22'!G7,'Expenditures 15-22'!I7)</f>
        <v>0</v>
      </c>
      <c r="G34" s="866"/>
    </row>
    <row r="35" spans="1:7" x14ac:dyDescent="0.2">
      <c r="A35" s="870" t="s">
        <v>479</v>
      </c>
      <c r="B35" s="870" t="s">
        <v>1542</v>
      </c>
      <c r="C35" s="887" t="str">
        <f>'Expenditures 15-22'!B9</f>
        <v>1225</v>
      </c>
      <c r="D35" s="888" t="str">
        <f>'Expenditures 15-22'!A9</f>
        <v>Special Education Programs Pre-K</v>
      </c>
      <c r="E35" s="869"/>
      <c r="F35" s="1868">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868">
        <f>'Expenditures 15-22'!K11-SUM('Expenditures 15-22'!G11,'Expenditures 15-22'!I11)</f>
        <v>0</v>
      </c>
      <c r="G36" s="866"/>
    </row>
    <row r="37" spans="1:7" x14ac:dyDescent="0.2">
      <c r="A37" s="870" t="s">
        <v>479</v>
      </c>
      <c r="B37" s="870" t="s">
        <v>1543</v>
      </c>
      <c r="C37" s="887">
        <f>'Expenditures 15-22'!B12</f>
        <v>1300</v>
      </c>
      <c r="D37" s="889" t="str">
        <f>'Expenditures 15-22'!A12</f>
        <v>Adult/Continuing Education Programs</v>
      </c>
      <c r="E37" s="869"/>
      <c r="F37" s="1868">
        <f>'Expenditures 15-22'!K12-SUM('Expenditures 15-22'!G12+'Expenditures 15-22'!I12)</f>
        <v>0</v>
      </c>
      <c r="G37" s="866"/>
    </row>
    <row r="38" spans="1:7" x14ac:dyDescent="0.2">
      <c r="A38" s="870" t="s">
        <v>479</v>
      </c>
      <c r="B38" s="870" t="s">
        <v>1544</v>
      </c>
      <c r="C38" s="887">
        <f>'Expenditures 15-22'!B15</f>
        <v>1600</v>
      </c>
      <c r="D38" s="889" t="str">
        <f>'Expenditures 15-22'!A15</f>
        <v>Summer School Programs</v>
      </c>
      <c r="E38" s="869"/>
      <c r="F38" s="1868">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868">
        <f>'Expenditures 15-22'!K20</f>
        <v>0</v>
      </c>
      <c r="G39" s="866"/>
    </row>
    <row r="40" spans="1:7" x14ac:dyDescent="0.2">
      <c r="A40" s="870" t="s">
        <v>479</v>
      </c>
      <c r="B40" s="870" t="s">
        <v>120</v>
      </c>
      <c r="C40" s="887" t="str">
        <f>'Expenditures 15-22'!B21</f>
        <v>1911</v>
      </c>
      <c r="D40" s="889" t="str">
        <f>'Expenditures 15-22'!A21</f>
        <v>Regular K-12 Programs - Private Tuition</v>
      </c>
      <c r="E40" s="869"/>
      <c r="F40" s="186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868">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86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86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86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868">
        <f>'Expenditures 15-22'!K26</f>
        <v>0</v>
      </c>
      <c r="G45" s="866"/>
    </row>
    <row r="46" spans="1:7" x14ac:dyDescent="0.2">
      <c r="A46" s="870" t="s">
        <v>479</v>
      </c>
      <c r="B46" s="870" t="s">
        <v>126</v>
      </c>
      <c r="C46" s="887" t="str">
        <f>'Expenditures 15-22'!B27</f>
        <v>1917</v>
      </c>
      <c r="D46" s="889" t="str">
        <f>'Expenditures 15-22'!A27</f>
        <v>CTE Programs - Private Tuition</v>
      </c>
      <c r="E46" s="869"/>
      <c r="F46" s="186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86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868">
        <f>'Expenditures 15-22'!K29</f>
        <v>0</v>
      </c>
      <c r="G48" s="866"/>
    </row>
    <row r="49" spans="1:7" x14ac:dyDescent="0.2">
      <c r="A49" s="870" t="s">
        <v>479</v>
      </c>
      <c r="B49" s="870" t="s">
        <v>129</v>
      </c>
      <c r="C49" s="887" t="str">
        <f>'Expenditures 15-22'!B30</f>
        <v>1920</v>
      </c>
      <c r="D49" s="889" t="str">
        <f>'Expenditures 15-22'!A30</f>
        <v>Gifted Programs - Private Tuition</v>
      </c>
      <c r="E49" s="869"/>
      <c r="F49" s="1868">
        <f>'Expenditures 15-22'!K30</f>
        <v>0</v>
      </c>
      <c r="G49" s="866"/>
    </row>
    <row r="50" spans="1:7" x14ac:dyDescent="0.2">
      <c r="A50" s="870" t="s">
        <v>479</v>
      </c>
      <c r="B50" s="870" t="s">
        <v>130</v>
      </c>
      <c r="C50" s="887" t="str">
        <f>'Expenditures 15-22'!B31</f>
        <v>1921</v>
      </c>
      <c r="D50" s="889" t="str">
        <f>'Expenditures 15-22'!A31</f>
        <v>Bilingual Programs - Private Tuition</v>
      </c>
      <c r="E50" s="869"/>
      <c r="F50" s="1868">
        <f>'Expenditures 15-22'!K31</f>
        <v>0</v>
      </c>
      <c r="G50" s="866"/>
    </row>
    <row r="51" spans="1:7" x14ac:dyDescent="0.2">
      <c r="A51" s="870" t="s">
        <v>479</v>
      </c>
      <c r="B51" s="870" t="s">
        <v>1545</v>
      </c>
      <c r="C51" s="887" t="str">
        <f>'Expenditures 15-22'!B32</f>
        <v>1922</v>
      </c>
      <c r="D51" s="889" t="str">
        <f>'Expenditures 15-22'!A32</f>
        <v>Truants Alternative/Optional Ed Progms - Private Tuition</v>
      </c>
      <c r="E51" s="869"/>
      <c r="F51" s="1868">
        <f>'Expenditures 15-22'!K32</f>
        <v>0</v>
      </c>
      <c r="G51" s="866"/>
    </row>
    <row r="52" spans="1:7" x14ac:dyDescent="0.2">
      <c r="A52" s="870" t="s">
        <v>479</v>
      </c>
      <c r="B52" s="870" t="s">
        <v>1546</v>
      </c>
      <c r="C52" s="890" t="str">
        <f>'Expenditures 15-22'!B75</f>
        <v>3000</v>
      </c>
      <c r="D52" s="889" t="s">
        <v>469</v>
      </c>
      <c r="E52" s="869"/>
      <c r="F52" s="1868">
        <f>'Expenditures 15-22'!K75-SUM('Expenditures 15-22'!G75,'Expenditures 15-22'!I75)</f>
        <v>326419</v>
      </c>
      <c r="G52" s="866"/>
    </row>
    <row r="53" spans="1:7" x14ac:dyDescent="0.2">
      <c r="A53" s="870" t="s">
        <v>479</v>
      </c>
      <c r="B53" s="870" t="s">
        <v>1547</v>
      </c>
      <c r="C53" s="890">
        <f>'Expenditures 15-22'!B102</f>
        <v>4000</v>
      </c>
      <c r="D53" s="889" t="str">
        <f>'Expenditures 15-22'!A102</f>
        <v>Total Payments to Other Govt Units</v>
      </c>
      <c r="E53" s="869"/>
      <c r="F53" s="1868">
        <f>'Expenditures 15-22'!K102</f>
        <v>1006985</v>
      </c>
      <c r="G53" s="866"/>
    </row>
    <row r="54" spans="1:7" x14ac:dyDescent="0.2">
      <c r="A54" s="870" t="s">
        <v>479</v>
      </c>
      <c r="B54" s="870" t="s">
        <v>1548</v>
      </c>
      <c r="C54" s="890" t="s">
        <v>1039</v>
      </c>
      <c r="D54" s="886" t="s">
        <v>1157</v>
      </c>
      <c r="E54" s="869"/>
      <c r="F54" s="1868">
        <f>'Expenditures 15-22'!G114</f>
        <v>500609</v>
      </c>
      <c r="G54" s="866"/>
    </row>
    <row r="55" spans="1:7" x14ac:dyDescent="0.2">
      <c r="A55" s="870" t="s">
        <v>479</v>
      </c>
      <c r="B55" s="870" t="s">
        <v>1549</v>
      </c>
      <c r="C55" s="890" t="s">
        <v>1039</v>
      </c>
      <c r="D55" s="886" t="s">
        <v>309</v>
      </c>
      <c r="E55" s="869"/>
      <c r="F55" s="1868">
        <f>'Expenditures 15-22'!I114</f>
        <v>0</v>
      </c>
      <c r="G55" s="866"/>
    </row>
    <row r="56" spans="1:7" x14ac:dyDescent="0.2">
      <c r="A56" s="870" t="s">
        <v>480</v>
      </c>
      <c r="B56" s="870" t="s">
        <v>1550</v>
      </c>
      <c r="C56" s="887" t="str">
        <f>'Expenditures 15-22'!B130</f>
        <v>3000</v>
      </c>
      <c r="D56" s="893" t="s">
        <v>469</v>
      </c>
      <c r="E56" s="869"/>
      <c r="F56" s="1868">
        <f>'Expenditures 15-22'!K130-SUM('Expenditures 15-22'!G130+'Expenditures 15-22'!I130)</f>
        <v>0</v>
      </c>
      <c r="G56" s="866"/>
    </row>
    <row r="57" spans="1:7" x14ac:dyDescent="0.2">
      <c r="A57" s="870" t="s">
        <v>480</v>
      </c>
      <c r="B57" s="870" t="s">
        <v>1971</v>
      </c>
      <c r="C57" s="890">
        <f>'Expenditures 15-22'!B139</f>
        <v>4000</v>
      </c>
      <c r="D57" s="888" t="str">
        <f>'Expenditures 15-22'!A139</f>
        <v>Total Payments to Other Govt Units</v>
      </c>
      <c r="E57" s="869"/>
      <c r="F57" s="1868">
        <f>'Expenditures 15-22'!K139</f>
        <v>0</v>
      </c>
      <c r="G57" s="866"/>
    </row>
    <row r="58" spans="1:7" x14ac:dyDescent="0.2">
      <c r="A58" s="870" t="s">
        <v>480</v>
      </c>
      <c r="B58" s="870" t="s">
        <v>1972</v>
      </c>
      <c r="C58" s="887" t="s">
        <v>1039</v>
      </c>
      <c r="D58" s="886" t="s">
        <v>1157</v>
      </c>
      <c r="E58" s="869"/>
      <c r="F58" s="1870">
        <f>'Expenditures 15-22'!G151</f>
        <v>63629</v>
      </c>
      <c r="G58" s="866"/>
    </row>
    <row r="59" spans="1:7" x14ac:dyDescent="0.2">
      <c r="A59" s="894" t="s">
        <v>480</v>
      </c>
      <c r="B59" s="857" t="s">
        <v>1973</v>
      </c>
      <c r="C59" s="895" t="s">
        <v>1039</v>
      </c>
      <c r="D59" s="857" t="s">
        <v>309</v>
      </c>
      <c r="F59" s="1871">
        <f>'Expenditures 15-22'!I151</f>
        <v>0</v>
      </c>
      <c r="G59" s="866"/>
    </row>
    <row r="60" spans="1:7" x14ac:dyDescent="0.2">
      <c r="A60" s="894" t="s">
        <v>520</v>
      </c>
      <c r="B60" s="857" t="s">
        <v>1974</v>
      </c>
      <c r="C60" s="895">
        <v>4000</v>
      </c>
      <c r="D60" s="857" t="s">
        <v>330</v>
      </c>
      <c r="F60" s="1869">
        <f>'Expenditures 15-22'!K160</f>
        <v>0</v>
      </c>
      <c r="G60" s="866"/>
    </row>
    <row r="61" spans="1:7" x14ac:dyDescent="0.2">
      <c r="A61" s="896" t="s">
        <v>520</v>
      </c>
      <c r="B61" s="896" t="s">
        <v>1975</v>
      </c>
      <c r="C61" s="897" t="str">
        <f>'Expenditures 15-22'!B170</f>
        <v>5300</v>
      </c>
      <c r="D61" s="898" t="s">
        <v>329</v>
      </c>
      <c r="E61" s="880"/>
      <c r="F61" s="1868">
        <f>'Expenditures 15-22'!K170</f>
        <v>0</v>
      </c>
      <c r="G61" s="866"/>
    </row>
    <row r="62" spans="1:7" x14ac:dyDescent="0.2">
      <c r="A62" s="870" t="s">
        <v>481</v>
      </c>
      <c r="B62" s="870" t="s">
        <v>1976</v>
      </c>
      <c r="C62" s="887">
        <f>'Expenditures 15-22'!B185</f>
        <v>3000</v>
      </c>
      <c r="D62" s="877" t="s">
        <v>469</v>
      </c>
      <c r="E62" s="869"/>
      <c r="F62" s="1868">
        <f>'Expenditures 15-22'!K185-SUM('Expenditures 15-22'!G185,'Expenditures 15-22'!I185)</f>
        <v>0</v>
      </c>
      <c r="G62" s="866"/>
    </row>
    <row r="63" spans="1:7" x14ac:dyDescent="0.2">
      <c r="A63" s="870" t="s">
        <v>481</v>
      </c>
      <c r="B63" s="870" t="s">
        <v>1977</v>
      </c>
      <c r="C63" s="887" t="str">
        <f>'Expenditures 15-22'!B196</f>
        <v>4000</v>
      </c>
      <c r="D63" s="888" t="str">
        <f>'Expenditures 15-22'!A196</f>
        <v>Total Payments to Other Govt Units</v>
      </c>
      <c r="E63" s="869"/>
      <c r="F63" s="1868">
        <f>'Expenditures 15-22'!K196</f>
        <v>0</v>
      </c>
      <c r="G63" s="866"/>
    </row>
    <row r="64" spans="1:7" x14ac:dyDescent="0.2">
      <c r="A64" s="896" t="s">
        <v>481</v>
      </c>
      <c r="B64" s="896" t="s">
        <v>1978</v>
      </c>
      <c r="C64" s="897" t="str">
        <f>'Expenditures 15-22'!B206</f>
        <v>5300</v>
      </c>
      <c r="D64" s="893" t="s">
        <v>329</v>
      </c>
      <c r="E64" s="869"/>
      <c r="F64" s="1868">
        <f>'Expenditures 15-22'!K206</f>
        <v>0</v>
      </c>
      <c r="G64" s="866"/>
    </row>
    <row r="65" spans="1:8" x14ac:dyDescent="0.2">
      <c r="A65" s="870" t="s">
        <v>481</v>
      </c>
      <c r="B65" s="870" t="s">
        <v>1979</v>
      </c>
      <c r="C65" s="887" t="s">
        <v>1039</v>
      </c>
      <c r="D65" s="886" t="s">
        <v>1157</v>
      </c>
      <c r="E65" s="869"/>
      <c r="F65" s="1868">
        <f>'Expenditures 15-22'!G210</f>
        <v>0</v>
      </c>
      <c r="G65" s="866"/>
    </row>
    <row r="66" spans="1:8" x14ac:dyDescent="0.2">
      <c r="A66" s="870" t="s">
        <v>481</v>
      </c>
      <c r="B66" s="870" t="s">
        <v>1980</v>
      </c>
      <c r="C66" s="887" t="s">
        <v>1039</v>
      </c>
      <c r="D66" s="886" t="s">
        <v>309</v>
      </c>
      <c r="E66" s="869"/>
      <c r="F66" s="1868">
        <f>'Expenditures 15-22'!I210</f>
        <v>0</v>
      </c>
      <c r="G66" s="866"/>
    </row>
    <row r="67" spans="1:8" x14ac:dyDescent="0.2">
      <c r="A67" s="870" t="s">
        <v>482</v>
      </c>
      <c r="B67" s="870" t="s">
        <v>1981</v>
      </c>
      <c r="C67" s="887" t="str">
        <f>'Expenditures 15-22'!B216</f>
        <v>1125</v>
      </c>
      <c r="D67" s="893" t="str">
        <f>'Expenditures 15-22'!A216</f>
        <v>Pre-K Programs</v>
      </c>
      <c r="E67" s="869"/>
      <c r="F67" s="1868">
        <f>'Expenditures 15-22'!K216</f>
        <v>-7402</v>
      </c>
      <c r="G67" s="866"/>
    </row>
    <row r="68" spans="1:8" x14ac:dyDescent="0.2">
      <c r="A68" s="870" t="s">
        <v>482</v>
      </c>
      <c r="B68" s="870" t="s">
        <v>1551</v>
      </c>
      <c r="C68" s="887" t="str">
        <f>'Expenditures 15-22'!B218</f>
        <v>1225</v>
      </c>
      <c r="D68" s="893" t="str">
        <f>'Expenditures 15-22'!A218</f>
        <v>Special Education Programs - Pre-K</v>
      </c>
      <c r="E68" s="869"/>
      <c r="F68" s="1868">
        <f>'Expenditures 15-22'!K218</f>
        <v>0</v>
      </c>
      <c r="G68" s="866"/>
    </row>
    <row r="69" spans="1:8" x14ac:dyDescent="0.2">
      <c r="A69" s="870" t="s">
        <v>482</v>
      </c>
      <c r="B69" s="870" t="s">
        <v>1982</v>
      </c>
      <c r="C69" s="887" t="str">
        <f>'Expenditures 15-22'!B220</f>
        <v>1275</v>
      </c>
      <c r="D69" s="893" t="str">
        <f>'Expenditures 15-22'!A220</f>
        <v>Remedial and Supplemental Programs - Pre-K</v>
      </c>
      <c r="E69" s="869"/>
      <c r="F69" s="1868">
        <f>'Expenditures 15-22'!K220</f>
        <v>0</v>
      </c>
      <c r="G69" s="866"/>
    </row>
    <row r="70" spans="1:8" x14ac:dyDescent="0.2">
      <c r="A70" s="870" t="s">
        <v>482</v>
      </c>
      <c r="B70" s="870" t="s">
        <v>1983</v>
      </c>
      <c r="C70" s="887">
        <f>'Expenditures 15-22'!B221</f>
        <v>1300</v>
      </c>
      <c r="D70" s="888" t="str">
        <f>'Expenditures 15-22'!A221</f>
        <v>Adult/Continuing Education Programs</v>
      </c>
      <c r="E70" s="869"/>
      <c r="F70" s="1868">
        <f>'Expenditures 15-22'!K221</f>
        <v>0</v>
      </c>
      <c r="G70" s="866"/>
    </row>
    <row r="71" spans="1:8" x14ac:dyDescent="0.2">
      <c r="A71" s="870" t="s">
        <v>482</v>
      </c>
      <c r="B71" s="870" t="s">
        <v>1984</v>
      </c>
      <c r="C71" s="887">
        <f>'Expenditures 15-22'!B224</f>
        <v>1600</v>
      </c>
      <c r="D71" s="888" t="str">
        <f>'Expenditures 15-22'!A224</f>
        <v>Summer School Programs</v>
      </c>
      <c r="E71" s="869"/>
      <c r="F71" s="1868">
        <f>'Expenditures 15-22'!K224</f>
        <v>0</v>
      </c>
      <c r="G71" s="866"/>
    </row>
    <row r="72" spans="1:8" x14ac:dyDescent="0.2">
      <c r="A72" s="870" t="s">
        <v>482</v>
      </c>
      <c r="B72" s="870" t="s">
        <v>1985</v>
      </c>
      <c r="C72" s="887">
        <f>'Expenditures 15-22'!B280</f>
        <v>3000</v>
      </c>
      <c r="D72" s="877" t="s">
        <v>469</v>
      </c>
      <c r="E72" s="869"/>
      <c r="F72" s="1868">
        <f>'Expenditures 15-22'!K280</f>
        <v>40271</v>
      </c>
      <c r="G72" s="866"/>
    </row>
    <row r="73" spans="1:8" x14ac:dyDescent="0.2">
      <c r="A73" s="870" t="s">
        <v>482</v>
      </c>
      <c r="B73" s="870" t="s">
        <v>1986</v>
      </c>
      <c r="C73" s="887" t="str">
        <f>'Expenditures 15-22'!B285</f>
        <v>4000</v>
      </c>
      <c r="D73" s="888" t="str">
        <f>'Expenditures 15-22'!A285</f>
        <v>Total Payments to Other Govt Units</v>
      </c>
      <c r="E73" s="869"/>
      <c r="F73" s="1868">
        <f>'Expenditures 15-22'!K285</f>
        <v>0</v>
      </c>
      <c r="G73" s="866"/>
    </row>
    <row r="74" spans="1:8" x14ac:dyDescent="0.2">
      <c r="A74" s="870" t="s">
        <v>456</v>
      </c>
      <c r="B74" s="870" t="s">
        <v>1987</v>
      </c>
      <c r="C74" s="887" t="s">
        <v>915</v>
      </c>
      <c r="D74" s="888" t="s">
        <v>1563</v>
      </c>
      <c r="E74" s="869"/>
      <c r="F74" s="1872">
        <f>'Expenditures 15-22'!K334</f>
        <v>0</v>
      </c>
      <c r="G74" s="866"/>
    </row>
    <row r="75" spans="1:8" ht="5.25" customHeight="1" x14ac:dyDescent="0.2">
      <c r="A75" s="866"/>
      <c r="B75" s="876"/>
      <c r="C75" s="876"/>
      <c r="D75" s="866"/>
      <c r="E75" s="869"/>
      <c r="F75" s="883"/>
      <c r="G75" s="868"/>
    </row>
    <row r="76" spans="1:8" ht="12" thickBot="1" x14ac:dyDescent="0.25">
      <c r="A76" s="1721"/>
      <c r="B76" s="1727"/>
      <c r="C76" s="1723"/>
      <c r="D76" s="1728" t="s">
        <v>1988</v>
      </c>
      <c r="E76" s="1725" t="s">
        <v>1015</v>
      </c>
      <c r="F76" s="1729">
        <f>SUM(F18:F74)</f>
        <v>1930511</v>
      </c>
      <c r="G76" s="866"/>
    </row>
    <row r="77" spans="1:8" s="894" customFormat="1" ht="12" customHeight="1" thickTop="1" thickBot="1" x14ac:dyDescent="0.25">
      <c r="A77" s="1730"/>
      <c r="B77" s="1727"/>
      <c r="C77" s="1723"/>
      <c r="D77" s="1728" t="s">
        <v>1989</v>
      </c>
      <c r="E77" s="1725"/>
      <c r="F77" s="1731">
        <f>(F14-F76)</f>
        <v>25744153</v>
      </c>
      <c r="G77" s="870"/>
    </row>
    <row r="78" spans="1:8" s="894" customFormat="1" ht="12" customHeight="1" thickTop="1" x14ac:dyDescent="0.2">
      <c r="A78" s="1732"/>
      <c r="B78" s="1727"/>
      <c r="C78" s="1723"/>
      <c r="D78" s="1728" t="s">
        <v>2036</v>
      </c>
      <c r="E78" s="1725"/>
      <c r="F78" s="899">
        <v>1775.54</v>
      </c>
      <c r="G78" s="900"/>
      <c r="H78" s="870"/>
    </row>
    <row r="79" spans="1:8" s="894" customFormat="1" ht="12" customHeight="1" thickBot="1" x14ac:dyDescent="0.25">
      <c r="A79" s="1733"/>
      <c r="B79" s="1727"/>
      <c r="C79" s="1723"/>
      <c r="D79" s="1728" t="s">
        <v>1990</v>
      </c>
      <c r="E79" s="1725" t="s">
        <v>1015</v>
      </c>
      <c r="F79" s="1734">
        <f>IF(F78&gt;0,F77/F78," Complete Line 78")</f>
        <v>14499.3371030785</v>
      </c>
      <c r="G79" s="870"/>
    </row>
    <row r="80" spans="1:8" s="894" customFormat="1" ht="8.25" customHeight="1" thickTop="1" x14ac:dyDescent="0.2">
      <c r="A80" s="901"/>
      <c r="B80" s="870"/>
      <c r="C80" s="872"/>
      <c r="D80" s="902"/>
      <c r="E80" s="869"/>
      <c r="F80" s="903"/>
      <c r="G80" s="870"/>
    </row>
    <row r="81" spans="1:7" s="894" customFormat="1" ht="12" thickBot="1" x14ac:dyDescent="0.25">
      <c r="A81" s="2255" t="s">
        <v>1167</v>
      </c>
      <c r="B81" s="2256"/>
      <c r="C81" s="2256"/>
      <c r="D81" s="2256"/>
      <c r="E81" s="2256"/>
      <c r="F81" s="225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862">
        <f>'Revenues 9-14'!F42</f>
        <v>0</v>
      </c>
      <c r="G84" s="913"/>
    </row>
    <row r="85" spans="1:7" x14ac:dyDescent="0.2">
      <c r="A85" s="909" t="s">
        <v>481</v>
      </c>
      <c r="B85" s="909" t="s">
        <v>192</v>
      </c>
      <c r="C85" s="914">
        <f>'Revenues 9-14'!B44</f>
        <v>1413</v>
      </c>
      <c r="D85" s="912" t="str">
        <f>'Revenues 9-14'!A44</f>
        <v>Regular - Transp Fees from Other Sources (In State)</v>
      </c>
      <c r="E85" s="907"/>
      <c r="F85" s="1740">
        <f>'Revenues 9-14'!F44</f>
        <v>0</v>
      </c>
      <c r="G85" s="915"/>
    </row>
    <row r="86" spans="1:7" x14ac:dyDescent="0.2">
      <c r="A86" s="909" t="s">
        <v>481</v>
      </c>
      <c r="B86" s="909" t="s">
        <v>168</v>
      </c>
      <c r="C86" s="911">
        <f>'Revenues 9-14'!B45</f>
        <v>1415</v>
      </c>
      <c r="D86" s="912" t="str">
        <f>'Revenues 9-14'!A45</f>
        <v>Regular - Transp Fees from Co-curricular Activities (In State)</v>
      </c>
      <c r="E86" s="907"/>
      <c r="F86" s="1740">
        <f>'Revenues 9-14'!F45</f>
        <v>0</v>
      </c>
      <c r="G86" s="915"/>
    </row>
    <row r="87" spans="1:7" x14ac:dyDescent="0.2">
      <c r="A87" s="909" t="s">
        <v>481</v>
      </c>
      <c r="B87" s="909" t="s">
        <v>169</v>
      </c>
      <c r="C87" s="911">
        <v>1416</v>
      </c>
      <c r="D87" s="912" t="str">
        <f>'Revenues 9-14'!A46</f>
        <v>Regular Transp Fees from Other Sources (Out of State)</v>
      </c>
      <c r="E87" s="907"/>
      <c r="F87" s="1740">
        <f>'Revenues 9-14'!F46</f>
        <v>0</v>
      </c>
      <c r="G87" s="915"/>
    </row>
    <row r="88" spans="1:7" x14ac:dyDescent="0.2">
      <c r="A88" s="909" t="s">
        <v>481</v>
      </c>
      <c r="B88" s="909" t="s">
        <v>170</v>
      </c>
      <c r="C88" s="911">
        <f>'Revenues 9-14'!B51</f>
        <v>1431</v>
      </c>
      <c r="D88" s="912" t="str">
        <f>'Revenues 9-14'!A51</f>
        <v>CTE - Transp Fees from Pupils or Parents (In State)</v>
      </c>
      <c r="E88" s="907"/>
      <c r="F88" s="1740">
        <f>'Revenues 9-14'!F51</f>
        <v>0</v>
      </c>
      <c r="G88" s="915"/>
    </row>
    <row r="89" spans="1:7" x14ac:dyDescent="0.2">
      <c r="A89" s="909" t="s">
        <v>481</v>
      </c>
      <c r="B89" s="909" t="s">
        <v>171</v>
      </c>
      <c r="C89" s="911">
        <f>'Revenues 9-14'!B53</f>
        <v>1433</v>
      </c>
      <c r="D89" s="912" t="str">
        <f>'Revenues 9-14'!A53</f>
        <v>CTE - Transp Fees from Other Sources (In State)</v>
      </c>
      <c r="E89" s="907"/>
      <c r="F89" s="1740">
        <f>'Revenues 9-14'!F53</f>
        <v>0</v>
      </c>
      <c r="G89" s="915"/>
    </row>
    <row r="90" spans="1:7" x14ac:dyDescent="0.2">
      <c r="A90" s="909" t="s">
        <v>481</v>
      </c>
      <c r="B90" s="909" t="s">
        <v>172</v>
      </c>
      <c r="C90" s="911">
        <f>'Revenues 9-14'!B54</f>
        <v>1434</v>
      </c>
      <c r="D90" s="912" t="str">
        <f>'Revenues 9-14'!A54</f>
        <v>CTE - Transp Fees from Other Sources (Out of State)</v>
      </c>
      <c r="E90" s="907"/>
      <c r="F90" s="1740">
        <f>'Revenues 9-14'!F54</f>
        <v>0</v>
      </c>
      <c r="G90" s="915"/>
    </row>
    <row r="91" spans="1:7" x14ac:dyDescent="0.2">
      <c r="A91" s="909" t="s">
        <v>481</v>
      </c>
      <c r="B91" s="909" t="s">
        <v>173</v>
      </c>
      <c r="C91" s="916">
        <f>'Revenues 9-14'!B55</f>
        <v>1441</v>
      </c>
      <c r="D91" s="912" t="str">
        <f>'Revenues 9-14'!A55</f>
        <v>Special Ed - Transp Fees from Pupils or Parents (In State)</v>
      </c>
      <c r="E91" s="907"/>
      <c r="F91" s="1740">
        <f>'Revenues 9-14'!F55</f>
        <v>0</v>
      </c>
      <c r="G91" s="915"/>
    </row>
    <row r="92" spans="1:7" x14ac:dyDescent="0.2">
      <c r="A92" s="909" t="s">
        <v>481</v>
      </c>
      <c r="B92" s="909" t="s">
        <v>174</v>
      </c>
      <c r="C92" s="911">
        <f>'Revenues 9-14'!B57</f>
        <v>1443</v>
      </c>
      <c r="D92" s="912" t="str">
        <f>'Revenues 9-14'!A57</f>
        <v>Special Ed - Transp Fees from Other Sources (In State)</v>
      </c>
      <c r="E92" s="907"/>
      <c r="F92" s="1740">
        <f>'Revenues 9-14'!F57</f>
        <v>0</v>
      </c>
      <c r="G92" s="917"/>
    </row>
    <row r="93" spans="1:7" x14ac:dyDescent="0.2">
      <c r="A93" s="909" t="s">
        <v>481</v>
      </c>
      <c r="B93" s="909" t="s">
        <v>175</v>
      </c>
      <c r="C93" s="911">
        <f>'Revenues 9-14'!B58</f>
        <v>1444</v>
      </c>
      <c r="D93" s="912" t="str">
        <f>'Revenues 9-14'!A58</f>
        <v>Special Ed - Transp Fees from Other Sources (Out of State)</v>
      </c>
      <c r="E93" s="907"/>
      <c r="F93" s="1740">
        <f>'Revenues 9-14'!F58</f>
        <v>0</v>
      </c>
      <c r="G93" s="917"/>
    </row>
    <row r="94" spans="1:7" x14ac:dyDescent="0.2">
      <c r="A94" s="909" t="s">
        <v>479</v>
      </c>
      <c r="B94" s="909" t="s">
        <v>176</v>
      </c>
      <c r="C94" s="911">
        <v>1600</v>
      </c>
      <c r="D94" s="918" t="str">
        <f>'Revenues 9-14'!A75</f>
        <v>Total Food Service</v>
      </c>
      <c r="E94" s="907"/>
      <c r="F94" s="1740">
        <f>'Revenues 9-14'!C75</f>
        <v>0</v>
      </c>
      <c r="G94" s="913"/>
    </row>
    <row r="95" spans="1:7" x14ac:dyDescent="0.2">
      <c r="A95" s="909" t="s">
        <v>142</v>
      </c>
      <c r="B95" s="909" t="s">
        <v>177</v>
      </c>
      <c r="C95" s="911">
        <v>1700</v>
      </c>
      <c r="D95" s="919" t="str">
        <f>'Revenues 9-14'!A82</f>
        <v>Total District/School Activity Income</v>
      </c>
      <c r="E95" s="907"/>
      <c r="F95" s="1740">
        <f>SUM('Revenues 9-14'!C82,'Revenues 9-14'!D82)</f>
        <v>0</v>
      </c>
      <c r="G95" s="913"/>
    </row>
    <row r="96" spans="1:7" x14ac:dyDescent="0.2">
      <c r="A96" s="909" t="s">
        <v>479</v>
      </c>
      <c r="B96" s="909" t="s">
        <v>178</v>
      </c>
      <c r="C96" s="911">
        <f>'Revenues 9-14'!B84</f>
        <v>1811</v>
      </c>
      <c r="D96" s="912" t="str">
        <f>'Revenues 9-14'!A84</f>
        <v>Rentals - Regular Textbooks</v>
      </c>
      <c r="E96" s="907"/>
      <c r="F96" s="1740">
        <f>'Revenues 9-14'!C84</f>
        <v>0</v>
      </c>
      <c r="G96" s="913"/>
    </row>
    <row r="97" spans="1:7" x14ac:dyDescent="0.2">
      <c r="A97" s="909" t="s">
        <v>479</v>
      </c>
      <c r="B97" s="909" t="s">
        <v>179</v>
      </c>
      <c r="C97" s="911">
        <f>'Revenues 9-14'!B87</f>
        <v>1819</v>
      </c>
      <c r="D97" s="912" t="str">
        <f>'Revenues 9-14'!A87</f>
        <v>Rentals - Other (Describe &amp; Itemize)</v>
      </c>
      <c r="E97" s="907"/>
      <c r="F97" s="1740">
        <f>'Revenues 9-14'!C87</f>
        <v>0</v>
      </c>
      <c r="G97" s="913"/>
    </row>
    <row r="98" spans="1:7" x14ac:dyDescent="0.2">
      <c r="A98" s="909" t="s">
        <v>479</v>
      </c>
      <c r="B98" s="909" t="s">
        <v>180</v>
      </c>
      <c r="C98" s="911">
        <f>'Revenues 9-14'!B88</f>
        <v>1821</v>
      </c>
      <c r="D98" s="912" t="str">
        <f>'Revenues 9-14'!A88</f>
        <v>Sales - Regular Textbooks</v>
      </c>
      <c r="E98" s="907"/>
      <c r="F98" s="1740">
        <f>'Revenues 9-14'!C88</f>
        <v>0</v>
      </c>
      <c r="G98" s="913"/>
    </row>
    <row r="99" spans="1:7" x14ac:dyDescent="0.2">
      <c r="A99" s="909" t="s">
        <v>479</v>
      </c>
      <c r="B99" s="909" t="s">
        <v>181</v>
      </c>
      <c r="C99" s="911">
        <f>'Revenues 9-14'!B91</f>
        <v>1829</v>
      </c>
      <c r="D99" s="912" t="str">
        <f>'Revenues 9-14'!A91</f>
        <v>Sales - Other (Describe &amp; Itemize)</v>
      </c>
      <c r="E99" s="907"/>
      <c r="F99" s="1740">
        <f>'Revenues 9-14'!C91</f>
        <v>0</v>
      </c>
      <c r="G99" s="913"/>
    </row>
    <row r="100" spans="1:7" x14ac:dyDescent="0.2">
      <c r="A100" s="909" t="s">
        <v>479</v>
      </c>
      <c r="B100" s="909" t="s">
        <v>182</v>
      </c>
      <c r="C100" s="911">
        <f>'Revenues 9-14'!B92</f>
        <v>1890</v>
      </c>
      <c r="D100" s="912" t="str">
        <f>'Revenues 9-14'!A92</f>
        <v>Other (Describe &amp; Itemize)</v>
      </c>
      <c r="E100" s="907"/>
      <c r="F100" s="1740">
        <f>'Revenues 9-14'!C92</f>
        <v>0</v>
      </c>
      <c r="G100" s="913"/>
    </row>
    <row r="101" spans="1:7" x14ac:dyDescent="0.2">
      <c r="A101" s="909" t="s">
        <v>142</v>
      </c>
      <c r="B101" s="909" t="s">
        <v>183</v>
      </c>
      <c r="C101" s="911">
        <f>'Revenues 9-14'!B95</f>
        <v>1910</v>
      </c>
      <c r="D101" s="912" t="str">
        <f>'Revenues 9-14'!A95</f>
        <v>Rentals</v>
      </c>
      <c r="E101" s="907"/>
      <c r="F101" s="1740">
        <f>SUM('Revenues 9-14'!C95:D95)</f>
        <v>116417</v>
      </c>
      <c r="G101" s="913"/>
    </row>
    <row r="102" spans="1:7" x14ac:dyDescent="0.2">
      <c r="A102" s="909" t="s">
        <v>524</v>
      </c>
      <c r="B102" s="909" t="s">
        <v>184</v>
      </c>
      <c r="C102" s="911">
        <f>'Revenues 9-14'!B98</f>
        <v>1940</v>
      </c>
      <c r="D102" s="912" t="str">
        <f>'Revenues 9-14'!A98</f>
        <v>Services Provided Other Districts</v>
      </c>
      <c r="E102" s="907"/>
      <c r="F102" s="1740">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740">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740">
        <f>('Revenues 9-14'!C106)</f>
        <v>0</v>
      </c>
      <c r="G104" s="913"/>
    </row>
    <row r="105" spans="1:7" x14ac:dyDescent="0.2">
      <c r="A105" s="909" t="s">
        <v>524</v>
      </c>
      <c r="B105" s="909" t="s">
        <v>842</v>
      </c>
      <c r="C105" s="914">
        <v>3100</v>
      </c>
      <c r="D105" s="920" t="str">
        <f>'Revenues 9-14'!A131</f>
        <v>Total Special Education</v>
      </c>
      <c r="E105" s="907"/>
      <c r="F105" s="1740">
        <f>SUM('Revenues 9-14'!C131:D131,'Revenues 9-14'!F131)</f>
        <v>443471</v>
      </c>
      <c r="G105" s="913"/>
    </row>
    <row r="106" spans="1:7" x14ac:dyDescent="0.2">
      <c r="A106" s="909" t="s">
        <v>694</v>
      </c>
      <c r="B106" s="909" t="s">
        <v>1479</v>
      </c>
      <c r="C106" s="921">
        <v>3200</v>
      </c>
      <c r="D106" s="912" t="str">
        <f>'Revenues 9-14'!A140</f>
        <v>Total Career and Technical Education</v>
      </c>
      <c r="E106" s="907"/>
      <c r="F106" s="1740">
        <f>SUM('Revenues 9-14'!C140,'Revenues 9-14'!D140,'Revenues 9-14'!G140)</f>
        <v>0</v>
      </c>
      <c r="G106" s="913"/>
    </row>
    <row r="107" spans="1:7" x14ac:dyDescent="0.2">
      <c r="A107" s="922" t="s">
        <v>685</v>
      </c>
      <c r="B107" s="909" t="s">
        <v>843</v>
      </c>
      <c r="C107" s="921">
        <v>3300</v>
      </c>
      <c r="D107" s="912" t="str">
        <f>'Revenues 9-14'!A144</f>
        <v>Total Bilingual Ed</v>
      </c>
      <c r="E107" s="907"/>
      <c r="F107" s="1740">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740">
        <f>'Revenues 9-14'!C145</f>
        <v>22101</v>
      </c>
      <c r="G108" s="913"/>
    </row>
    <row r="109" spans="1:7" x14ac:dyDescent="0.2">
      <c r="A109" s="909" t="s">
        <v>694</v>
      </c>
      <c r="B109" s="909" t="s">
        <v>845</v>
      </c>
      <c r="C109" s="921">
        <f>'Revenues 9-14'!B146</f>
        <v>3365</v>
      </c>
      <c r="D109" s="912" t="str">
        <f>'Revenues 9-14'!A146</f>
        <v>School Breakfast Initiative</v>
      </c>
      <c r="E109" s="907"/>
      <c r="F109" s="1740">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740">
        <f>SUM('Revenues 9-14'!C147,'Revenues 9-14'!D147)</f>
        <v>0</v>
      </c>
      <c r="G110" s="913"/>
    </row>
    <row r="111" spans="1:7" x14ac:dyDescent="0.2">
      <c r="A111" s="909" t="s">
        <v>689</v>
      </c>
      <c r="B111" s="909" t="s">
        <v>802</v>
      </c>
      <c r="C111" s="923">
        <v>3500</v>
      </c>
      <c r="D111" s="912" t="str">
        <f>'Revenues 9-14'!A154</f>
        <v>Total Transportation</v>
      </c>
      <c r="E111" s="907"/>
      <c r="F111" s="1740">
        <f>SUM('Revenues 9-14'!C154,'Revenues 9-14'!D154,'Revenues 9-14'!F154,'Revenues 9-14'!G154)</f>
        <v>951681</v>
      </c>
      <c r="G111" s="913"/>
    </row>
    <row r="112" spans="1:7" x14ac:dyDescent="0.2">
      <c r="A112" s="909" t="s">
        <v>479</v>
      </c>
      <c r="B112" s="909" t="s">
        <v>847</v>
      </c>
      <c r="C112" s="921">
        <f>'Revenues 9-14'!B155</f>
        <v>3610</v>
      </c>
      <c r="D112" s="912" t="str">
        <f>'Revenues 9-14'!A155</f>
        <v>Learning Improvement - Change Grants</v>
      </c>
      <c r="E112" s="907"/>
      <c r="F112" s="1740">
        <f>'Revenues 9-14'!C155</f>
        <v>0</v>
      </c>
      <c r="G112" s="913"/>
    </row>
    <row r="113" spans="1:7" x14ac:dyDescent="0.2">
      <c r="A113" s="909" t="s">
        <v>689</v>
      </c>
      <c r="B113" s="909" t="s">
        <v>848</v>
      </c>
      <c r="C113" s="921">
        <f>'Revenues 9-14'!B156</f>
        <v>3660</v>
      </c>
      <c r="D113" s="912" t="str">
        <f>'Revenues 9-14'!A156</f>
        <v>Scientific Literacy</v>
      </c>
      <c r="E113" s="907"/>
      <c r="F113" s="1740">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74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74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74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740">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86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740">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740">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86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862">
        <f>SUM('Revenues 9-14'!C166:G166)</f>
        <v>0</v>
      </c>
      <c r="G122" s="913"/>
    </row>
    <row r="123" spans="1:7" x14ac:dyDescent="0.2">
      <c r="A123" s="924" t="s">
        <v>525</v>
      </c>
      <c r="B123" s="924" t="s">
        <v>853</v>
      </c>
      <c r="C123" s="925">
        <f>'Revenues 9-14'!B167</f>
        <v>3815</v>
      </c>
      <c r="D123" s="926" t="str">
        <f>'Revenues 9-14'!A167</f>
        <v>State Charter Schools</v>
      </c>
      <c r="E123" s="907"/>
      <c r="F123" s="186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740">
        <f>'Revenues 9-14'!D170</f>
        <v>0</v>
      </c>
      <c r="G124" s="931"/>
    </row>
    <row r="125" spans="1:7" x14ac:dyDescent="0.2">
      <c r="A125" s="928" t="s">
        <v>521</v>
      </c>
      <c r="B125" s="928" t="s">
        <v>855</v>
      </c>
      <c r="C125" s="929">
        <f>'Revenues 9-14'!B171</f>
        <v>3999</v>
      </c>
      <c r="D125" s="930" t="s">
        <v>564</v>
      </c>
      <c r="E125" s="932"/>
      <c r="F125" s="1740">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740">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740">
        <f>SUM('Revenues 9-14'!C184,'Revenues 9-14'!D184,'Revenues 9-14'!F184,'Revenues 9-14'!G184)</f>
        <v>0</v>
      </c>
      <c r="G127" s="931"/>
    </row>
    <row r="128" spans="1:7" x14ac:dyDescent="0.2">
      <c r="A128" s="928" t="s">
        <v>689</v>
      </c>
      <c r="B128" s="928" t="s">
        <v>858</v>
      </c>
      <c r="C128" s="933">
        <v>4100</v>
      </c>
      <c r="D128" s="934" t="str">
        <f>'Revenues 9-14'!A191</f>
        <v>Total Title V</v>
      </c>
      <c r="E128" s="907"/>
      <c r="F128" s="1740">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740">
        <f>SUM('Revenues 9-14'!C201,'Revenues 9-14'!G201)</f>
        <v>1302914</v>
      </c>
      <c r="G129" s="931"/>
    </row>
    <row r="130" spans="1:7" x14ac:dyDescent="0.2">
      <c r="A130" s="928" t="s">
        <v>689</v>
      </c>
      <c r="B130" s="928" t="s">
        <v>804</v>
      </c>
      <c r="C130" s="933">
        <v>4300</v>
      </c>
      <c r="D130" s="934" t="str">
        <f>'Revenues 9-14'!A211</f>
        <v>Total Title I</v>
      </c>
      <c r="E130" s="907"/>
      <c r="F130" s="1740">
        <f>SUM('Revenues 9-14'!C211,'Revenues 9-14'!D211,'Revenues 9-14'!F211,'Revenues 9-14'!G211)</f>
        <v>2121878</v>
      </c>
      <c r="G130" s="931"/>
    </row>
    <row r="131" spans="1:7" x14ac:dyDescent="0.2">
      <c r="A131" s="928" t="s">
        <v>689</v>
      </c>
      <c r="B131" s="928" t="s">
        <v>805</v>
      </c>
      <c r="C131" s="933">
        <v>4400</v>
      </c>
      <c r="D131" s="934" t="str">
        <f>'Revenues 9-14'!A216</f>
        <v>Total Title IV</v>
      </c>
      <c r="E131" s="907"/>
      <c r="F131" s="1740">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740">
        <f>SUM('Revenues 9-14'!C220:D220,'Revenues 9-14'!F220:G220)</f>
        <v>282967</v>
      </c>
      <c r="G132" s="931"/>
    </row>
    <row r="133" spans="1:7" x14ac:dyDescent="0.2">
      <c r="A133" s="928" t="s">
        <v>689</v>
      </c>
      <c r="B133" s="928" t="s">
        <v>191</v>
      </c>
      <c r="C133" s="933">
        <f>'Revenues 9-14'!B221</f>
        <v>4625</v>
      </c>
      <c r="D133" s="934" t="str">
        <f>'Revenues 9-14'!A221</f>
        <v>Fed - Spec Education - IDEA - Room &amp; Board</v>
      </c>
      <c r="E133" s="907"/>
      <c r="F133" s="1740">
        <f>SUM('Revenues 9-14'!C221,'Revenues 9-14'!D221,'Revenues 9-14'!F221,'Revenues 9-14'!G221)</f>
        <v>2086</v>
      </c>
      <c r="G133" s="931"/>
    </row>
    <row r="134" spans="1:7" x14ac:dyDescent="0.2">
      <c r="A134" s="928" t="s">
        <v>689</v>
      </c>
      <c r="B134" s="928" t="s">
        <v>859</v>
      </c>
      <c r="C134" s="933">
        <f>'Revenues 9-14'!B222</f>
        <v>4630</v>
      </c>
      <c r="D134" s="934" t="str">
        <f>'Revenues 9-14'!A222</f>
        <v>Fed - Spec Education - IDEA - Discretionary</v>
      </c>
      <c r="E134" s="907"/>
      <c r="F134" s="1740">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740">
        <f>SUM('Revenues 9-14'!C223:D223,'Revenues 9-14'!F223:G223)</f>
        <v>0</v>
      </c>
      <c r="G135" s="931"/>
    </row>
    <row r="136" spans="1:7" x14ac:dyDescent="0.2">
      <c r="A136" s="928" t="s">
        <v>694</v>
      </c>
      <c r="B136" s="928" t="s">
        <v>807</v>
      </c>
      <c r="C136" s="933">
        <v>4700</v>
      </c>
      <c r="D136" s="930" t="str">
        <f>'Revenues 9-14'!A228</f>
        <v>Total CTE - Perkins</v>
      </c>
      <c r="E136" s="907"/>
      <c r="F136" s="1740">
        <f>SUM('Revenues 9-14'!C228,'Revenues 9-14'!D228,'Revenues 9-14'!G228)</f>
        <v>0</v>
      </c>
      <c r="G136" s="931">
        <v>6303</v>
      </c>
    </row>
    <row r="137" spans="1:7" s="868" customFormat="1" hidden="1" x14ac:dyDescent="0.2">
      <c r="A137" s="935" t="s">
        <v>215</v>
      </c>
      <c r="B137" s="935" t="s">
        <v>1480</v>
      </c>
      <c r="C137" s="936" t="s">
        <v>216</v>
      </c>
      <c r="D137" s="937" t="str">
        <f>'Revenues 9-14'!A231</f>
        <v>ARRA - Title I - Low Income</v>
      </c>
      <c r="E137" s="938"/>
      <c r="F137" s="1862">
        <f>SUM('Revenues 9-14'!$C$231:$D$231,'Revenues 9-14'!$F$231:$G$231)</f>
        <v>0</v>
      </c>
      <c r="G137" s="906"/>
    </row>
    <row r="138" spans="1:7" s="868" customFormat="1" hidden="1" x14ac:dyDescent="0.2">
      <c r="A138" s="935" t="s">
        <v>215</v>
      </c>
      <c r="B138" s="935" t="s">
        <v>1481</v>
      </c>
      <c r="C138" s="936" t="s">
        <v>217</v>
      </c>
      <c r="D138" s="937" t="str">
        <f>'Revenues 9-14'!A232</f>
        <v>ARRA - Title I - Neglected, Private</v>
      </c>
      <c r="E138" s="938"/>
      <c r="F138" s="174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74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74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74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740">
        <v>0</v>
      </c>
      <c r="G142" s="906"/>
    </row>
    <row r="143" spans="1:7" s="868" customFormat="1" hidden="1" x14ac:dyDescent="0.2">
      <c r="A143" s="935" t="s">
        <v>215</v>
      </c>
      <c r="B143" s="935" t="s">
        <v>228</v>
      </c>
      <c r="C143" s="936" t="s">
        <v>225</v>
      </c>
      <c r="D143" s="937" t="str">
        <f>'Revenues 9-14'!A237</f>
        <v>ARRA - IDEA - Part B - Flow-Through</v>
      </c>
      <c r="E143" s="938"/>
      <c r="F143" s="1740">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740">
        <f>SUM('Revenues 9-14'!C238:G238,'Revenues 9-14'!J238)</f>
        <v>0</v>
      </c>
      <c r="G144" s="906"/>
    </row>
    <row r="145" spans="1:7" s="868" customFormat="1" hidden="1" x14ac:dyDescent="0.2">
      <c r="A145" s="935" t="s">
        <v>215</v>
      </c>
      <c r="B145" s="935" t="s">
        <v>1482</v>
      </c>
      <c r="C145" s="936" t="s">
        <v>229</v>
      </c>
      <c r="D145" s="937" t="str">
        <f>'Revenues 9-14'!A239</f>
        <v>ARRA - Title IID - Technology-Competitive</v>
      </c>
      <c r="E145" s="938"/>
      <c r="F145" s="1740">
        <f>SUM('Revenues 9-14'!C239:G239,'Revenues 9-14'!J239)</f>
        <v>0</v>
      </c>
      <c r="G145" s="906"/>
    </row>
    <row r="146" spans="1:7" s="868" customFormat="1" hidden="1" x14ac:dyDescent="0.2">
      <c r="A146" s="935" t="s">
        <v>689</v>
      </c>
      <c r="B146" s="935" t="s">
        <v>1483</v>
      </c>
      <c r="C146" s="936" t="s">
        <v>230</v>
      </c>
      <c r="D146" s="937" t="str">
        <f>'Revenues 9-14'!A240</f>
        <v>ARRA - McKinney - Vento Homeless Education</v>
      </c>
      <c r="E146" s="938"/>
      <c r="F146" s="174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74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74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740">
        <f>SUM('Revenues 9-14'!C246:G246,'Revenues 9-14'!J246)</f>
        <v>0</v>
      </c>
      <c r="G149" s="906"/>
    </row>
    <row r="150" spans="1:7" s="868" customFormat="1" hidden="1" x14ac:dyDescent="0.2">
      <c r="A150" s="935" t="s">
        <v>215</v>
      </c>
      <c r="B150" s="935" t="s">
        <v>1484</v>
      </c>
      <c r="C150" s="936" t="s">
        <v>236</v>
      </c>
      <c r="D150" s="937" t="str">
        <f>'Revenues 9-14'!A247</f>
        <v>Build America Bond Interest Reimbursement</v>
      </c>
      <c r="E150" s="938"/>
      <c r="F150" s="174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74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74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74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74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740">
        <v>0</v>
      </c>
      <c r="G155" s="906"/>
    </row>
    <row r="156" spans="1:7" s="868" customFormat="1" hidden="1" x14ac:dyDescent="0.2">
      <c r="A156" s="935" t="s">
        <v>215</v>
      </c>
      <c r="B156" s="935" t="s">
        <v>250</v>
      </c>
      <c r="C156" s="936" t="s">
        <v>247</v>
      </c>
      <c r="D156" s="937" t="str">
        <f>'Revenues 9-14'!A254</f>
        <v>Other ARRA Funds VII</v>
      </c>
      <c r="E156" s="938"/>
      <c r="F156" s="174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74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740">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740">
        <f>SUM('Revenues 9-14'!C257:G257,'Revenues 9-14'!J257)</f>
        <v>0</v>
      </c>
      <c r="G159" s="906"/>
    </row>
    <row r="160" spans="1:7" s="868" customFormat="1" hidden="1" x14ac:dyDescent="0.2">
      <c r="A160" s="935" t="s">
        <v>215</v>
      </c>
      <c r="B160" s="935" t="s">
        <v>1485</v>
      </c>
      <c r="C160" s="936" t="s">
        <v>255</v>
      </c>
      <c r="D160" s="937" t="str">
        <f>'Revenues 9-14'!A258</f>
        <v>Other ARRA Funds Ed Job Fund Program</v>
      </c>
      <c r="E160" s="938"/>
      <c r="F160" s="1740">
        <f>SUM('Revenues 9-14'!C258:G258,'Revenues 9-14'!J258)</f>
        <v>0</v>
      </c>
      <c r="G160" s="906"/>
    </row>
    <row r="161" spans="1:7" s="868" customFormat="1" x14ac:dyDescent="0.2">
      <c r="A161" s="939" t="s">
        <v>521</v>
      </c>
      <c r="B161" s="940" t="s">
        <v>1560</v>
      </c>
      <c r="C161" s="941" t="s">
        <v>896</v>
      </c>
      <c r="D161" s="942" t="s">
        <v>808</v>
      </c>
      <c r="E161" s="943"/>
      <c r="F161" s="1740">
        <f>SUM(F137:F160)</f>
        <v>0</v>
      </c>
      <c r="G161" s="906"/>
    </row>
    <row r="162" spans="1:7" s="868" customFormat="1" x14ac:dyDescent="0.2">
      <c r="A162" s="939" t="s">
        <v>479</v>
      </c>
      <c r="B162" s="940" t="s">
        <v>1497</v>
      </c>
      <c r="C162" s="941" t="s">
        <v>1495</v>
      </c>
      <c r="D162" s="942" t="s">
        <v>1496</v>
      </c>
      <c r="E162" s="943"/>
      <c r="F162" s="1740">
        <f>SUM('Revenues 9-14'!C260)</f>
        <v>0</v>
      </c>
      <c r="G162" s="906"/>
    </row>
    <row r="163" spans="1:7" s="868" customFormat="1" x14ac:dyDescent="0.2">
      <c r="A163" s="939" t="s">
        <v>521</v>
      </c>
      <c r="B163" s="940" t="s">
        <v>1537</v>
      </c>
      <c r="C163" s="941" t="s">
        <v>1538</v>
      </c>
      <c r="D163" s="942" t="s">
        <v>1539</v>
      </c>
      <c r="E163" s="943"/>
      <c r="F163" s="1740">
        <f>SUM('Revenues 9-14'!C261:H261,'Revenues 9-14'!J261:K261)</f>
        <v>208238</v>
      </c>
      <c r="G163" s="906"/>
    </row>
    <row r="164" spans="1:7" x14ac:dyDescent="0.2">
      <c r="A164" s="928" t="s">
        <v>1067</v>
      </c>
      <c r="B164" s="928" t="s">
        <v>1552</v>
      </c>
      <c r="C164" s="933">
        <f>'Revenues 9-14'!B262</f>
        <v>4904</v>
      </c>
      <c r="D164" s="930" t="str">
        <f>'Revenues 9-14'!A262</f>
        <v>Advanced Placement Fee/International Baccalaureate</v>
      </c>
      <c r="E164" s="907"/>
      <c r="F164" s="1740">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740">
        <f>SUM('Revenues 9-14'!C263,'Revenues 9-14'!F263,'Revenues 9-14'!G263)</f>
        <v>0</v>
      </c>
      <c r="G165" s="944">
        <v>6306</v>
      </c>
    </row>
    <row r="166" spans="1:7" x14ac:dyDescent="0.2">
      <c r="A166" s="928" t="s">
        <v>5</v>
      </c>
      <c r="B166" s="928" t="s">
        <v>1498</v>
      </c>
      <c r="C166" s="933">
        <f>'Revenues 9-14'!B264</f>
        <v>4909</v>
      </c>
      <c r="D166" s="930" t="str">
        <f>'Revenues 9-14'!A264</f>
        <v>Title III - Language Inst Program - Limited Eng (LIPLEP)</v>
      </c>
      <c r="E166" s="907"/>
      <c r="F166" s="1740">
        <f>SUM('Revenues 9-14'!C264,'Revenues 9-14'!F264,'Revenues 9-14'!G264)</f>
        <v>0</v>
      </c>
      <c r="G166" s="944"/>
    </row>
    <row r="167" spans="1:7" x14ac:dyDescent="0.2">
      <c r="A167" s="928" t="s">
        <v>5</v>
      </c>
      <c r="B167" s="928" t="s">
        <v>1553</v>
      </c>
      <c r="C167" s="933">
        <f>'Revenues 9-14'!B265</f>
        <v>4910</v>
      </c>
      <c r="D167" s="930" t="str">
        <f>'Revenues 9-14'!A265</f>
        <v>Learn &amp; Serve America</v>
      </c>
      <c r="E167" s="907"/>
      <c r="F167" s="1740">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740">
        <f>SUM('Revenues 9-14'!C266,'Revenues 9-14'!D266,'Revenues 9-14'!F266,'Revenues 9-14'!G266)</f>
        <v>14800</v>
      </c>
      <c r="G168" s="931"/>
    </row>
    <row r="169" spans="1:7" x14ac:dyDescent="0.2">
      <c r="A169" s="945" t="s">
        <v>689</v>
      </c>
      <c r="B169" s="945" t="s">
        <v>708</v>
      </c>
      <c r="C169" s="946">
        <f>'Revenues 9-14'!B267</f>
        <v>4930</v>
      </c>
      <c r="D169" s="947" t="str">
        <f>'Revenues 9-14'!A267</f>
        <v>Title II - Eisenhower Professional Development Formula</v>
      </c>
      <c r="E169" s="927"/>
      <c r="F169" s="186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862">
        <f>SUM('Revenues 9-14'!C268,'Revenues 9-14'!D268,'Revenues 9-14'!F268,'Revenues 9-14'!G268)</f>
        <v>42639</v>
      </c>
      <c r="G170" s="931"/>
    </row>
    <row r="171" spans="1:7" x14ac:dyDescent="0.2">
      <c r="A171" s="928" t="s">
        <v>689</v>
      </c>
      <c r="B171" s="928" t="s">
        <v>864</v>
      </c>
      <c r="C171" s="933">
        <f>'Revenues 9-14'!B269</f>
        <v>4960</v>
      </c>
      <c r="D171" s="930" t="str">
        <f>'Revenues 9-14'!A269</f>
        <v>Federal Charter Schools</v>
      </c>
      <c r="E171" s="907"/>
      <c r="F171" s="1740">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740">
        <f>SUM('Revenues 9-14'!C270:D270,'Revenues 9-14'!F270:G270)</f>
        <v>27209</v>
      </c>
      <c r="G172" s="948">
        <v>6320</v>
      </c>
    </row>
    <row r="173" spans="1:7" x14ac:dyDescent="0.2">
      <c r="A173" s="928" t="s">
        <v>689</v>
      </c>
      <c r="B173" s="928" t="s">
        <v>1499</v>
      </c>
      <c r="C173" s="933">
        <f>'Revenues 9-14'!B271</f>
        <v>4992</v>
      </c>
      <c r="D173" s="934" t="str">
        <f>'Revenues 9-14'!A271</f>
        <v>Medicaid Matching Funds - Fee-for-Service Program</v>
      </c>
      <c r="E173" s="907"/>
      <c r="F173" s="1740">
        <f>SUM('Revenues 9-14'!C271:D271,'Revenues 9-14'!F271:G271)</f>
        <v>54554</v>
      </c>
      <c r="G173" s="948"/>
    </row>
    <row r="174" spans="1:7" x14ac:dyDescent="0.2">
      <c r="A174" s="949" t="s">
        <v>689</v>
      </c>
      <c r="B174" s="945" t="s">
        <v>1554</v>
      </c>
      <c r="C174" s="946">
        <f>'Revenues 9-14'!B272</f>
        <v>4999</v>
      </c>
      <c r="D174" s="947" t="str">
        <f>'Revenues 9-14'!A272</f>
        <v>Other Restricted Revenue from Federal Sources (Describe &amp; Itemize)</v>
      </c>
      <c r="E174" s="907"/>
      <c r="F174" s="1740">
        <f>SUM('Revenues 9-14'!C272:D272,'Revenues 9-14'!F272:G272)</f>
        <v>0</v>
      </c>
      <c r="G174" s="928"/>
    </row>
    <row r="175" spans="1:7" x14ac:dyDescent="0.2">
      <c r="A175" s="1873" t="s">
        <v>5</v>
      </c>
      <c r="B175" s="1874" t="s">
        <v>2035</v>
      </c>
      <c r="C175" s="1875">
        <v>3100</v>
      </c>
      <c r="D175" s="1876" t="s">
        <v>2038</v>
      </c>
      <c r="E175" s="907"/>
      <c r="F175" s="1860">
        <v>757768</v>
      </c>
      <c r="G175" s="928"/>
    </row>
    <row r="176" spans="1:7" x14ac:dyDescent="0.2">
      <c r="A176" s="1873" t="s">
        <v>685</v>
      </c>
      <c r="B176" s="1874" t="s">
        <v>2035</v>
      </c>
      <c r="C176" s="1875">
        <v>3300</v>
      </c>
      <c r="D176" s="1876" t="s">
        <v>2039</v>
      </c>
      <c r="E176" s="907"/>
      <c r="F176" s="1860">
        <v>10353</v>
      </c>
      <c r="G176" s="928"/>
    </row>
    <row r="177" spans="1:7" ht="6" customHeight="1" x14ac:dyDescent="0.2">
      <c r="A177" s="928"/>
      <c r="B177" s="928"/>
      <c r="C177" s="950"/>
      <c r="D177" s="928"/>
      <c r="E177" s="907"/>
      <c r="F177" s="951"/>
      <c r="G177" s="948"/>
    </row>
    <row r="178" spans="1:7" x14ac:dyDescent="0.2">
      <c r="A178" s="1721"/>
      <c r="B178" s="1735"/>
      <c r="C178" s="1736"/>
      <c r="D178" s="1737" t="s">
        <v>1991</v>
      </c>
      <c r="E178" s="1738" t="s">
        <v>1015</v>
      </c>
      <c r="F178" s="1739">
        <f>SUM(F84:F136,F161:F176)</f>
        <v>6359076</v>
      </c>
    </row>
    <row r="179" spans="1:7" ht="12" customHeight="1" x14ac:dyDescent="0.2">
      <c r="A179" s="1721"/>
      <c r="B179" s="1735"/>
      <c r="C179" s="1736"/>
      <c r="D179" s="1737" t="s">
        <v>1992</v>
      </c>
      <c r="E179" s="1738"/>
      <c r="F179" s="1740">
        <f>'PCTC-OEPP 27-28'!F77-F178</f>
        <v>19385077</v>
      </c>
    </row>
    <row r="180" spans="1:7" ht="12" customHeight="1" x14ac:dyDescent="0.2">
      <c r="A180" s="1721"/>
      <c r="B180" s="1735"/>
      <c r="C180" s="1736"/>
      <c r="D180" s="1737" t="s">
        <v>1902</v>
      </c>
      <c r="E180" s="1738"/>
      <c r="F180" s="1740">
        <f>'Cap Outlay Deprec 26'!I18</f>
        <v>770302</v>
      </c>
    </row>
    <row r="181" spans="1:7" ht="12" customHeight="1" x14ac:dyDescent="0.2">
      <c r="A181" s="1721"/>
      <c r="B181" s="1735"/>
      <c r="C181" s="1736"/>
      <c r="D181" s="1737" t="s">
        <v>1993</v>
      </c>
      <c r="E181" s="1738"/>
      <c r="F181" s="1740">
        <f>F179+F180</f>
        <v>20155379</v>
      </c>
    </row>
    <row r="182" spans="1:7" ht="12" customHeight="1" x14ac:dyDescent="0.2">
      <c r="A182" s="1721"/>
      <c r="B182" s="1741"/>
      <c r="C182" s="1736"/>
      <c r="D182" s="1737" t="str">
        <f>D78</f>
        <v>9 Month ADA from District Average Daily Attendance/Prior General State Aid Inquiry 2017-2018</v>
      </c>
      <c r="E182" s="1738"/>
      <c r="F182" s="1742">
        <f>'PCTC-OEPP 27-28'!F78</f>
        <v>1775.54</v>
      </c>
      <c r="G182" s="931"/>
    </row>
    <row r="183" spans="1:7" ht="12" customHeight="1" thickBot="1" x14ac:dyDescent="0.25">
      <c r="A183" s="1721"/>
      <c r="B183" s="1741"/>
      <c r="C183" s="1736"/>
      <c r="D183" s="1737" t="s">
        <v>1994</v>
      </c>
      <c r="E183" s="1738" t="s">
        <v>1622</v>
      </c>
      <c r="F183" s="1743">
        <f>F181/F182</f>
        <v>11351.689626817757</v>
      </c>
      <c r="G183" s="857">
        <v>6323</v>
      </c>
    </row>
    <row r="184" spans="1:7" ht="12" thickTop="1" x14ac:dyDescent="0.2">
      <c r="B184" s="931"/>
      <c r="C184" s="950"/>
      <c r="D184" s="931"/>
      <c r="E184" s="950"/>
      <c r="F184" s="931"/>
      <c r="G184" s="952">
        <v>6326</v>
      </c>
    </row>
    <row r="185" spans="1:7" ht="12.2" customHeight="1" x14ac:dyDescent="0.2">
      <c r="A185" s="931" t="s">
        <v>2037</v>
      </c>
      <c r="B185" s="931"/>
      <c r="C185" s="950"/>
      <c r="D185" s="931"/>
      <c r="E185" s="950"/>
      <c r="F185" s="931"/>
      <c r="G185" s="931"/>
    </row>
    <row r="186" spans="1:7" s="1877" customFormat="1" ht="12.2" customHeight="1" x14ac:dyDescent="0.2">
      <c r="A186" s="1877" t="s">
        <v>2042</v>
      </c>
      <c r="B186" s="1878"/>
      <c r="C186" s="1879"/>
      <c r="D186" s="1878"/>
      <c r="E186" s="1879"/>
      <c r="F186" s="1878"/>
      <c r="G186" s="1878"/>
    </row>
    <row r="187" spans="1:7" s="1877" customFormat="1" ht="12.2" customHeight="1" x14ac:dyDescent="0.2">
      <c r="A187" s="1880" t="s">
        <v>2043</v>
      </c>
      <c r="C187" s="1879"/>
      <c r="D187" s="1878"/>
      <c r="E187" s="1879"/>
      <c r="F187" s="1878"/>
      <c r="G187" s="1878"/>
    </row>
    <row r="188" spans="1:7" ht="12" customHeight="1" x14ac:dyDescent="0.2">
      <c r="C188" s="950"/>
      <c r="D188" s="931"/>
      <c r="E188" s="950"/>
      <c r="F188" s="931"/>
      <c r="G188" s="931"/>
    </row>
    <row r="189" spans="1:7" x14ac:dyDescent="0.2">
      <c r="A189" s="1881" t="s">
        <v>2041</v>
      </c>
      <c r="B189" s="1882" t="s">
        <v>2040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gridLine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41"/>
  <sheetViews>
    <sheetView showGridLines="0" zoomScaleNormal="100" workbookViewId="0">
      <pane ySplit="16" topLeftCell="A17" activePane="bottomLeft" state="frozen"/>
      <selection activeCell="A10" sqref="A10:F10"/>
      <selection pane="bottomLeft" activeCell="A17" sqref="A17"/>
    </sheetView>
  </sheetViews>
  <sheetFormatPr defaultRowHeight="15" x14ac:dyDescent="0.25"/>
  <cols>
    <col min="1" max="1" width="52" style="1494" customWidth="1"/>
    <col min="2" max="2" width="16.42578125" style="1495" bestFit="1" customWidth="1"/>
    <col min="3" max="3" width="33.7109375" style="1495" customWidth="1"/>
    <col min="4" max="4" width="16.28515625" style="1496" customWidth="1"/>
    <col min="5" max="5" width="0.140625" style="1496" hidden="1" customWidth="1"/>
    <col min="6" max="6" width="23.5703125" style="1496" customWidth="1"/>
    <col min="7" max="7" width="23.28515625" style="1495" customWidth="1"/>
    <col min="8" max="16384" width="9.140625" style="1485"/>
  </cols>
  <sheetData>
    <row r="1" spans="1:7" ht="15" customHeight="1" x14ac:dyDescent="0.25">
      <c r="A1" s="1611" t="s">
        <v>1918</v>
      </c>
      <c r="B1" s="1612"/>
      <c r="C1" s="1612"/>
      <c r="D1" s="1612"/>
      <c r="E1" s="1612"/>
      <c r="F1" s="1612"/>
      <c r="G1" s="1612"/>
    </row>
    <row r="2" spans="1:7" x14ac:dyDescent="0.25">
      <c r="A2" s="1609"/>
      <c r="B2" s="1609"/>
      <c r="C2" s="1610" t="s">
        <v>1036</v>
      </c>
      <c r="D2" s="1609"/>
      <c r="E2" s="1609"/>
      <c r="F2" s="1609"/>
      <c r="G2" s="1609"/>
    </row>
    <row r="3" spans="1:7" ht="5.25" customHeight="1" x14ac:dyDescent="0.25">
      <c r="A3" s="1497"/>
      <c r="B3" s="1497"/>
      <c r="C3" s="1497"/>
      <c r="D3" s="1497"/>
      <c r="E3" s="1497"/>
      <c r="F3" s="1497"/>
      <c r="G3" s="1497"/>
    </row>
    <row r="4" spans="1:7" ht="18.75" customHeight="1" x14ac:dyDescent="0.25">
      <c r="A4" s="2269" t="s">
        <v>1903</v>
      </c>
      <c r="B4" s="2270"/>
      <c r="C4" s="2270"/>
      <c r="D4" s="2270"/>
      <c r="E4" s="2270"/>
      <c r="F4" s="2270"/>
      <c r="G4" s="2271"/>
    </row>
    <row r="5" spans="1:7" x14ac:dyDescent="0.25">
      <c r="A5" s="2272"/>
      <c r="B5" s="2273"/>
      <c r="C5" s="2273"/>
      <c r="D5" s="2273"/>
      <c r="E5" s="2273"/>
      <c r="F5" s="2273"/>
      <c r="G5" s="2274"/>
    </row>
    <row r="6" spans="1:7" ht="18.75" x14ac:dyDescent="0.25">
      <c r="A6" s="1486" t="s">
        <v>1904</v>
      </c>
      <c r="B6" s="1487"/>
      <c r="C6" s="1487"/>
      <c r="D6" s="1487"/>
      <c r="E6" s="1487"/>
      <c r="F6" s="1487"/>
      <c r="G6" s="1488"/>
    </row>
    <row r="7" spans="1:7" ht="30.75" customHeight="1" x14ac:dyDescent="0.25">
      <c r="A7" s="2275" t="s">
        <v>2052</v>
      </c>
      <c r="B7" s="2276"/>
      <c r="C7" s="2276"/>
      <c r="D7" s="2276"/>
      <c r="E7" s="2276"/>
      <c r="F7" s="2276"/>
      <c r="G7" s="2277"/>
    </row>
    <row r="8" spans="1:7" ht="15.75" customHeight="1" x14ac:dyDescent="0.25">
      <c r="A8" s="2278" t="s">
        <v>2001</v>
      </c>
      <c r="B8" s="2279"/>
      <c r="C8" s="2279"/>
      <c r="D8" s="2279"/>
      <c r="E8" s="2279"/>
      <c r="F8" s="2279"/>
      <c r="G8" s="2280"/>
    </row>
    <row r="9" spans="1:7" ht="35.25" customHeight="1" x14ac:dyDescent="0.25">
      <c r="A9" s="2275" t="s">
        <v>2000</v>
      </c>
      <c r="B9" s="2276"/>
      <c r="C9" s="2276"/>
      <c r="D9" s="2276"/>
      <c r="E9" s="2276"/>
      <c r="F9" s="2276"/>
      <c r="G9" s="2277"/>
    </row>
    <row r="10" spans="1:7" ht="15" customHeight="1" x14ac:dyDescent="0.25">
      <c r="A10" s="1489" t="s">
        <v>1905</v>
      </c>
      <c r="B10" s="1490"/>
      <c r="C10" s="1490"/>
      <c r="D10" s="1490"/>
      <c r="E10" s="1490"/>
      <c r="F10" s="1490"/>
      <c r="G10" s="1491"/>
    </row>
    <row r="11" spans="1:7" ht="17.25" customHeight="1" x14ac:dyDescent="0.25">
      <c r="A11" s="2275" t="s">
        <v>1919</v>
      </c>
      <c r="B11" s="2276"/>
      <c r="C11" s="2276"/>
      <c r="D11" s="2276"/>
      <c r="E11" s="2276"/>
      <c r="F11" s="2276"/>
      <c r="G11" s="2277"/>
    </row>
    <row r="12" spans="1:7" ht="15" customHeight="1" x14ac:dyDescent="0.25">
      <c r="A12" s="1489" t="s">
        <v>1910</v>
      </c>
      <c r="B12" s="1490"/>
      <c r="C12" s="1490"/>
      <c r="D12" s="1490"/>
      <c r="E12" s="1490"/>
      <c r="F12" s="1490"/>
      <c r="G12" s="1491"/>
    </row>
    <row r="13" spans="1:7" ht="32.25" customHeight="1" x14ac:dyDescent="0.25">
      <c r="A13" s="2266" t="s">
        <v>1911</v>
      </c>
      <c r="B13" s="2267"/>
      <c r="C13" s="2267"/>
      <c r="D13" s="2267"/>
      <c r="E13" s="2267"/>
      <c r="F13" s="2267"/>
      <c r="G13" s="2268"/>
    </row>
    <row r="14" spans="1:7" x14ac:dyDescent="0.25">
      <c r="A14" s="1613" t="s">
        <v>1920</v>
      </c>
      <c r="B14" s="1614"/>
      <c r="C14" s="1614"/>
      <c r="D14" s="1614"/>
      <c r="E14" s="1614"/>
      <c r="F14" s="1614"/>
      <c r="G14" s="1615"/>
    </row>
    <row r="15" spans="1:7" ht="61.5" customHeight="1" x14ac:dyDescent="0.25">
      <c r="A15" s="1498" t="s">
        <v>1912</v>
      </c>
      <c r="B15" s="1498" t="s">
        <v>1913</v>
      </c>
      <c r="C15" s="1498" t="s">
        <v>1914</v>
      </c>
      <c r="D15" s="1499" t="s">
        <v>1915</v>
      </c>
      <c r="E15" s="1499" t="s">
        <v>1906</v>
      </c>
      <c r="F15" s="1499" t="s">
        <v>1916</v>
      </c>
      <c r="G15" s="1499" t="s">
        <v>1917</v>
      </c>
    </row>
    <row r="16" spans="1:7" x14ac:dyDescent="0.25">
      <c r="A16" s="1600" t="s">
        <v>1921</v>
      </c>
      <c r="B16" s="1601" t="s">
        <v>1909</v>
      </c>
      <c r="C16" s="1602" t="s">
        <v>1907</v>
      </c>
      <c r="D16" s="1603">
        <v>500000</v>
      </c>
      <c r="E16" s="1603">
        <f>IF(D16&lt;=25000,D16,IF(D16&gt;25000,25000,0))</f>
        <v>25000</v>
      </c>
      <c r="F16" s="160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04">
        <f>IF(F16=0,"0",D16-F16)</f>
        <v>475000</v>
      </c>
    </row>
    <row r="17" spans="1:8" x14ac:dyDescent="0.25">
      <c r="A17" s="1887" t="s">
        <v>2080</v>
      </c>
      <c r="B17" s="1885" t="s">
        <v>2086</v>
      </c>
      <c r="C17" s="1886" t="s">
        <v>2074</v>
      </c>
      <c r="D17" s="1796">
        <v>79538</v>
      </c>
      <c r="E17" s="1492">
        <f t="shared" ref="E17:E141" si="1">IF(D17&lt;=25000,D17,IF(D17&gt;25000,25000,0))</f>
        <v>25000</v>
      </c>
      <c r="F17" s="1744">
        <f t="shared" si="0"/>
        <v>25000</v>
      </c>
      <c r="G17" s="1745">
        <f>IF(F17=0,0,D17-F17)</f>
        <v>54538</v>
      </c>
      <c r="H17" s="1599"/>
    </row>
    <row r="18" spans="1:8" x14ac:dyDescent="0.25">
      <c r="A18" s="1887" t="s">
        <v>2081</v>
      </c>
      <c r="B18" s="1885" t="s">
        <v>2085</v>
      </c>
      <c r="C18" s="1886" t="s">
        <v>2075</v>
      </c>
      <c r="D18" s="1796">
        <v>400</v>
      </c>
      <c r="E18" s="1492">
        <f t="shared" ref="E18:E140" si="2">IF(D18&lt;=25000,D18,IF(D18&gt;25000,25000,0))</f>
        <v>400</v>
      </c>
      <c r="F18" s="1744">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400</v>
      </c>
      <c r="G18" s="1745">
        <f t="shared" ref="G18:G140" si="4">IF(F18=0,0,D18-F18)</f>
        <v>0</v>
      </c>
    </row>
    <row r="19" spans="1:8" x14ac:dyDescent="0.25">
      <c r="A19" s="1887" t="s">
        <v>2082</v>
      </c>
      <c r="B19" s="1885" t="s">
        <v>2084</v>
      </c>
      <c r="C19" s="1886" t="s">
        <v>2076</v>
      </c>
      <c r="D19" s="1796">
        <v>2499</v>
      </c>
      <c r="E19" s="1492">
        <f t="shared" si="2"/>
        <v>2499</v>
      </c>
      <c r="F19" s="1744">
        <f t="shared" si="3"/>
        <v>2499</v>
      </c>
      <c r="G19" s="1745">
        <f t="shared" si="4"/>
        <v>0</v>
      </c>
    </row>
    <row r="20" spans="1:8" x14ac:dyDescent="0.25">
      <c r="A20" s="1887" t="s">
        <v>2080</v>
      </c>
      <c r="B20" s="1885" t="s">
        <v>2086</v>
      </c>
      <c r="C20" s="1886" t="s">
        <v>2077</v>
      </c>
      <c r="D20" s="1796">
        <v>40000</v>
      </c>
      <c r="E20" s="1492">
        <f t="shared" si="2"/>
        <v>25000</v>
      </c>
      <c r="F20" s="1744">
        <f t="shared" si="3"/>
        <v>25000</v>
      </c>
      <c r="G20" s="1745">
        <f t="shared" si="4"/>
        <v>15000</v>
      </c>
    </row>
    <row r="21" spans="1:8" x14ac:dyDescent="0.25">
      <c r="A21" s="1887" t="s">
        <v>2083</v>
      </c>
      <c r="B21" s="1885" t="s">
        <v>2087</v>
      </c>
      <c r="C21" s="1886" t="s">
        <v>2078</v>
      </c>
      <c r="D21" s="1796">
        <v>1500</v>
      </c>
      <c r="E21" s="1492">
        <f t="shared" si="2"/>
        <v>1500</v>
      </c>
      <c r="F21" s="1744">
        <f t="shared" si="3"/>
        <v>1500</v>
      </c>
      <c r="G21" s="1745">
        <f t="shared" si="4"/>
        <v>0</v>
      </c>
    </row>
    <row r="22" spans="1:8" x14ac:dyDescent="0.25">
      <c r="A22" s="1887" t="s">
        <v>2083</v>
      </c>
      <c r="B22" s="1885" t="s">
        <v>2087</v>
      </c>
      <c r="C22" s="1886" t="s">
        <v>2079</v>
      </c>
      <c r="D22" s="1796">
        <v>6000</v>
      </c>
      <c r="E22" s="1492">
        <f t="shared" si="2"/>
        <v>6000</v>
      </c>
      <c r="F22" s="1744">
        <f t="shared" si="3"/>
        <v>6000</v>
      </c>
      <c r="G22" s="1745">
        <f t="shared" si="4"/>
        <v>0</v>
      </c>
    </row>
    <row r="23" spans="1:8" x14ac:dyDescent="0.25">
      <c r="A23" s="1887"/>
      <c r="B23" s="1885"/>
      <c r="C23" s="1886"/>
      <c r="D23" s="1796"/>
      <c r="E23" s="1492">
        <f t="shared" si="2"/>
        <v>0</v>
      </c>
      <c r="F23" s="1744">
        <f t="shared" si="3"/>
        <v>0</v>
      </c>
      <c r="G23" s="1745">
        <f t="shared" si="4"/>
        <v>0</v>
      </c>
    </row>
    <row r="24" spans="1:8" x14ac:dyDescent="0.25">
      <c r="A24" s="1605"/>
      <c r="B24" s="1798"/>
      <c r="C24" s="1608"/>
      <c r="D24" s="1796"/>
      <c r="E24" s="1492">
        <f t="shared" si="2"/>
        <v>0</v>
      </c>
      <c r="F24" s="1744">
        <f t="shared" si="3"/>
        <v>0</v>
      </c>
      <c r="G24" s="1745">
        <f t="shared" si="4"/>
        <v>0</v>
      </c>
    </row>
    <row r="25" spans="1:8" x14ac:dyDescent="0.25">
      <c r="A25" s="1605"/>
      <c r="B25" s="1797"/>
      <c r="C25" s="1608"/>
      <c r="D25" s="1796"/>
      <c r="E25" s="1492">
        <f t="shared" si="2"/>
        <v>0</v>
      </c>
      <c r="F25" s="1744">
        <f t="shared" si="3"/>
        <v>0</v>
      </c>
      <c r="G25" s="1745">
        <f t="shared" si="4"/>
        <v>0</v>
      </c>
    </row>
    <row r="26" spans="1:8" x14ac:dyDescent="0.25">
      <c r="A26" s="1605"/>
      <c r="B26" s="1798"/>
      <c r="C26" s="1606"/>
      <c r="D26" s="1796"/>
      <c r="E26" s="1492">
        <f t="shared" si="2"/>
        <v>0</v>
      </c>
      <c r="F26" s="1744">
        <f t="shared" si="3"/>
        <v>0</v>
      </c>
      <c r="G26" s="1745">
        <f t="shared" si="4"/>
        <v>0</v>
      </c>
    </row>
    <row r="27" spans="1:8" x14ac:dyDescent="0.25">
      <c r="A27" s="1605"/>
      <c r="B27" s="1798"/>
      <c r="C27" s="1606"/>
      <c r="D27" s="1796"/>
      <c r="E27" s="1492">
        <f t="shared" si="2"/>
        <v>0</v>
      </c>
      <c r="F27" s="1744">
        <f t="shared" si="3"/>
        <v>0</v>
      </c>
      <c r="G27" s="1745">
        <f t="shared" si="4"/>
        <v>0</v>
      </c>
    </row>
    <row r="28" spans="1:8" x14ac:dyDescent="0.25">
      <c r="A28" s="1605"/>
      <c r="B28" s="1798"/>
      <c r="C28" s="1606"/>
      <c r="D28" s="1796"/>
      <c r="E28" s="1492">
        <f t="shared" si="2"/>
        <v>0</v>
      </c>
      <c r="F28" s="1744">
        <f t="shared" si="3"/>
        <v>0</v>
      </c>
      <c r="G28" s="1745">
        <f t="shared" si="4"/>
        <v>0</v>
      </c>
    </row>
    <row r="29" spans="1:8" x14ac:dyDescent="0.25">
      <c r="A29" s="1605"/>
      <c r="B29" s="1798"/>
      <c r="C29" s="1606"/>
      <c r="D29" s="1796"/>
      <c r="E29" s="1492">
        <f t="shared" si="2"/>
        <v>0</v>
      </c>
      <c r="F29" s="1744">
        <f t="shared" si="3"/>
        <v>0</v>
      </c>
      <c r="G29" s="1745">
        <f t="shared" si="4"/>
        <v>0</v>
      </c>
    </row>
    <row r="30" spans="1:8" x14ac:dyDescent="0.25">
      <c r="A30" s="1605"/>
      <c r="B30" s="1798"/>
      <c r="C30" s="1606"/>
      <c r="D30" s="1796"/>
      <c r="E30" s="1492">
        <f t="shared" si="2"/>
        <v>0</v>
      </c>
      <c r="F30" s="1744">
        <f t="shared" si="3"/>
        <v>0</v>
      </c>
      <c r="G30" s="1745">
        <f t="shared" si="4"/>
        <v>0</v>
      </c>
    </row>
    <row r="31" spans="1:8" x14ac:dyDescent="0.25">
      <c r="A31" s="1605"/>
      <c r="B31" s="1798"/>
      <c r="C31" s="1606"/>
      <c r="D31" s="1796"/>
      <c r="E31" s="1492">
        <f t="shared" si="2"/>
        <v>0</v>
      </c>
      <c r="F31" s="1744">
        <f t="shared" si="3"/>
        <v>0</v>
      </c>
      <c r="G31" s="1745">
        <f t="shared" si="4"/>
        <v>0</v>
      </c>
    </row>
    <row r="32" spans="1:8" x14ac:dyDescent="0.25">
      <c r="A32" s="1605"/>
      <c r="B32" s="1798"/>
      <c r="C32" s="1606"/>
      <c r="D32" s="1796"/>
      <c r="E32" s="1492">
        <f t="shared" si="2"/>
        <v>0</v>
      </c>
      <c r="F32" s="1744">
        <f t="shared" si="3"/>
        <v>0</v>
      </c>
      <c r="G32" s="1745">
        <f t="shared" si="4"/>
        <v>0</v>
      </c>
    </row>
    <row r="33" spans="1:7" x14ac:dyDescent="0.25">
      <c r="A33" s="1605"/>
      <c r="B33" s="1798"/>
      <c r="C33" s="1606"/>
      <c r="D33" s="1796"/>
      <c r="E33" s="1492">
        <f t="shared" si="2"/>
        <v>0</v>
      </c>
      <c r="F33" s="1744">
        <f t="shared" si="3"/>
        <v>0</v>
      </c>
      <c r="G33" s="1745">
        <f t="shared" si="4"/>
        <v>0</v>
      </c>
    </row>
    <row r="34" spans="1:7" x14ac:dyDescent="0.25">
      <c r="A34" s="1605"/>
      <c r="B34" s="1798"/>
      <c r="C34" s="1606"/>
      <c r="D34" s="1796"/>
      <c r="E34" s="1492">
        <f t="shared" si="2"/>
        <v>0</v>
      </c>
      <c r="F34" s="1744">
        <f t="shared" si="3"/>
        <v>0</v>
      </c>
      <c r="G34" s="1745">
        <f t="shared" si="4"/>
        <v>0</v>
      </c>
    </row>
    <row r="35" spans="1:7" x14ac:dyDescent="0.25">
      <c r="A35" s="1605"/>
      <c r="B35" s="1798"/>
      <c r="C35" s="1606"/>
      <c r="D35" s="1796"/>
      <c r="E35" s="1492">
        <f t="shared" si="2"/>
        <v>0</v>
      </c>
      <c r="F35" s="1744">
        <f t="shared" si="3"/>
        <v>0</v>
      </c>
      <c r="G35" s="1745">
        <f t="shared" si="4"/>
        <v>0</v>
      </c>
    </row>
    <row r="36" spans="1:7" x14ac:dyDescent="0.25">
      <c r="A36" s="1605"/>
      <c r="B36" s="1798"/>
      <c r="C36" s="1606"/>
      <c r="D36" s="1796"/>
      <c r="E36" s="1492">
        <f t="shared" si="2"/>
        <v>0</v>
      </c>
      <c r="F36" s="1744">
        <f t="shared" si="3"/>
        <v>0</v>
      </c>
      <c r="G36" s="1745">
        <f t="shared" si="4"/>
        <v>0</v>
      </c>
    </row>
    <row r="37" spans="1:7" x14ac:dyDescent="0.25">
      <c r="A37" s="1605"/>
      <c r="B37" s="1798"/>
      <c r="C37" s="1606"/>
      <c r="D37" s="1796"/>
      <c r="E37" s="1492">
        <f t="shared" si="2"/>
        <v>0</v>
      </c>
      <c r="F37" s="1744">
        <f t="shared" si="3"/>
        <v>0</v>
      </c>
      <c r="G37" s="1745">
        <f t="shared" si="4"/>
        <v>0</v>
      </c>
    </row>
    <row r="38" spans="1:7" x14ac:dyDescent="0.25">
      <c r="A38" s="1605"/>
      <c r="B38" s="1618"/>
      <c r="C38" s="1606"/>
      <c r="D38" s="1796"/>
      <c r="E38" s="1492">
        <f t="shared" si="2"/>
        <v>0</v>
      </c>
      <c r="F38" s="1744">
        <f t="shared" si="3"/>
        <v>0</v>
      </c>
      <c r="G38" s="1745">
        <f t="shared" si="4"/>
        <v>0</v>
      </c>
    </row>
    <row r="39" spans="1:7" x14ac:dyDescent="0.25">
      <c r="A39" s="1605"/>
      <c r="B39" s="1618"/>
      <c r="C39" s="1606"/>
      <c r="D39" s="1796"/>
      <c r="E39" s="1492">
        <f t="shared" si="2"/>
        <v>0</v>
      </c>
      <c r="F39" s="1744">
        <f t="shared" si="3"/>
        <v>0</v>
      </c>
      <c r="G39" s="1745">
        <f t="shared" si="4"/>
        <v>0</v>
      </c>
    </row>
    <row r="40" spans="1:7" x14ac:dyDescent="0.25">
      <c r="A40" s="1605"/>
      <c r="B40" s="1618"/>
      <c r="C40" s="1606"/>
      <c r="D40" s="1796"/>
      <c r="E40" s="1492">
        <f t="shared" si="2"/>
        <v>0</v>
      </c>
      <c r="F40" s="1744">
        <f t="shared" si="3"/>
        <v>0</v>
      </c>
      <c r="G40" s="1745">
        <f t="shared" si="4"/>
        <v>0</v>
      </c>
    </row>
    <row r="41" spans="1:7" x14ac:dyDescent="0.25">
      <c r="A41" s="1605"/>
      <c r="B41" s="1618"/>
      <c r="C41" s="1606"/>
      <c r="D41" s="1796"/>
      <c r="E41" s="1492">
        <f t="shared" si="2"/>
        <v>0</v>
      </c>
      <c r="F41" s="1744">
        <f t="shared" si="3"/>
        <v>0</v>
      </c>
      <c r="G41" s="1745">
        <f t="shared" si="4"/>
        <v>0</v>
      </c>
    </row>
    <row r="42" spans="1:7" x14ac:dyDescent="0.25">
      <c r="A42" s="1605"/>
      <c r="B42" s="1618"/>
      <c r="C42" s="1606"/>
      <c r="D42" s="1796"/>
      <c r="E42" s="1492">
        <f t="shared" si="2"/>
        <v>0</v>
      </c>
      <c r="F42" s="1744">
        <f t="shared" si="3"/>
        <v>0</v>
      </c>
      <c r="G42" s="1745">
        <f t="shared" si="4"/>
        <v>0</v>
      </c>
    </row>
    <row r="43" spans="1:7" x14ac:dyDescent="0.25">
      <c r="A43" s="1605"/>
      <c r="B43" s="1618"/>
      <c r="C43" s="1606"/>
      <c r="D43" s="1796"/>
      <c r="E43" s="1492">
        <f t="shared" si="2"/>
        <v>0</v>
      </c>
      <c r="F43" s="1744">
        <f t="shared" si="3"/>
        <v>0</v>
      </c>
      <c r="G43" s="1745">
        <f t="shared" si="4"/>
        <v>0</v>
      </c>
    </row>
    <row r="44" spans="1:7" x14ac:dyDescent="0.25">
      <c r="A44" s="1605"/>
      <c r="B44" s="1618"/>
      <c r="C44" s="1606"/>
      <c r="D44" s="1796"/>
      <c r="E44" s="1492">
        <f t="shared" si="2"/>
        <v>0</v>
      </c>
      <c r="F44" s="1744">
        <f t="shared" si="3"/>
        <v>0</v>
      </c>
      <c r="G44" s="1745">
        <f t="shared" si="4"/>
        <v>0</v>
      </c>
    </row>
    <row r="45" spans="1:7" x14ac:dyDescent="0.25">
      <c r="A45" s="1605"/>
      <c r="B45" s="1618"/>
      <c r="C45" s="1606"/>
      <c r="D45" s="1796"/>
      <c r="E45" s="1492">
        <f t="shared" si="2"/>
        <v>0</v>
      </c>
      <c r="F45" s="1744">
        <f t="shared" si="3"/>
        <v>0</v>
      </c>
      <c r="G45" s="1745">
        <f t="shared" si="4"/>
        <v>0</v>
      </c>
    </row>
    <row r="46" spans="1:7" x14ac:dyDescent="0.25">
      <c r="A46" s="1605"/>
      <c r="B46" s="1618"/>
      <c r="C46" s="1606"/>
      <c r="D46" s="1796"/>
      <c r="E46" s="1492">
        <f t="shared" si="2"/>
        <v>0</v>
      </c>
      <c r="F46" s="1744">
        <f t="shared" si="3"/>
        <v>0</v>
      </c>
      <c r="G46" s="1745">
        <f t="shared" si="4"/>
        <v>0</v>
      </c>
    </row>
    <row r="47" spans="1:7" x14ac:dyDescent="0.25">
      <c r="A47" s="1605"/>
      <c r="B47" s="1618"/>
      <c r="C47" s="1606"/>
      <c r="D47" s="1796"/>
      <c r="E47" s="1492">
        <f t="shared" si="2"/>
        <v>0</v>
      </c>
      <c r="F47" s="1744">
        <f t="shared" si="3"/>
        <v>0</v>
      </c>
      <c r="G47" s="1745">
        <f t="shared" si="4"/>
        <v>0</v>
      </c>
    </row>
    <row r="48" spans="1:7" x14ac:dyDescent="0.25">
      <c r="A48" s="1605"/>
      <c r="B48" s="1618"/>
      <c r="C48" s="1606"/>
      <c r="D48" s="1796"/>
      <c r="E48" s="1492">
        <f t="shared" si="2"/>
        <v>0</v>
      </c>
      <c r="F48" s="1744">
        <f t="shared" si="3"/>
        <v>0</v>
      </c>
      <c r="G48" s="1745">
        <f t="shared" si="4"/>
        <v>0</v>
      </c>
    </row>
    <row r="49" spans="1:7" x14ac:dyDescent="0.25">
      <c r="A49" s="1605"/>
      <c r="B49" s="1618"/>
      <c r="C49" s="1606"/>
      <c r="D49" s="1796"/>
      <c r="E49" s="1492">
        <f t="shared" si="2"/>
        <v>0</v>
      </c>
      <c r="F49" s="1744">
        <f t="shared" si="3"/>
        <v>0</v>
      </c>
      <c r="G49" s="1745">
        <f t="shared" si="4"/>
        <v>0</v>
      </c>
    </row>
    <row r="50" spans="1:7" x14ac:dyDescent="0.25">
      <c r="A50" s="1605"/>
      <c r="B50" s="1618"/>
      <c r="C50" s="1606"/>
      <c r="D50" s="1796"/>
      <c r="E50" s="1492">
        <f t="shared" si="2"/>
        <v>0</v>
      </c>
      <c r="F50" s="1744">
        <f t="shared" si="3"/>
        <v>0</v>
      </c>
      <c r="G50" s="1745">
        <f t="shared" si="4"/>
        <v>0</v>
      </c>
    </row>
    <row r="51" spans="1:7" x14ac:dyDescent="0.25">
      <c r="A51" s="1605"/>
      <c r="B51" s="1618"/>
      <c r="C51" s="1606"/>
      <c r="D51" s="1796"/>
      <c r="E51" s="1492">
        <f t="shared" si="2"/>
        <v>0</v>
      </c>
      <c r="F51" s="1744">
        <f t="shared" si="3"/>
        <v>0</v>
      </c>
      <c r="G51" s="1745">
        <f t="shared" si="4"/>
        <v>0</v>
      </c>
    </row>
    <row r="52" spans="1:7" x14ac:dyDescent="0.25">
      <c r="A52" s="1605"/>
      <c r="B52" s="1618"/>
      <c r="C52" s="1606"/>
      <c r="D52" s="1796"/>
      <c r="E52" s="1492">
        <f t="shared" si="2"/>
        <v>0</v>
      </c>
      <c r="F52" s="1744">
        <f t="shared" si="3"/>
        <v>0</v>
      </c>
      <c r="G52" s="1745">
        <f t="shared" si="4"/>
        <v>0</v>
      </c>
    </row>
    <row r="53" spans="1:7" x14ac:dyDescent="0.25">
      <c r="A53" s="1605"/>
      <c r="B53" s="1618"/>
      <c r="C53" s="1606"/>
      <c r="D53" s="1796"/>
      <c r="E53" s="1492">
        <f t="shared" si="2"/>
        <v>0</v>
      </c>
      <c r="F53" s="1744">
        <f t="shared" si="3"/>
        <v>0</v>
      </c>
      <c r="G53" s="1745">
        <f t="shared" si="4"/>
        <v>0</v>
      </c>
    </row>
    <row r="54" spans="1:7" x14ac:dyDescent="0.25">
      <c r="A54" s="1605"/>
      <c r="B54" s="1618"/>
      <c r="C54" s="1606"/>
      <c r="D54" s="1796"/>
      <c r="E54" s="1492">
        <f t="shared" si="2"/>
        <v>0</v>
      </c>
      <c r="F54" s="1744">
        <f t="shared" si="3"/>
        <v>0</v>
      </c>
      <c r="G54" s="1745">
        <f t="shared" si="4"/>
        <v>0</v>
      </c>
    </row>
    <row r="55" spans="1:7" x14ac:dyDescent="0.25">
      <c r="A55" s="1605"/>
      <c r="B55" s="1618"/>
      <c r="C55" s="1606"/>
      <c r="D55" s="1796"/>
      <c r="E55" s="1492">
        <f t="shared" si="2"/>
        <v>0</v>
      </c>
      <c r="F55" s="1744">
        <f t="shared" si="3"/>
        <v>0</v>
      </c>
      <c r="G55" s="1745">
        <f t="shared" si="4"/>
        <v>0</v>
      </c>
    </row>
    <row r="56" spans="1:7" x14ac:dyDescent="0.25">
      <c r="A56" s="1605"/>
      <c r="B56" s="1618"/>
      <c r="C56" s="1606"/>
      <c r="D56" s="1796"/>
      <c r="E56" s="1492">
        <f t="shared" si="2"/>
        <v>0</v>
      </c>
      <c r="F56" s="1744">
        <f t="shared" si="3"/>
        <v>0</v>
      </c>
      <c r="G56" s="1745">
        <f t="shared" si="4"/>
        <v>0</v>
      </c>
    </row>
    <row r="57" spans="1:7" x14ac:dyDescent="0.25">
      <c r="A57" s="1605"/>
      <c r="B57" s="1618"/>
      <c r="C57" s="1606"/>
      <c r="D57" s="1796"/>
      <c r="E57" s="1492">
        <f t="shared" si="2"/>
        <v>0</v>
      </c>
      <c r="F57" s="1744">
        <f t="shared" si="3"/>
        <v>0</v>
      </c>
      <c r="G57" s="1745">
        <f t="shared" si="4"/>
        <v>0</v>
      </c>
    </row>
    <row r="58" spans="1:7" x14ac:dyDescent="0.25">
      <c r="A58" s="1605"/>
      <c r="B58" s="1618"/>
      <c r="C58" s="1606"/>
      <c r="D58" s="1796"/>
      <c r="E58" s="1492">
        <f t="shared" si="2"/>
        <v>0</v>
      </c>
      <c r="F58" s="1744">
        <f t="shared" si="3"/>
        <v>0</v>
      </c>
      <c r="G58" s="1745">
        <f t="shared" si="4"/>
        <v>0</v>
      </c>
    </row>
    <row r="59" spans="1:7" x14ac:dyDescent="0.25">
      <c r="A59" s="1605"/>
      <c r="B59" s="1618"/>
      <c r="C59" s="1606"/>
      <c r="D59" s="1796"/>
      <c r="E59" s="1492">
        <f t="shared" si="2"/>
        <v>0</v>
      </c>
      <c r="F59" s="1744">
        <f t="shared" si="3"/>
        <v>0</v>
      </c>
      <c r="G59" s="1745">
        <f t="shared" si="4"/>
        <v>0</v>
      </c>
    </row>
    <row r="60" spans="1:7" x14ac:dyDescent="0.25">
      <c r="A60" s="1605"/>
      <c r="B60" s="1618"/>
      <c r="C60" s="1606"/>
      <c r="D60" s="1796"/>
      <c r="E60" s="1492">
        <f t="shared" si="2"/>
        <v>0</v>
      </c>
      <c r="F60" s="1744">
        <f t="shared" si="3"/>
        <v>0</v>
      </c>
      <c r="G60" s="1745">
        <f t="shared" si="4"/>
        <v>0</v>
      </c>
    </row>
    <row r="61" spans="1:7" x14ac:dyDescent="0.25">
      <c r="A61" s="1605"/>
      <c r="B61" s="1618"/>
      <c r="C61" s="1606"/>
      <c r="D61" s="1796"/>
      <c r="E61" s="1492">
        <f t="shared" si="2"/>
        <v>0</v>
      </c>
      <c r="F61" s="1744">
        <f t="shared" si="3"/>
        <v>0</v>
      </c>
      <c r="G61" s="1745">
        <f t="shared" si="4"/>
        <v>0</v>
      </c>
    </row>
    <row r="62" spans="1:7" x14ac:dyDescent="0.25">
      <c r="A62" s="1605"/>
      <c r="B62" s="1618"/>
      <c r="C62" s="1606"/>
      <c r="D62" s="1796"/>
      <c r="E62" s="1492">
        <f t="shared" si="2"/>
        <v>0</v>
      </c>
      <c r="F62" s="1744">
        <f t="shared" si="3"/>
        <v>0</v>
      </c>
      <c r="G62" s="1745">
        <f t="shared" si="4"/>
        <v>0</v>
      </c>
    </row>
    <row r="63" spans="1:7" x14ac:dyDescent="0.25">
      <c r="A63" s="1605"/>
      <c r="B63" s="1618"/>
      <c r="C63" s="1606"/>
      <c r="D63" s="1796"/>
      <c r="E63" s="1492">
        <f t="shared" si="2"/>
        <v>0</v>
      </c>
      <c r="F63" s="1744">
        <f t="shared" si="3"/>
        <v>0</v>
      </c>
      <c r="G63" s="1745">
        <f t="shared" si="4"/>
        <v>0</v>
      </c>
    </row>
    <row r="64" spans="1:7" x14ac:dyDescent="0.25">
      <c r="A64" s="1607"/>
      <c r="B64" s="1618"/>
      <c r="C64" s="1608"/>
      <c r="D64" s="1796"/>
      <c r="E64" s="1492">
        <f t="shared" si="2"/>
        <v>0</v>
      </c>
      <c r="F64" s="1744">
        <f t="shared" si="3"/>
        <v>0</v>
      </c>
      <c r="G64" s="1745">
        <f t="shared" si="4"/>
        <v>0</v>
      </c>
    </row>
    <row r="65" spans="1:7" x14ac:dyDescent="0.25">
      <c r="A65" s="1605"/>
      <c r="B65" s="1618"/>
      <c r="C65" s="1606"/>
      <c r="D65" s="1796"/>
      <c r="E65" s="1492">
        <f t="shared" si="2"/>
        <v>0</v>
      </c>
      <c r="F65" s="1744">
        <f t="shared" si="3"/>
        <v>0</v>
      </c>
      <c r="G65" s="1745">
        <f t="shared" si="4"/>
        <v>0</v>
      </c>
    </row>
    <row r="66" spans="1:7" x14ac:dyDescent="0.25">
      <c r="A66" s="1605"/>
      <c r="B66" s="1618"/>
      <c r="C66" s="1606"/>
      <c r="D66" s="1796"/>
      <c r="E66" s="1492">
        <f t="shared" si="2"/>
        <v>0</v>
      </c>
      <c r="F66" s="1744">
        <f t="shared" si="3"/>
        <v>0</v>
      </c>
      <c r="G66" s="1745">
        <f t="shared" si="4"/>
        <v>0</v>
      </c>
    </row>
    <row r="67" spans="1:7" x14ac:dyDescent="0.25">
      <c r="A67" s="1605"/>
      <c r="B67" s="1618"/>
      <c r="C67" s="1606"/>
      <c r="D67" s="1796"/>
      <c r="E67" s="1492">
        <f t="shared" si="2"/>
        <v>0</v>
      </c>
      <c r="F67" s="1744">
        <f t="shared" si="3"/>
        <v>0</v>
      </c>
      <c r="G67" s="1745">
        <f t="shared" si="4"/>
        <v>0</v>
      </c>
    </row>
    <row r="68" spans="1:7" x14ac:dyDescent="0.25">
      <c r="A68" s="1605"/>
      <c r="B68" s="1618"/>
      <c r="C68" s="1606"/>
      <c r="D68" s="1796"/>
      <c r="E68" s="1492">
        <f t="shared" si="2"/>
        <v>0</v>
      </c>
      <c r="F68" s="1744">
        <f t="shared" si="3"/>
        <v>0</v>
      </c>
      <c r="G68" s="1745">
        <f t="shared" si="4"/>
        <v>0</v>
      </c>
    </row>
    <row r="69" spans="1:7" x14ac:dyDescent="0.25">
      <c r="A69" s="1605"/>
      <c r="B69" s="1618"/>
      <c r="C69" s="1606"/>
      <c r="D69" s="1796"/>
      <c r="E69" s="1492">
        <f t="shared" si="2"/>
        <v>0</v>
      </c>
      <c r="F69" s="1744">
        <f t="shared" si="3"/>
        <v>0</v>
      </c>
      <c r="G69" s="1745">
        <f t="shared" si="4"/>
        <v>0</v>
      </c>
    </row>
    <row r="70" spans="1:7" x14ac:dyDescent="0.25">
      <c r="A70" s="1605"/>
      <c r="B70" s="1618"/>
      <c r="C70" s="1606"/>
      <c r="D70" s="1796"/>
      <c r="E70" s="1492">
        <f t="shared" si="2"/>
        <v>0</v>
      </c>
      <c r="F70" s="1744">
        <f t="shared" si="3"/>
        <v>0</v>
      </c>
      <c r="G70" s="1745">
        <f t="shared" si="4"/>
        <v>0</v>
      </c>
    </row>
    <row r="71" spans="1:7" x14ac:dyDescent="0.25">
      <c r="A71" s="1605"/>
      <c r="B71" s="1618"/>
      <c r="C71" s="1606"/>
      <c r="D71" s="1796"/>
      <c r="E71" s="1492">
        <f t="shared" si="2"/>
        <v>0</v>
      </c>
      <c r="F71" s="1744">
        <f t="shared" si="3"/>
        <v>0</v>
      </c>
      <c r="G71" s="1745">
        <f t="shared" si="4"/>
        <v>0</v>
      </c>
    </row>
    <row r="72" spans="1:7" x14ac:dyDescent="0.25">
      <c r="A72" s="1605"/>
      <c r="B72" s="1618"/>
      <c r="C72" s="1606"/>
      <c r="D72" s="1796"/>
      <c r="E72" s="1492">
        <f t="shared" si="2"/>
        <v>0</v>
      </c>
      <c r="F72" s="1744">
        <f t="shared" si="3"/>
        <v>0</v>
      </c>
      <c r="G72" s="1745">
        <f t="shared" si="4"/>
        <v>0</v>
      </c>
    </row>
    <row r="73" spans="1:7" x14ac:dyDescent="0.25">
      <c r="A73" s="1605"/>
      <c r="B73" s="1618"/>
      <c r="C73" s="1606"/>
      <c r="D73" s="1796"/>
      <c r="E73" s="1492">
        <f t="shared" ref="E73:E84" si="5">IF(D73&lt;=25000,D73,IF(D73&gt;25000,25000,0))</f>
        <v>0</v>
      </c>
      <c r="F73" s="1744">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745">
        <f t="shared" ref="G73:G84" si="7">IF(F73=0,0,D73-F73)</f>
        <v>0</v>
      </c>
    </row>
    <row r="74" spans="1:7" x14ac:dyDescent="0.25">
      <c r="A74" s="1605"/>
      <c r="B74" s="1618"/>
      <c r="C74" s="1606"/>
      <c r="D74" s="1796"/>
      <c r="E74" s="1492">
        <f t="shared" si="5"/>
        <v>0</v>
      </c>
      <c r="F74" s="1744">
        <f t="shared" si="6"/>
        <v>0</v>
      </c>
      <c r="G74" s="1745">
        <f t="shared" si="7"/>
        <v>0</v>
      </c>
    </row>
    <row r="75" spans="1:7" x14ac:dyDescent="0.25">
      <c r="A75" s="1605"/>
      <c r="B75" s="1618"/>
      <c r="C75" s="1606"/>
      <c r="D75" s="1796"/>
      <c r="E75" s="1492">
        <f t="shared" si="5"/>
        <v>0</v>
      </c>
      <c r="F75" s="1744">
        <f t="shared" si="6"/>
        <v>0</v>
      </c>
      <c r="G75" s="1745">
        <f t="shared" si="7"/>
        <v>0</v>
      </c>
    </row>
    <row r="76" spans="1:7" x14ac:dyDescent="0.25">
      <c r="A76" s="1605"/>
      <c r="B76" s="1618"/>
      <c r="C76" s="1606"/>
      <c r="D76" s="1796"/>
      <c r="E76" s="1492">
        <f t="shared" si="5"/>
        <v>0</v>
      </c>
      <c r="F76" s="1744">
        <f t="shared" si="6"/>
        <v>0</v>
      </c>
      <c r="G76" s="1745">
        <f t="shared" si="7"/>
        <v>0</v>
      </c>
    </row>
    <row r="77" spans="1:7" x14ac:dyDescent="0.25">
      <c r="A77" s="1605"/>
      <c r="B77" s="1618"/>
      <c r="C77" s="1606"/>
      <c r="D77" s="1796"/>
      <c r="E77" s="1492">
        <f t="shared" si="5"/>
        <v>0</v>
      </c>
      <c r="F77" s="1744">
        <f t="shared" si="6"/>
        <v>0</v>
      </c>
      <c r="G77" s="1745">
        <f t="shared" si="7"/>
        <v>0</v>
      </c>
    </row>
    <row r="78" spans="1:7" x14ac:dyDescent="0.25">
      <c r="A78" s="1605"/>
      <c r="B78" s="1618"/>
      <c r="C78" s="1606"/>
      <c r="D78" s="1796"/>
      <c r="E78" s="1492">
        <f t="shared" si="5"/>
        <v>0</v>
      </c>
      <c r="F78" s="1744">
        <f t="shared" si="6"/>
        <v>0</v>
      </c>
      <c r="G78" s="1745">
        <f t="shared" si="7"/>
        <v>0</v>
      </c>
    </row>
    <row r="79" spans="1:7" x14ac:dyDescent="0.25">
      <c r="A79" s="1605"/>
      <c r="B79" s="1618"/>
      <c r="C79" s="1606"/>
      <c r="D79" s="1796"/>
      <c r="E79" s="1492">
        <f t="shared" si="5"/>
        <v>0</v>
      </c>
      <c r="F79" s="1744">
        <f t="shared" si="6"/>
        <v>0</v>
      </c>
      <c r="G79" s="1745">
        <f t="shared" si="7"/>
        <v>0</v>
      </c>
    </row>
    <row r="80" spans="1:7" x14ac:dyDescent="0.25">
      <c r="A80" s="1605"/>
      <c r="B80" s="1618"/>
      <c r="C80" s="1606"/>
      <c r="D80" s="1796"/>
      <c r="E80" s="1492">
        <f t="shared" si="5"/>
        <v>0</v>
      </c>
      <c r="F80" s="1744">
        <f t="shared" si="6"/>
        <v>0</v>
      </c>
      <c r="G80" s="1745">
        <f t="shared" si="7"/>
        <v>0</v>
      </c>
    </row>
    <row r="81" spans="1:7" x14ac:dyDescent="0.25">
      <c r="A81" s="1605"/>
      <c r="B81" s="1618"/>
      <c r="C81" s="1606"/>
      <c r="D81" s="1796"/>
      <c r="E81" s="1492">
        <f t="shared" si="5"/>
        <v>0</v>
      </c>
      <c r="F81" s="1744">
        <f t="shared" si="6"/>
        <v>0</v>
      </c>
      <c r="G81" s="1745">
        <f t="shared" si="7"/>
        <v>0</v>
      </c>
    </row>
    <row r="82" spans="1:7" x14ac:dyDescent="0.25">
      <c r="A82" s="1605"/>
      <c r="B82" s="1618"/>
      <c r="C82" s="1606"/>
      <c r="D82" s="1796"/>
      <c r="E82" s="1492">
        <f t="shared" si="5"/>
        <v>0</v>
      </c>
      <c r="F82" s="1744">
        <f t="shared" si="6"/>
        <v>0</v>
      </c>
      <c r="G82" s="1745">
        <f t="shared" si="7"/>
        <v>0</v>
      </c>
    </row>
    <row r="83" spans="1:7" x14ac:dyDescent="0.25">
      <c r="A83" s="1605"/>
      <c r="B83" s="1618"/>
      <c r="C83" s="1606"/>
      <c r="D83" s="1796"/>
      <c r="E83" s="1492">
        <f t="shared" si="5"/>
        <v>0</v>
      </c>
      <c r="F83" s="1744">
        <f t="shared" si="6"/>
        <v>0</v>
      </c>
      <c r="G83" s="1745">
        <f t="shared" si="7"/>
        <v>0</v>
      </c>
    </row>
    <row r="84" spans="1:7" x14ac:dyDescent="0.25">
      <c r="A84" s="1605"/>
      <c r="B84" s="1618"/>
      <c r="C84" s="1606"/>
      <c r="D84" s="1796"/>
      <c r="E84" s="1492">
        <f t="shared" si="5"/>
        <v>0</v>
      </c>
      <c r="F84" s="1744">
        <f t="shared" si="6"/>
        <v>0</v>
      </c>
      <c r="G84" s="1745">
        <f t="shared" si="7"/>
        <v>0</v>
      </c>
    </row>
    <row r="85" spans="1:7" x14ac:dyDescent="0.25">
      <c r="A85" s="1605"/>
      <c r="B85" s="1618"/>
      <c r="C85" s="1606"/>
      <c r="D85" s="1796"/>
      <c r="E85" s="1492">
        <f t="shared" si="2"/>
        <v>0</v>
      </c>
      <c r="F85" s="1744">
        <f t="shared" si="3"/>
        <v>0</v>
      </c>
      <c r="G85" s="1745">
        <f t="shared" si="4"/>
        <v>0</v>
      </c>
    </row>
    <row r="86" spans="1:7" x14ac:dyDescent="0.25">
      <c r="A86" s="1605"/>
      <c r="B86" s="1618"/>
      <c r="C86" s="1606"/>
      <c r="D86" s="1796"/>
      <c r="E86" s="1492">
        <f t="shared" si="2"/>
        <v>0</v>
      </c>
      <c r="F86" s="1744">
        <f t="shared" si="3"/>
        <v>0</v>
      </c>
      <c r="G86" s="1745">
        <f t="shared" si="4"/>
        <v>0</v>
      </c>
    </row>
    <row r="87" spans="1:7" x14ac:dyDescent="0.25">
      <c r="A87" s="1605"/>
      <c r="B87" s="1618"/>
      <c r="C87" s="1606"/>
      <c r="D87" s="1796"/>
      <c r="E87" s="1492">
        <f t="shared" si="2"/>
        <v>0</v>
      </c>
      <c r="F87" s="1744">
        <f t="shared" si="3"/>
        <v>0</v>
      </c>
      <c r="G87" s="1745">
        <f t="shared" si="4"/>
        <v>0</v>
      </c>
    </row>
    <row r="88" spans="1:7" x14ac:dyDescent="0.25">
      <c r="A88" s="1605"/>
      <c r="B88" s="1618"/>
      <c r="C88" s="1606"/>
      <c r="D88" s="1796"/>
      <c r="E88" s="1492">
        <f t="shared" si="2"/>
        <v>0</v>
      </c>
      <c r="F88" s="1744">
        <f t="shared" si="3"/>
        <v>0</v>
      </c>
      <c r="G88" s="1745">
        <f t="shared" si="4"/>
        <v>0</v>
      </c>
    </row>
    <row r="89" spans="1:7" x14ac:dyDescent="0.25">
      <c r="A89" s="1605"/>
      <c r="B89" s="1618"/>
      <c r="C89" s="1606"/>
      <c r="D89" s="1796"/>
      <c r="E89" s="1492">
        <f t="shared" si="2"/>
        <v>0</v>
      </c>
      <c r="F89" s="1744">
        <f t="shared" si="3"/>
        <v>0</v>
      </c>
      <c r="G89" s="1745">
        <f t="shared" si="4"/>
        <v>0</v>
      </c>
    </row>
    <row r="90" spans="1:7" x14ac:dyDescent="0.25">
      <c r="A90" s="1605"/>
      <c r="B90" s="1618"/>
      <c r="C90" s="1606"/>
      <c r="D90" s="1796"/>
      <c r="E90" s="1492">
        <f t="shared" si="2"/>
        <v>0</v>
      </c>
      <c r="F90" s="1744">
        <f t="shared" si="3"/>
        <v>0</v>
      </c>
      <c r="G90" s="1745">
        <f t="shared" si="4"/>
        <v>0</v>
      </c>
    </row>
    <row r="91" spans="1:7" x14ac:dyDescent="0.25">
      <c r="A91" s="1605"/>
      <c r="B91" s="1618"/>
      <c r="C91" s="1606"/>
      <c r="D91" s="1796"/>
      <c r="E91" s="1492">
        <f t="shared" si="2"/>
        <v>0</v>
      </c>
      <c r="F91" s="1744">
        <f t="shared" si="3"/>
        <v>0</v>
      </c>
      <c r="G91" s="1745">
        <f t="shared" si="4"/>
        <v>0</v>
      </c>
    </row>
    <row r="92" spans="1:7" x14ac:dyDescent="0.25">
      <c r="A92" s="1605"/>
      <c r="B92" s="1618"/>
      <c r="C92" s="1606"/>
      <c r="D92" s="1796"/>
      <c r="E92" s="1492">
        <f t="shared" si="2"/>
        <v>0</v>
      </c>
      <c r="F92" s="1744">
        <f t="shared" si="3"/>
        <v>0</v>
      </c>
      <c r="G92" s="1745">
        <f t="shared" si="4"/>
        <v>0</v>
      </c>
    </row>
    <row r="93" spans="1:7" x14ac:dyDescent="0.25">
      <c r="A93" s="1605"/>
      <c r="B93" s="1618"/>
      <c r="C93" s="1606"/>
      <c r="D93" s="1796"/>
      <c r="E93" s="1492">
        <f t="shared" ref="E93" si="8">IF(D93&lt;=25000,D93,IF(D93&gt;25000,25000,0))</f>
        <v>0</v>
      </c>
      <c r="F93" s="1744">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745">
        <f t="shared" ref="G93" si="10">IF(F93=0,0,D93-F93)</f>
        <v>0</v>
      </c>
    </row>
    <row r="94" spans="1:7" x14ac:dyDescent="0.25">
      <c r="A94" s="1605"/>
      <c r="B94" s="1618"/>
      <c r="C94" s="1606"/>
      <c r="D94" s="1796"/>
      <c r="E94" s="1492">
        <f t="shared" si="2"/>
        <v>0</v>
      </c>
      <c r="F94" s="1744">
        <f t="shared" si="3"/>
        <v>0</v>
      </c>
      <c r="G94" s="1745">
        <f t="shared" si="4"/>
        <v>0</v>
      </c>
    </row>
    <row r="95" spans="1:7" x14ac:dyDescent="0.25">
      <c r="A95" s="1933"/>
      <c r="B95" s="1934"/>
      <c r="C95" s="1935"/>
      <c r="D95" s="1796"/>
      <c r="E95" s="1492">
        <f t="shared" ref="E95:E98" si="11">IF(D95&lt;=25000,D95,IF(D95&gt;25000,25000,0))</f>
        <v>0</v>
      </c>
      <c r="F95" s="1744">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745">
        <f t="shared" ref="G95:G98" si="13">IF(F95=0,0,D95-F95)</f>
        <v>0</v>
      </c>
    </row>
    <row r="96" spans="1:7" x14ac:dyDescent="0.25">
      <c r="A96" s="1933"/>
      <c r="B96" s="1934"/>
      <c r="C96" s="1935"/>
      <c r="D96" s="1796"/>
      <c r="E96" s="1492">
        <f t="shared" si="11"/>
        <v>0</v>
      </c>
      <c r="F96" s="1744">
        <f t="shared" si="12"/>
        <v>0</v>
      </c>
      <c r="G96" s="1745">
        <f t="shared" si="13"/>
        <v>0</v>
      </c>
    </row>
    <row r="97" spans="1:7" x14ac:dyDescent="0.25">
      <c r="A97" s="1933"/>
      <c r="B97" s="1934"/>
      <c r="C97" s="1935"/>
      <c r="D97" s="1796"/>
      <c r="E97" s="1492">
        <f t="shared" si="11"/>
        <v>0</v>
      </c>
      <c r="F97" s="1744">
        <f t="shared" si="12"/>
        <v>0</v>
      </c>
      <c r="G97" s="1745">
        <f t="shared" si="13"/>
        <v>0</v>
      </c>
    </row>
    <row r="98" spans="1:7" x14ac:dyDescent="0.25">
      <c r="A98" s="1933"/>
      <c r="B98" s="1934"/>
      <c r="C98" s="1935"/>
      <c r="D98" s="1796"/>
      <c r="E98" s="1492">
        <f t="shared" si="11"/>
        <v>0</v>
      </c>
      <c r="F98" s="1744">
        <f t="shared" si="12"/>
        <v>0</v>
      </c>
      <c r="G98" s="1745">
        <f t="shared" si="13"/>
        <v>0</v>
      </c>
    </row>
    <row r="99" spans="1:7" x14ac:dyDescent="0.25">
      <c r="A99" s="1933"/>
      <c r="B99" s="1934"/>
      <c r="C99" s="1935"/>
      <c r="D99" s="1796"/>
      <c r="E99" s="1492">
        <f t="shared" ref="E99" si="14">IF(D99&lt;=25000,D99,IF(D99&gt;25000,25000,0))</f>
        <v>0</v>
      </c>
      <c r="F99" s="1744">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745">
        <f t="shared" ref="G99" si="16">IF(F99=0,0,D99-F99)</f>
        <v>0</v>
      </c>
    </row>
    <row r="100" spans="1:7" x14ac:dyDescent="0.25">
      <c r="A100" s="1933"/>
      <c r="B100" s="1934"/>
      <c r="C100" s="1935"/>
      <c r="D100" s="1796"/>
      <c r="E100" s="1492">
        <f t="shared" ref="E100:E112" si="17">IF(D100&lt;=25000,D100,IF(D100&gt;25000,25000,0))</f>
        <v>0</v>
      </c>
      <c r="F100" s="1744">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745">
        <f t="shared" ref="G100:G112" si="19">IF(F100=0,0,D100-F100)</f>
        <v>0</v>
      </c>
    </row>
    <row r="101" spans="1:7" x14ac:dyDescent="0.25">
      <c r="A101" s="1605"/>
      <c r="B101" s="1618"/>
      <c r="C101" s="1606"/>
      <c r="D101" s="1796"/>
      <c r="E101" s="1492">
        <f t="shared" si="17"/>
        <v>0</v>
      </c>
      <c r="F101" s="1744">
        <f t="shared" si="18"/>
        <v>0</v>
      </c>
      <c r="G101" s="1745">
        <f t="shared" si="19"/>
        <v>0</v>
      </c>
    </row>
    <row r="102" spans="1:7" x14ac:dyDescent="0.25">
      <c r="A102" s="1605"/>
      <c r="B102" s="1618"/>
      <c r="C102" s="1606"/>
      <c r="D102" s="1796"/>
      <c r="E102" s="1492">
        <f t="shared" si="17"/>
        <v>0</v>
      </c>
      <c r="F102" s="1744">
        <f t="shared" si="18"/>
        <v>0</v>
      </c>
      <c r="G102" s="1745">
        <f t="shared" si="19"/>
        <v>0</v>
      </c>
    </row>
    <row r="103" spans="1:7" x14ac:dyDescent="0.25">
      <c r="A103" s="1605"/>
      <c r="B103" s="1618"/>
      <c r="C103" s="1606"/>
      <c r="D103" s="1796"/>
      <c r="E103" s="1492">
        <f t="shared" si="17"/>
        <v>0</v>
      </c>
      <c r="F103" s="1744">
        <f t="shared" si="18"/>
        <v>0</v>
      </c>
      <c r="G103" s="1745">
        <f t="shared" si="19"/>
        <v>0</v>
      </c>
    </row>
    <row r="104" spans="1:7" x14ac:dyDescent="0.25">
      <c r="A104" s="1605"/>
      <c r="B104" s="1618"/>
      <c r="C104" s="1606"/>
      <c r="D104" s="1796"/>
      <c r="E104" s="1492">
        <f t="shared" si="17"/>
        <v>0</v>
      </c>
      <c r="F104" s="1744">
        <f t="shared" si="18"/>
        <v>0</v>
      </c>
      <c r="G104" s="1745">
        <f t="shared" si="19"/>
        <v>0</v>
      </c>
    </row>
    <row r="105" spans="1:7" x14ac:dyDescent="0.25">
      <c r="A105" s="1605"/>
      <c r="B105" s="1618"/>
      <c r="C105" s="1606"/>
      <c r="D105" s="1796"/>
      <c r="E105" s="1492">
        <f t="shared" si="17"/>
        <v>0</v>
      </c>
      <c r="F105" s="1744">
        <f t="shared" si="18"/>
        <v>0</v>
      </c>
      <c r="G105" s="1745">
        <f t="shared" si="19"/>
        <v>0</v>
      </c>
    </row>
    <row r="106" spans="1:7" x14ac:dyDescent="0.25">
      <c r="A106" s="1605"/>
      <c r="B106" s="1618"/>
      <c r="C106" s="1606"/>
      <c r="D106" s="1796"/>
      <c r="E106" s="1492">
        <f t="shared" si="17"/>
        <v>0</v>
      </c>
      <c r="F106" s="1744">
        <f t="shared" si="18"/>
        <v>0</v>
      </c>
      <c r="G106" s="1745">
        <f t="shared" si="19"/>
        <v>0</v>
      </c>
    </row>
    <row r="107" spans="1:7" x14ac:dyDescent="0.25">
      <c r="A107" s="1605"/>
      <c r="B107" s="1618"/>
      <c r="C107" s="1606"/>
      <c r="D107" s="1796"/>
      <c r="E107" s="1492">
        <f t="shared" si="17"/>
        <v>0</v>
      </c>
      <c r="F107" s="1744">
        <f t="shared" si="18"/>
        <v>0</v>
      </c>
      <c r="G107" s="1745">
        <f t="shared" si="19"/>
        <v>0</v>
      </c>
    </row>
    <row r="108" spans="1:7" x14ac:dyDescent="0.25">
      <c r="A108" s="1605"/>
      <c r="B108" s="1618"/>
      <c r="C108" s="1606"/>
      <c r="D108" s="1796"/>
      <c r="E108" s="1492">
        <f t="shared" si="17"/>
        <v>0</v>
      </c>
      <c r="F108" s="1744">
        <f t="shared" si="18"/>
        <v>0</v>
      </c>
      <c r="G108" s="1745">
        <f t="shared" si="19"/>
        <v>0</v>
      </c>
    </row>
    <row r="109" spans="1:7" x14ac:dyDescent="0.25">
      <c r="A109" s="1605"/>
      <c r="B109" s="1618"/>
      <c r="C109" s="1606"/>
      <c r="D109" s="1796"/>
      <c r="E109" s="1492">
        <f t="shared" si="17"/>
        <v>0</v>
      </c>
      <c r="F109" s="1744">
        <f t="shared" si="18"/>
        <v>0</v>
      </c>
      <c r="G109" s="1745">
        <f t="shared" si="19"/>
        <v>0</v>
      </c>
    </row>
    <row r="110" spans="1:7" x14ac:dyDescent="0.25">
      <c r="A110" s="1605"/>
      <c r="B110" s="1618"/>
      <c r="C110" s="1606"/>
      <c r="D110" s="1796"/>
      <c r="E110" s="1492">
        <f t="shared" si="17"/>
        <v>0</v>
      </c>
      <c r="F110" s="1744">
        <f t="shared" si="18"/>
        <v>0</v>
      </c>
      <c r="G110" s="1745">
        <f t="shared" si="19"/>
        <v>0</v>
      </c>
    </row>
    <row r="111" spans="1:7" x14ac:dyDescent="0.25">
      <c r="A111" s="1605"/>
      <c r="B111" s="1618"/>
      <c r="C111" s="1606"/>
      <c r="D111" s="1796"/>
      <c r="E111" s="1492">
        <f t="shared" si="17"/>
        <v>0</v>
      </c>
      <c r="F111" s="1744">
        <f t="shared" si="18"/>
        <v>0</v>
      </c>
      <c r="G111" s="1745">
        <f t="shared" si="19"/>
        <v>0</v>
      </c>
    </row>
    <row r="112" spans="1:7" x14ac:dyDescent="0.25">
      <c r="A112" s="1605"/>
      <c r="B112" s="1618"/>
      <c r="C112" s="1606"/>
      <c r="D112" s="1796"/>
      <c r="E112" s="1492">
        <f t="shared" si="17"/>
        <v>0</v>
      </c>
      <c r="F112" s="1744">
        <f t="shared" si="18"/>
        <v>0</v>
      </c>
      <c r="G112" s="1745">
        <f t="shared" si="19"/>
        <v>0</v>
      </c>
    </row>
    <row r="113" spans="1:7" x14ac:dyDescent="0.25">
      <c r="A113" s="1605"/>
      <c r="B113" s="1618"/>
      <c r="C113" s="1606"/>
      <c r="D113" s="1796"/>
      <c r="E113" s="1492">
        <f t="shared" ref="E113:E125" si="20">IF(D113&lt;=25000,D113,IF(D113&gt;25000,25000,0))</f>
        <v>0</v>
      </c>
      <c r="F113" s="1744">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745">
        <f t="shared" ref="G113:G125" si="22">IF(F113=0,0,D113-F113)</f>
        <v>0</v>
      </c>
    </row>
    <row r="114" spans="1:7" x14ac:dyDescent="0.25">
      <c r="A114" s="1605"/>
      <c r="B114" s="1618"/>
      <c r="C114" s="1606"/>
      <c r="D114" s="1796"/>
      <c r="E114" s="1492">
        <f t="shared" si="20"/>
        <v>0</v>
      </c>
      <c r="F114" s="1744">
        <f t="shared" si="21"/>
        <v>0</v>
      </c>
      <c r="G114" s="1745">
        <f t="shared" si="22"/>
        <v>0</v>
      </c>
    </row>
    <row r="115" spans="1:7" x14ac:dyDescent="0.25">
      <c r="A115" s="1605"/>
      <c r="B115" s="1618"/>
      <c r="C115" s="1606"/>
      <c r="D115" s="1796"/>
      <c r="E115" s="1492">
        <f t="shared" si="20"/>
        <v>0</v>
      </c>
      <c r="F115" s="1744">
        <f t="shared" si="21"/>
        <v>0</v>
      </c>
      <c r="G115" s="1745">
        <f t="shared" si="22"/>
        <v>0</v>
      </c>
    </row>
    <row r="116" spans="1:7" x14ac:dyDescent="0.25">
      <c r="A116" s="1605"/>
      <c r="B116" s="1618"/>
      <c r="C116" s="1606"/>
      <c r="D116" s="1796"/>
      <c r="E116" s="1492">
        <f t="shared" si="20"/>
        <v>0</v>
      </c>
      <c r="F116" s="1744">
        <f t="shared" si="21"/>
        <v>0</v>
      </c>
      <c r="G116" s="1745">
        <f t="shared" si="22"/>
        <v>0</v>
      </c>
    </row>
    <row r="117" spans="1:7" x14ac:dyDescent="0.25">
      <c r="A117" s="1605"/>
      <c r="B117" s="1618"/>
      <c r="C117" s="1606"/>
      <c r="D117" s="1796"/>
      <c r="E117" s="1492">
        <f t="shared" si="20"/>
        <v>0</v>
      </c>
      <c r="F117" s="1744">
        <f t="shared" si="21"/>
        <v>0</v>
      </c>
      <c r="G117" s="1745">
        <f t="shared" si="22"/>
        <v>0</v>
      </c>
    </row>
    <row r="118" spans="1:7" x14ac:dyDescent="0.25">
      <c r="A118" s="1605"/>
      <c r="B118" s="1618"/>
      <c r="C118" s="1606"/>
      <c r="D118" s="1796"/>
      <c r="E118" s="1492">
        <f t="shared" si="20"/>
        <v>0</v>
      </c>
      <c r="F118" s="1744">
        <f t="shared" si="21"/>
        <v>0</v>
      </c>
      <c r="G118" s="1745">
        <f t="shared" si="22"/>
        <v>0</v>
      </c>
    </row>
    <row r="119" spans="1:7" x14ac:dyDescent="0.25">
      <c r="A119" s="1605"/>
      <c r="B119" s="1618"/>
      <c r="C119" s="1606"/>
      <c r="D119" s="1796"/>
      <c r="E119" s="1492">
        <f t="shared" si="20"/>
        <v>0</v>
      </c>
      <c r="F119" s="1744">
        <f t="shared" si="21"/>
        <v>0</v>
      </c>
      <c r="G119" s="1745">
        <f t="shared" si="22"/>
        <v>0</v>
      </c>
    </row>
    <row r="120" spans="1:7" x14ac:dyDescent="0.25">
      <c r="A120" s="1605"/>
      <c r="B120" s="1618"/>
      <c r="C120" s="1606"/>
      <c r="D120" s="1796"/>
      <c r="E120" s="1492">
        <f t="shared" si="20"/>
        <v>0</v>
      </c>
      <c r="F120" s="1744">
        <f t="shared" si="21"/>
        <v>0</v>
      </c>
      <c r="G120" s="1745">
        <f t="shared" si="22"/>
        <v>0</v>
      </c>
    </row>
    <row r="121" spans="1:7" x14ac:dyDescent="0.25">
      <c r="A121" s="1605"/>
      <c r="B121" s="1618"/>
      <c r="C121" s="1606"/>
      <c r="D121" s="1796"/>
      <c r="E121" s="1492">
        <f t="shared" si="20"/>
        <v>0</v>
      </c>
      <c r="F121" s="1744">
        <f t="shared" si="21"/>
        <v>0</v>
      </c>
      <c r="G121" s="1745">
        <f t="shared" si="22"/>
        <v>0</v>
      </c>
    </row>
    <row r="122" spans="1:7" x14ac:dyDescent="0.25">
      <c r="A122" s="1605"/>
      <c r="B122" s="1618"/>
      <c r="C122" s="1606"/>
      <c r="D122" s="1796"/>
      <c r="E122" s="1492">
        <f t="shared" si="20"/>
        <v>0</v>
      </c>
      <c r="F122" s="1744">
        <f t="shared" si="21"/>
        <v>0</v>
      </c>
      <c r="G122" s="1745">
        <f t="shared" si="22"/>
        <v>0</v>
      </c>
    </row>
    <row r="123" spans="1:7" x14ac:dyDescent="0.25">
      <c r="A123" s="1605"/>
      <c r="B123" s="1618"/>
      <c r="C123" s="1606"/>
      <c r="D123" s="1796"/>
      <c r="E123" s="1492">
        <f t="shared" si="20"/>
        <v>0</v>
      </c>
      <c r="F123" s="1744">
        <f t="shared" si="21"/>
        <v>0</v>
      </c>
      <c r="G123" s="1745">
        <f t="shared" si="22"/>
        <v>0</v>
      </c>
    </row>
    <row r="124" spans="1:7" x14ac:dyDescent="0.25">
      <c r="A124" s="1605"/>
      <c r="B124" s="1618"/>
      <c r="C124" s="1606"/>
      <c r="D124" s="1796"/>
      <c r="E124" s="1492">
        <f t="shared" si="20"/>
        <v>0</v>
      </c>
      <c r="F124" s="1744">
        <f t="shared" si="21"/>
        <v>0</v>
      </c>
      <c r="G124" s="1745">
        <f t="shared" si="22"/>
        <v>0</v>
      </c>
    </row>
    <row r="125" spans="1:7" x14ac:dyDescent="0.25">
      <c r="A125" s="1605"/>
      <c r="B125" s="1618"/>
      <c r="C125" s="1606"/>
      <c r="D125" s="1796"/>
      <c r="E125" s="1492">
        <f t="shared" si="20"/>
        <v>0</v>
      </c>
      <c r="F125" s="1744">
        <f t="shared" si="21"/>
        <v>0</v>
      </c>
      <c r="G125" s="1745">
        <f t="shared" si="22"/>
        <v>0</v>
      </c>
    </row>
    <row r="126" spans="1:7" x14ac:dyDescent="0.25">
      <c r="A126" s="1605"/>
      <c r="B126" s="1618"/>
      <c r="C126" s="1606"/>
      <c r="D126" s="1796"/>
      <c r="E126" s="1492">
        <f t="shared" ref="E126:E134" si="23">IF(D126&lt;=25000,D126,IF(D126&gt;25000,25000,0))</f>
        <v>0</v>
      </c>
      <c r="F126" s="1744">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745">
        <f t="shared" ref="G126:G134" si="25">IF(F126=0,0,D126-F126)</f>
        <v>0</v>
      </c>
    </row>
    <row r="127" spans="1:7" x14ac:dyDescent="0.25">
      <c r="A127" s="1605"/>
      <c r="B127" s="1618"/>
      <c r="C127" s="1606"/>
      <c r="D127" s="1796"/>
      <c r="E127" s="1492">
        <f t="shared" si="23"/>
        <v>0</v>
      </c>
      <c r="F127" s="1744">
        <f t="shared" si="24"/>
        <v>0</v>
      </c>
      <c r="G127" s="1745">
        <f t="shared" si="25"/>
        <v>0</v>
      </c>
    </row>
    <row r="128" spans="1:7" x14ac:dyDescent="0.25">
      <c r="A128" s="1605"/>
      <c r="B128" s="1618"/>
      <c r="C128" s="1606"/>
      <c r="D128" s="1796"/>
      <c r="E128" s="1492">
        <f t="shared" si="23"/>
        <v>0</v>
      </c>
      <c r="F128" s="1744">
        <f t="shared" si="24"/>
        <v>0</v>
      </c>
      <c r="G128" s="1745">
        <f t="shared" si="25"/>
        <v>0</v>
      </c>
    </row>
    <row r="129" spans="1:7" x14ac:dyDescent="0.25">
      <c r="A129" s="1605"/>
      <c r="B129" s="1618"/>
      <c r="C129" s="1606"/>
      <c r="D129" s="1796"/>
      <c r="E129" s="1492">
        <f t="shared" si="23"/>
        <v>0</v>
      </c>
      <c r="F129" s="1744">
        <f t="shared" si="24"/>
        <v>0</v>
      </c>
      <c r="G129" s="1745">
        <f t="shared" si="25"/>
        <v>0</v>
      </c>
    </row>
    <row r="130" spans="1:7" x14ac:dyDescent="0.25">
      <c r="A130" s="1605"/>
      <c r="B130" s="1618"/>
      <c r="C130" s="1606"/>
      <c r="D130" s="1796"/>
      <c r="E130" s="1492">
        <f t="shared" si="23"/>
        <v>0</v>
      </c>
      <c r="F130" s="1744">
        <f t="shared" si="24"/>
        <v>0</v>
      </c>
      <c r="G130" s="1745">
        <f t="shared" si="25"/>
        <v>0</v>
      </c>
    </row>
    <row r="131" spans="1:7" x14ac:dyDescent="0.25">
      <c r="A131" s="1605"/>
      <c r="B131" s="1789"/>
      <c r="C131" s="1606"/>
      <c r="D131" s="1796"/>
      <c r="E131" s="1492">
        <f t="shared" si="23"/>
        <v>0</v>
      </c>
      <c r="F131" s="1744">
        <f t="shared" si="24"/>
        <v>0</v>
      </c>
      <c r="G131" s="1745">
        <f t="shared" si="25"/>
        <v>0</v>
      </c>
    </row>
    <row r="132" spans="1:7" x14ac:dyDescent="0.25">
      <c r="A132" s="1605"/>
      <c r="B132" s="1789"/>
      <c r="C132" s="1606"/>
      <c r="D132" s="1796"/>
      <c r="E132" s="1492">
        <f t="shared" si="23"/>
        <v>0</v>
      </c>
      <c r="F132" s="1744">
        <f t="shared" si="24"/>
        <v>0</v>
      </c>
      <c r="G132" s="1745">
        <f t="shared" si="25"/>
        <v>0</v>
      </c>
    </row>
    <row r="133" spans="1:7" x14ac:dyDescent="0.25">
      <c r="A133" s="1605"/>
      <c r="B133" s="1618"/>
      <c r="C133" s="1606"/>
      <c r="D133" s="1796"/>
      <c r="E133" s="1492">
        <f t="shared" si="23"/>
        <v>0</v>
      </c>
      <c r="F133" s="1744">
        <f t="shared" si="24"/>
        <v>0</v>
      </c>
      <c r="G133" s="1745">
        <f t="shared" si="25"/>
        <v>0</v>
      </c>
    </row>
    <row r="134" spans="1:7" x14ac:dyDescent="0.25">
      <c r="A134" s="1605"/>
      <c r="B134" s="1618"/>
      <c r="C134" s="1606"/>
      <c r="D134" s="1796"/>
      <c r="E134" s="1492">
        <f t="shared" si="23"/>
        <v>0</v>
      </c>
      <c r="F134" s="1744">
        <f t="shared" si="24"/>
        <v>0</v>
      </c>
      <c r="G134" s="1745">
        <f t="shared" si="25"/>
        <v>0</v>
      </c>
    </row>
    <row r="135" spans="1:7" x14ac:dyDescent="0.25">
      <c r="A135" s="1605"/>
      <c r="B135" s="1618"/>
      <c r="C135" s="1606"/>
      <c r="D135" s="1796"/>
      <c r="E135" s="1492">
        <f t="shared" ref="E135:E139" si="26">IF(D135&lt;=25000,D135,IF(D135&gt;25000,25000,0))</f>
        <v>0</v>
      </c>
      <c r="F135" s="1744">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745">
        <f t="shared" ref="G135:G139" si="28">IF(F135=0,0,D135-F135)</f>
        <v>0</v>
      </c>
    </row>
    <row r="136" spans="1:7" x14ac:dyDescent="0.25">
      <c r="A136" s="1605"/>
      <c r="B136" s="1618"/>
      <c r="C136" s="1606"/>
      <c r="D136" s="1796"/>
      <c r="E136" s="1492">
        <f t="shared" si="26"/>
        <v>0</v>
      </c>
      <c r="F136" s="1744">
        <f t="shared" si="27"/>
        <v>0</v>
      </c>
      <c r="G136" s="1745">
        <f t="shared" si="28"/>
        <v>0</v>
      </c>
    </row>
    <row r="137" spans="1:7" x14ac:dyDescent="0.25">
      <c r="A137" s="1605"/>
      <c r="B137" s="1618"/>
      <c r="C137" s="1606"/>
      <c r="D137" s="1796"/>
      <c r="E137" s="1492">
        <f t="shared" si="26"/>
        <v>0</v>
      </c>
      <c r="F137" s="1744">
        <f t="shared" si="27"/>
        <v>0</v>
      </c>
      <c r="G137" s="1745">
        <f t="shared" si="28"/>
        <v>0</v>
      </c>
    </row>
    <row r="138" spans="1:7" x14ac:dyDescent="0.25">
      <c r="A138" s="1605"/>
      <c r="B138" s="1618"/>
      <c r="C138" s="1606"/>
      <c r="D138" s="1796"/>
      <c r="E138" s="1492">
        <f t="shared" si="26"/>
        <v>0</v>
      </c>
      <c r="F138" s="1744">
        <f t="shared" si="27"/>
        <v>0</v>
      </c>
      <c r="G138" s="1745">
        <f t="shared" si="28"/>
        <v>0</v>
      </c>
    </row>
    <row r="139" spans="1:7" x14ac:dyDescent="0.25">
      <c r="A139" s="1605"/>
      <c r="B139" s="1618"/>
      <c r="C139" s="1606"/>
      <c r="D139" s="1796"/>
      <c r="E139" s="1492">
        <f t="shared" si="26"/>
        <v>0</v>
      </c>
      <c r="F139" s="1744">
        <f t="shared" si="27"/>
        <v>0</v>
      </c>
      <c r="G139" s="1745">
        <f t="shared" si="28"/>
        <v>0</v>
      </c>
    </row>
    <row r="140" spans="1:7" x14ac:dyDescent="0.25">
      <c r="A140" s="1605"/>
      <c r="B140" s="1617"/>
      <c r="C140" s="1606"/>
      <c r="D140" s="1796"/>
      <c r="E140" s="1492">
        <f t="shared" si="2"/>
        <v>0</v>
      </c>
      <c r="F140" s="1744">
        <f t="shared" si="3"/>
        <v>0</v>
      </c>
      <c r="G140" s="1745">
        <f t="shared" si="4"/>
        <v>0</v>
      </c>
    </row>
    <row r="141" spans="1:7" x14ac:dyDescent="0.25">
      <c r="A141" s="1748" t="s">
        <v>158</v>
      </c>
      <c r="B141" s="1749"/>
      <c r="C141" s="1750"/>
      <c r="D141" s="1746">
        <f>SUM(D17:D140)</f>
        <v>129937</v>
      </c>
      <c r="E141" s="1493">
        <f t="shared" si="1"/>
        <v>25000</v>
      </c>
      <c r="F141" s="1746">
        <f>SUM(F17:F140)</f>
        <v>60399</v>
      </c>
      <c r="G141" s="1747">
        <f>SUM(G17:G140)</f>
        <v>69538</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4" colorId="8" zoomScaleNormal="100" workbookViewId="0">
      <selection activeCell="A10" sqref="A10:F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86" t="s">
        <v>1177</v>
      </c>
      <c r="B1" s="1587"/>
      <c r="C1" s="1588"/>
    </row>
    <row r="2" spans="1:9" x14ac:dyDescent="0.2">
      <c r="A2" s="953" t="s">
        <v>1178</v>
      </c>
      <c r="B2" s="954"/>
      <c r="C2" s="954"/>
      <c r="D2" s="954"/>
      <c r="E2" s="955"/>
      <c r="F2" s="955"/>
      <c r="G2" s="956"/>
    </row>
    <row r="3" spans="1:9" ht="12" customHeight="1" x14ac:dyDescent="0.2">
      <c r="A3" s="957" t="s">
        <v>1419</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81" t="s">
        <v>1768</v>
      </c>
      <c r="B5" s="2282"/>
      <c r="C5" s="2282"/>
      <c r="D5" s="2282"/>
      <c r="E5" s="2282"/>
      <c r="F5" s="2282"/>
      <c r="G5" s="2283"/>
      <c r="H5" s="252"/>
      <c r="I5" s="610"/>
    </row>
    <row r="6" spans="1:9" s="669" customFormat="1" x14ac:dyDescent="0.2">
      <c r="A6" s="158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2053</v>
      </c>
      <c r="B10" s="972"/>
      <c r="C10" s="977"/>
      <c r="D10" s="973"/>
      <c r="E10" s="974">
        <v>7537</v>
      </c>
      <c r="F10" s="975"/>
      <c r="G10" s="976"/>
      <c r="H10" s="162"/>
      <c r="I10" s="162"/>
    </row>
    <row r="11" spans="1:9" s="669" customFormat="1" ht="22.5" customHeight="1" x14ac:dyDescent="0.2">
      <c r="A11" s="2286" t="s">
        <v>1923</v>
      </c>
      <c r="B11" s="2287"/>
      <c r="C11" s="2287"/>
      <c r="D11" s="2288"/>
      <c r="E11" s="978">
        <f>30098+47685</f>
        <v>77783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v>9693</v>
      </c>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1439</v>
      </c>
      <c r="B16" s="984"/>
      <c r="C16" s="985"/>
      <c r="D16" s="964"/>
      <c r="E16" s="959"/>
      <c r="F16" s="959"/>
      <c r="G16" s="960"/>
      <c r="H16" s="162"/>
      <c r="I16" s="162"/>
    </row>
    <row r="17" spans="1:9" s="669" customFormat="1" ht="12" customHeight="1" x14ac:dyDescent="0.2">
      <c r="A17" s="986"/>
      <c r="B17" s="987"/>
      <c r="C17" s="329"/>
      <c r="D17" s="1590" t="s">
        <v>553</v>
      </c>
      <c r="E17" s="1591"/>
      <c r="F17" s="1590" t="s">
        <v>453</v>
      </c>
      <c r="G17" s="1592"/>
      <c r="H17" s="162"/>
      <c r="I17" s="162"/>
    </row>
    <row r="18" spans="1:9" s="259" customFormat="1" ht="11.25" x14ac:dyDescent="0.2">
      <c r="A18" s="989"/>
      <c r="C18" s="990" t="s">
        <v>454</v>
      </c>
      <c r="D18" s="1593" t="s">
        <v>455</v>
      </c>
      <c r="E18" s="1593" t="s">
        <v>55</v>
      </c>
      <c r="F18" s="1593" t="s">
        <v>455</v>
      </c>
      <c r="G18" s="1593" t="s">
        <v>55</v>
      </c>
      <c r="H18" s="178"/>
      <c r="I18" s="178"/>
    </row>
    <row r="19" spans="1:9" s="669" customFormat="1" ht="12" customHeight="1" x14ac:dyDescent="0.2">
      <c r="A19" s="991" t="s">
        <v>476</v>
      </c>
      <c r="B19" s="992"/>
      <c r="C19" s="993" t="s">
        <v>591</v>
      </c>
      <c r="D19" s="1751"/>
      <c r="E19" s="1752">
        <f>'Expenditures 15-22'!K33-SUM('Expenditures 15-22'!G33,'Expenditures 15-22'!I33)+'Expenditures 15-22'!D229</f>
        <v>11853076</v>
      </c>
      <c r="F19" s="1751"/>
      <c r="G19" s="1753">
        <f>'Expenditures 15-22'!K33-SUM('Expenditures 15-22'!G33,'Expenditures 15-22'!I33)+'Expenditures 15-22'!D229</f>
        <v>11853076</v>
      </c>
      <c r="H19" s="988"/>
      <c r="I19" s="162"/>
    </row>
    <row r="20" spans="1:9" s="669" customFormat="1" ht="12" customHeight="1" x14ac:dyDescent="0.2">
      <c r="A20" s="991" t="s">
        <v>56</v>
      </c>
      <c r="B20" s="992"/>
      <c r="C20" s="994"/>
      <c r="D20" s="1754"/>
      <c r="E20" s="1754"/>
      <c r="F20" s="1754"/>
      <c r="G20" s="1755"/>
      <c r="H20" s="988"/>
      <c r="I20" s="162"/>
    </row>
    <row r="21" spans="1:9" s="669" customFormat="1" ht="12" customHeight="1" x14ac:dyDescent="0.2">
      <c r="A21" s="995" t="s">
        <v>421</v>
      </c>
      <c r="B21" s="996"/>
      <c r="C21" s="994">
        <v>2100</v>
      </c>
      <c r="D21" s="1754"/>
      <c r="E21" s="1756">
        <f>'Expenditures 15-22'!K42-SUM('Expenditures 15-22'!G42,'Expenditures 15-22'!I42)+'Expenditures 15-22'!K120-SUM('Expenditures 15-22'!G120,'Expenditures 15-22'!I120)+'Expenditures 15-22'!K180-SUM('Expenditures 15-22'!G180,'Expenditures 15-22'!I180)+'Expenditures 15-22'!D238</f>
        <v>1197182</v>
      </c>
      <c r="F21" s="1754"/>
      <c r="G21" s="1757">
        <f>'Expenditures 15-22'!K42-SUM('Expenditures 15-22'!G42,'Expenditures 15-22'!I42)+'Expenditures 15-22'!K120-SUM('Expenditures 15-22'!G120,'Expenditures 15-22'!I120)+'Expenditures 15-22'!K180-SUM('Expenditures 15-22'!G180,'Expenditures 15-22'!I180)+'Expenditures 15-22'!D238</f>
        <v>1197182</v>
      </c>
      <c r="H21" s="988"/>
      <c r="I21" s="162"/>
    </row>
    <row r="22" spans="1:9" s="669" customFormat="1" ht="12" customHeight="1" x14ac:dyDescent="0.2">
      <c r="A22" s="995" t="s">
        <v>585</v>
      </c>
      <c r="B22" s="996"/>
      <c r="C22" s="994">
        <v>2200</v>
      </c>
      <c r="D22" s="1754"/>
      <c r="E22" s="1756">
        <f>'Expenditures 15-22'!K47-SUM('Expenditures 15-22'!G47,'Expenditures 15-22'!I47)+'Expenditures 15-22'!D243</f>
        <v>1252996</v>
      </c>
      <c r="F22" s="1754"/>
      <c r="G22" s="1757">
        <f>'Expenditures 15-22'!K47-SUM('Expenditures 15-22'!G47,'Expenditures 15-22'!I47)+'Expenditures 15-22'!D243</f>
        <v>1252996</v>
      </c>
      <c r="H22" s="988"/>
      <c r="I22" s="162"/>
    </row>
    <row r="23" spans="1:9" s="669" customFormat="1" ht="12" customHeight="1" x14ac:dyDescent="0.2">
      <c r="A23" s="995" t="s">
        <v>586</v>
      </c>
      <c r="B23" s="996"/>
      <c r="C23" s="994">
        <v>2300</v>
      </c>
      <c r="D23" s="1754"/>
      <c r="E23" s="1756">
        <f>'Expenditures 15-22'!K53-SUM('Expenditures 15-22'!G53,'Expenditures 15-22'!I53)+'Expenditures 15-22'!D257+'Expenditures 15-22'!K330-SUM('Expenditures 15-22'!G330,'Expenditures 15-22'!I330)</f>
        <v>1844554</v>
      </c>
      <c r="F23" s="1754"/>
      <c r="G23" s="1756">
        <f>'Expenditures 15-22'!K53-SUM('Expenditures 15-22'!G53,'Expenditures 15-22'!I53)+'Expenditures 15-22'!D257+'Expenditures 15-22'!K330-SUM('Expenditures 15-22'!G330,'Expenditures 15-22'!I330)</f>
        <v>1844554</v>
      </c>
      <c r="H23" s="988"/>
      <c r="I23" s="162"/>
    </row>
    <row r="24" spans="1:9" s="669" customFormat="1" ht="12" customHeight="1" x14ac:dyDescent="0.2">
      <c r="A24" s="995" t="s">
        <v>587</v>
      </c>
      <c r="B24" s="996"/>
      <c r="C24" s="994">
        <v>2400</v>
      </c>
      <c r="D24" s="1754"/>
      <c r="E24" s="1756">
        <f>'Expenditures 15-22'!K57-SUM('Expenditures 15-22'!G57,'Expenditures 15-22'!I57)+'Expenditures 15-22'!D261</f>
        <v>1719140</v>
      </c>
      <c r="F24" s="1754"/>
      <c r="G24" s="1757">
        <f>'Expenditures 15-22'!K57-SUM('Expenditures 15-22'!G57,'Expenditures 15-22'!I57)+'Expenditures 15-22'!D261</f>
        <v>1719140</v>
      </c>
      <c r="H24" s="988"/>
      <c r="I24" s="162"/>
    </row>
    <row r="25" spans="1:9" s="669" customFormat="1" ht="12" customHeight="1" x14ac:dyDescent="0.2">
      <c r="A25" s="991" t="s">
        <v>588</v>
      </c>
      <c r="B25" s="997"/>
      <c r="C25" s="994"/>
      <c r="D25" s="1754"/>
      <c r="E25" s="1756"/>
      <c r="F25" s="1754"/>
      <c r="G25" s="1757"/>
      <c r="H25" s="988"/>
      <c r="I25" s="162"/>
    </row>
    <row r="26" spans="1:9" s="669" customFormat="1" ht="12" customHeight="1" x14ac:dyDescent="0.2">
      <c r="A26" s="995" t="s">
        <v>536</v>
      </c>
      <c r="B26" s="998"/>
      <c r="C26" s="994">
        <v>2510</v>
      </c>
      <c r="D26" s="1756">
        <f>'Expenditures 15-22'!K59-SUM('Expenditures 15-22'!G59,'Expenditures 15-22'!I59)+'Expenditures 15-22'!D263-E7</f>
        <v>0</v>
      </c>
      <c r="E26" s="1756">
        <f>'Expenditures 15-22'!K122-SUM('Expenditures 15-22'!G122,'Expenditures 15-22'!I122)+E7</f>
        <v>0</v>
      </c>
      <c r="F26" s="1756">
        <f>'Expenditures 15-22'!K59-SUM('Expenditures 15-22'!G59,'Expenditures 15-22'!I59)+'Expenditures 15-22'!D263-E7</f>
        <v>0</v>
      </c>
      <c r="G26" s="1757">
        <f>'Expenditures 15-22'!K122-SUM('Expenditures 15-22'!G122,'Expenditures 15-22'!I122)+E7</f>
        <v>0</v>
      </c>
      <c r="H26" s="988"/>
      <c r="I26" s="162"/>
    </row>
    <row r="27" spans="1:9" s="669" customFormat="1" ht="12" customHeight="1" x14ac:dyDescent="0.2">
      <c r="A27" s="995" t="s">
        <v>483</v>
      </c>
      <c r="B27" s="998"/>
      <c r="C27" s="994">
        <v>2520</v>
      </c>
      <c r="D27" s="1756">
        <f>'Expenditures 15-22'!K60-SUM('Expenditures 15-22'!G60,'Expenditures 15-22'!I60)+'Expenditures 15-22'!D264-E8</f>
        <v>922697</v>
      </c>
      <c r="E27" s="1756">
        <f>E8</f>
        <v>0</v>
      </c>
      <c r="F27" s="1756">
        <f>'Expenditures 15-22'!K60-SUM('Expenditures 15-22'!G60,'Expenditures 15-22'!I60)+'Expenditures 15-22'!D264-E8</f>
        <v>922697</v>
      </c>
      <c r="G27" s="1757">
        <f>E8</f>
        <v>0</v>
      </c>
      <c r="H27" s="988"/>
      <c r="I27" s="162"/>
    </row>
    <row r="28" spans="1:9" s="669" customFormat="1" ht="12" customHeight="1" x14ac:dyDescent="0.2">
      <c r="A28" s="995" t="s">
        <v>537</v>
      </c>
      <c r="B28" s="998"/>
      <c r="C28" s="994">
        <v>2540</v>
      </c>
      <c r="D28" s="1758"/>
      <c r="E28" s="1756">
        <f>'Expenditures 15-22'!K61-SUM('Expenditures 15-22'!G61,'Expenditures 15-22'!I61)+'Expenditures 15-22'!K124-SUM('Expenditures 15-22'!G124,'Expenditures 15-22'!I124)+'Expenditures 15-22'!D266</f>
        <v>3361950</v>
      </c>
      <c r="F28" s="1758">
        <f>'Expenditures 15-22'!K61-SUM('Expenditures 15-22'!G61,'Expenditures 15-22'!I61)+'Expenditures 15-22'!K124-SUM('Expenditures 15-22'!G124,'Expenditures 15-22'!I124)+'Expenditures 15-22'!D266-E9</f>
        <v>3361950</v>
      </c>
      <c r="G28" s="1757">
        <f>E9</f>
        <v>0</v>
      </c>
      <c r="H28" s="988"/>
      <c r="I28" s="162"/>
    </row>
    <row r="29" spans="1:9" ht="12" customHeight="1" x14ac:dyDescent="0.2">
      <c r="A29" s="995" t="s">
        <v>538</v>
      </c>
      <c r="B29" s="998"/>
      <c r="C29" s="994">
        <v>2550</v>
      </c>
      <c r="D29" s="1754"/>
      <c r="E29" s="1756">
        <f>'Expenditures 15-22'!K62-SUM('Expenditures 15-22'!G62,'Expenditures 15-22'!I62)+'Expenditures 15-22'!K125-SUM('Expenditures 15-22'!G125,'Expenditures 15-22'!I125)+'Expenditures 15-22'!K182-SUM('Expenditures 15-22'!G182,'Expenditures 15-22'!I182)+'Expenditures 15-22'!D267</f>
        <v>1197828</v>
      </c>
      <c r="F29" s="1754"/>
      <c r="G29" s="1757">
        <f>'Expenditures 15-22'!K62-SUM('Expenditures 15-22'!G62,'Expenditures 15-22'!I62)+'Expenditures 15-22'!K125-SUM('Expenditures 15-22'!G125,'Expenditures 15-22'!I125)+'Expenditures 15-22'!K182-SUM('Expenditures 15-22'!G182,'Expenditures 15-22'!I182)+'Expenditures 15-22'!D267</f>
        <v>1197828</v>
      </c>
      <c r="H29" s="986"/>
    </row>
    <row r="30" spans="1:9" ht="12" customHeight="1" x14ac:dyDescent="0.2">
      <c r="A30" s="995" t="s">
        <v>102</v>
      </c>
      <c r="B30" s="998"/>
      <c r="C30" s="994">
        <v>2560</v>
      </c>
      <c r="D30" s="1754"/>
      <c r="E30" s="1756">
        <f>'Expenditures 15-22'!K63-SUM('Expenditures 15-22'!G63,'Expenditures 15-22'!I63)+'Expenditures 15-22'!D268-E10</f>
        <v>1912220</v>
      </c>
      <c r="F30" s="1754"/>
      <c r="G30" s="1756">
        <f>'Expenditures 15-22'!K63-SUM('Expenditures 15-22'!G63,'Expenditures 15-22'!I63)+'Expenditures 15-22'!D268-E10</f>
        <v>1912220</v>
      </c>
    </row>
    <row r="31" spans="1:9" ht="12" customHeight="1" x14ac:dyDescent="0.2">
      <c r="A31" s="995" t="s">
        <v>103</v>
      </c>
      <c r="B31" s="998"/>
      <c r="C31" s="994">
        <v>2570</v>
      </c>
      <c r="D31" s="1756">
        <f>'Expenditures 15-22'!K64-SUM('Expenditures 15-22'!G64,'Expenditures 15-22'!I64)+'Expenditures 15-22'!D269-E12</f>
        <v>0</v>
      </c>
      <c r="E31" s="1756">
        <f>E12</f>
        <v>0</v>
      </c>
      <c r="F31" s="1756">
        <f>'Expenditures 15-22'!K64-SUM('Expenditures 15-22'!G64,'Expenditures 15-22'!I64)+'Expenditures 15-22'!D269-E12</f>
        <v>0</v>
      </c>
      <c r="G31" s="1756">
        <f>E12</f>
        <v>0</v>
      </c>
    </row>
    <row r="32" spans="1:9" ht="12" customHeight="1" x14ac:dyDescent="0.2">
      <c r="A32" s="991" t="s">
        <v>539</v>
      </c>
      <c r="B32" s="997"/>
      <c r="C32" s="994"/>
      <c r="D32" s="1754"/>
      <c r="E32" s="1754"/>
      <c r="F32" s="1754"/>
      <c r="G32" s="1754"/>
    </row>
    <row r="33" spans="1:7" ht="12" customHeight="1" x14ac:dyDescent="0.2">
      <c r="A33" s="995" t="s">
        <v>540</v>
      </c>
      <c r="B33" s="998"/>
      <c r="C33" s="994">
        <v>2610</v>
      </c>
      <c r="D33" s="1754"/>
      <c r="E33" s="1756">
        <f>'Expenditures 15-22'!K67-SUM('Expenditures 15-22'!G67,'Expenditures 15-22'!I67)+'Expenditures 15-22'!D272</f>
        <v>0</v>
      </c>
      <c r="F33" s="1754"/>
      <c r="G33" s="1756">
        <f>'Expenditures 15-22'!K67-SUM('Expenditures 15-22'!G67,'Expenditures 15-22'!I67)+'Expenditures 15-22'!D272</f>
        <v>0</v>
      </c>
    </row>
    <row r="34" spans="1:7" ht="12" customHeight="1" x14ac:dyDescent="0.2">
      <c r="A34" s="995" t="s">
        <v>541</v>
      </c>
      <c r="B34" s="998"/>
      <c r="C34" s="994">
        <v>2620</v>
      </c>
      <c r="D34" s="1754"/>
      <c r="E34" s="1756">
        <f>'Expenditures 15-22'!K68-SUM('Expenditures 15-22'!G68,'Expenditures 15-22'!I68)+'Expenditures 15-22'!D273</f>
        <v>0</v>
      </c>
      <c r="F34" s="1754"/>
      <c r="G34" s="1756">
        <f>'Expenditures 15-22'!K68-SUM('Expenditures 15-22'!G68,'Expenditures 15-22'!I68)+'Expenditures 15-22'!D273</f>
        <v>0</v>
      </c>
    </row>
    <row r="35" spans="1:7" ht="12" customHeight="1" x14ac:dyDescent="0.2">
      <c r="A35" s="995" t="s">
        <v>1121</v>
      </c>
      <c r="B35" s="998"/>
      <c r="C35" s="994">
        <v>2630</v>
      </c>
      <c r="D35" s="1754"/>
      <c r="E35" s="1756">
        <f>'Expenditures 15-22'!K69-SUM('Expenditures 15-22'!G69,'Expenditures 15-22'!I69)+'Expenditures 15-22'!D274</f>
        <v>95241</v>
      </c>
      <c r="F35" s="1754"/>
      <c r="G35" s="1756">
        <f>'Expenditures 15-22'!K69-SUM('Expenditures 15-22'!G69,'Expenditures 15-22'!I69)+'Expenditures 15-22'!D274</f>
        <v>95241</v>
      </c>
    </row>
    <row r="36" spans="1:7" ht="12" customHeight="1" x14ac:dyDescent="0.2">
      <c r="A36" s="995" t="s">
        <v>423</v>
      </c>
      <c r="B36" s="998"/>
      <c r="C36" s="994">
        <v>2640</v>
      </c>
      <c r="D36" s="1756">
        <f>'Expenditures 15-22'!K70-SUM('Expenditures 15-22'!G70,'Expenditures 15-22'!I70)+'Expenditures 15-22'!D275-E13</f>
        <v>0</v>
      </c>
      <c r="E36" s="1756">
        <f>E13</f>
        <v>0</v>
      </c>
      <c r="F36" s="1756">
        <f>'Expenditures 15-22'!K70-SUM('Expenditures 15-22'!G70,'Expenditures 15-22'!I70)+'Expenditures 15-22'!D275-E13</f>
        <v>0</v>
      </c>
      <c r="G36" s="1756">
        <f>E13</f>
        <v>0</v>
      </c>
    </row>
    <row r="37" spans="1:7" ht="12" customHeight="1" x14ac:dyDescent="0.2">
      <c r="A37" s="995" t="s">
        <v>424</v>
      </c>
      <c r="B37" s="998"/>
      <c r="C37" s="994">
        <v>2660</v>
      </c>
      <c r="D37" s="1756">
        <f>'Expenditures 15-22'!K71-SUM('Expenditures 15-22'!G71,'Expenditures 15-22'!I71)+'Expenditures 15-22'!D276-E14</f>
        <v>0</v>
      </c>
      <c r="E37" s="1756">
        <f>E14</f>
        <v>9693</v>
      </c>
      <c r="F37" s="1756">
        <f>'Expenditures 15-22'!K71-SUM('Expenditures 15-22'!G71,'Expenditures 15-22'!I71)+'Expenditures 15-22'!D276-E14</f>
        <v>0</v>
      </c>
      <c r="G37" s="1756">
        <f>E14</f>
        <v>9693</v>
      </c>
    </row>
    <row r="38" spans="1:7" ht="12" customHeight="1" x14ac:dyDescent="0.2">
      <c r="A38" s="991" t="s">
        <v>542</v>
      </c>
      <c r="B38" s="992"/>
      <c r="C38" s="994">
        <v>2900</v>
      </c>
      <c r="D38" s="1754"/>
      <c r="E38" s="1756">
        <f>'Expenditures 15-22'!K73-SUM('Expenditures 15-22'!G73,'Expenditures 15-22'!I73)+'Expenditures 15-22'!K128-SUM('Expenditures 15-22'!G128,'Expenditures 15-22'!I128)+'Expenditures 15-22'!K183-SUM('Expenditures 15-22'!G183,'Expenditures 15-22'!I183)+'Expenditures 15-22'!D278</f>
        <v>352237</v>
      </c>
      <c r="F38" s="1754"/>
      <c r="G38" s="1756">
        <f>'Expenditures 15-22'!K73-SUM('Expenditures 15-22'!G73,'Expenditures 15-22'!I73)+'Expenditures 15-22'!K128-SUM('Expenditures 15-22'!G128,'Expenditures 15-22'!I128)+'Expenditures 15-22'!K183-SUM('Expenditures 15-22'!G183,'Expenditures 15-22'!I183)+'Expenditures 15-22'!D278</f>
        <v>352237</v>
      </c>
    </row>
    <row r="39" spans="1:7" ht="12" customHeight="1" x14ac:dyDescent="0.2">
      <c r="A39" s="991" t="s">
        <v>469</v>
      </c>
      <c r="B39" s="992"/>
      <c r="C39" s="994">
        <v>3000</v>
      </c>
      <c r="D39" s="1754"/>
      <c r="E39" s="1756">
        <f>'Expenditures 15-22'!K75-SUM('Expenditures 15-22'!G75,'Expenditures 15-22'!I75)+'Expenditures 15-22'!K130-SUM('Expenditures 15-22'!G130,'Expenditures 15-22'!I130)+'Expenditures 15-22'!K185-SUM('Expenditures 15-22'!G185,'Expenditures 15-22'!I185)+'Expenditures 15-22'!D280</f>
        <v>366690</v>
      </c>
      <c r="F39" s="1754"/>
      <c r="G39" s="1756">
        <f>'Expenditures 15-22'!K75-SUM('Expenditures 15-22'!G75,'Expenditures 15-22'!I75)+'Expenditures 15-22'!K130-SUM('Expenditures 15-22'!G130,'Expenditures 15-22'!I130)+'Expenditures 15-22'!K185-SUM('Expenditures 15-22'!G185,'Expenditures 15-22'!I185)+'Expenditures 15-22'!D280</f>
        <v>366690</v>
      </c>
    </row>
    <row r="40" spans="1:7" ht="12" customHeight="1" x14ac:dyDescent="0.2">
      <c r="A40" s="991" t="s">
        <v>1908</v>
      </c>
      <c r="B40" s="992"/>
      <c r="C40" s="994"/>
      <c r="D40" s="1754"/>
      <c r="E40" s="1758">
        <f>-'Contracts Paid in CY 29'!G141</f>
        <v>-69538</v>
      </c>
      <c r="F40" s="1754"/>
      <c r="G40" s="1758">
        <f>-'Contracts Paid in CY 29'!G141</f>
        <v>-69538</v>
      </c>
    </row>
    <row r="41" spans="1:7" ht="12" customHeight="1" x14ac:dyDescent="0.2">
      <c r="A41" s="999" t="s">
        <v>158</v>
      </c>
      <c r="B41" s="1000"/>
      <c r="C41" s="1001"/>
      <c r="D41" s="1758">
        <f>SUM(D19:D39)</f>
        <v>922697</v>
      </c>
      <c r="E41" s="1758">
        <f>SUM(E19:E40)</f>
        <v>25093269</v>
      </c>
      <c r="F41" s="1758">
        <f>SUM(F19:F39)</f>
        <v>4284647</v>
      </c>
      <c r="G41" s="1758">
        <f>SUM(G19:G40)</f>
        <v>21731319</v>
      </c>
    </row>
    <row r="42" spans="1:7" x14ac:dyDescent="0.2">
      <c r="A42" s="988"/>
      <c r="B42" s="162"/>
      <c r="C42" s="1002"/>
      <c r="D42" s="2284" t="s">
        <v>543</v>
      </c>
      <c r="E42" s="2285"/>
      <c r="F42" s="1003" t="s">
        <v>544</v>
      </c>
      <c r="G42" s="1004"/>
    </row>
    <row r="43" spans="1:7" ht="12" customHeight="1" x14ac:dyDescent="0.2">
      <c r="A43" s="988"/>
      <c r="B43" s="162"/>
      <c r="C43" s="1002"/>
      <c r="D43" s="1759" t="s">
        <v>493</v>
      </c>
      <c r="E43" s="1760">
        <f>D41</f>
        <v>922697</v>
      </c>
      <c r="F43" s="1759" t="s">
        <v>495</v>
      </c>
      <c r="G43" s="1760">
        <f>F41</f>
        <v>4284647</v>
      </c>
    </row>
    <row r="44" spans="1:7" ht="12" customHeight="1" x14ac:dyDescent="0.2">
      <c r="A44" s="988"/>
      <c r="B44" s="162"/>
      <c r="C44" s="1002"/>
      <c r="D44" s="1759" t="s">
        <v>494</v>
      </c>
      <c r="E44" s="1760">
        <f>E41</f>
        <v>25093269</v>
      </c>
      <c r="F44" s="1759" t="s">
        <v>494</v>
      </c>
      <c r="G44" s="1760">
        <f>G41</f>
        <v>21731319</v>
      </c>
    </row>
    <row r="45" spans="1:7" ht="12" customHeight="1" x14ac:dyDescent="0.2">
      <c r="A45" s="988"/>
      <c r="B45" s="162"/>
      <c r="C45" s="162"/>
      <c r="D45" s="1761" t="s">
        <v>1063</v>
      </c>
      <c r="E45" s="1762">
        <f>(E43/E44)</f>
        <v>3.6770697353142791E-2</v>
      </c>
      <c r="F45" s="1761" t="s">
        <v>1063</v>
      </c>
      <c r="G45" s="1762">
        <f>(G43/G44)</f>
        <v>0.19716460837006719</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gridLine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Normal="100" workbookViewId="0">
      <pane ySplit="4" topLeftCell="A5" activePane="bottomLeft" state="frozen"/>
      <selection activeCell="A10" sqref="A10:F10"/>
      <selection pane="bottomLeft" activeCell="A5" sqref="A5:F5"/>
    </sheetView>
  </sheetViews>
  <sheetFormatPr defaultColWidth="9.140625" defaultRowHeight="12.75" x14ac:dyDescent="0.2"/>
  <cols>
    <col min="1" max="1" width="54.5703125" style="1830" customWidth="1"/>
    <col min="2" max="2" width="4.140625" style="1830" customWidth="1"/>
    <col min="3" max="4" width="9.85546875" style="1801" customWidth="1"/>
    <col min="5" max="5" width="12.5703125" style="1831" customWidth="1"/>
    <col min="6" max="6" width="67.5703125" style="1801" customWidth="1"/>
    <col min="7" max="7" width="9.140625" style="1801" customWidth="1"/>
    <col min="8" max="8" width="5.5703125" style="1832" bestFit="1" customWidth="1"/>
    <col min="9" max="10" width="2" style="1832" bestFit="1" customWidth="1"/>
    <col min="11" max="11" width="9" style="1832" customWidth="1"/>
    <col min="12" max="16384" width="9.140625" style="1801"/>
  </cols>
  <sheetData>
    <row r="1" spans="1:10" x14ac:dyDescent="0.2">
      <c r="A1" s="2303" t="s">
        <v>1442</v>
      </c>
      <c r="B1" s="2303"/>
      <c r="C1" s="2303"/>
      <c r="D1" s="2303"/>
      <c r="E1" s="2303"/>
      <c r="F1" s="2303"/>
    </row>
    <row r="2" spans="1:10" x14ac:dyDescent="0.2">
      <c r="A2" s="1841" t="s">
        <v>2025</v>
      </c>
      <c r="B2" s="1802"/>
      <c r="C2" s="1841"/>
      <c r="D2" s="1802"/>
      <c r="E2" s="1802"/>
      <c r="F2" s="1803"/>
    </row>
    <row r="3" spans="1:10" x14ac:dyDescent="0.2">
      <c r="A3" s="1841" t="s">
        <v>1690</v>
      </c>
      <c r="B3" s="1802"/>
      <c r="C3" s="1841"/>
      <c r="D3" s="1802"/>
      <c r="E3" s="1802"/>
      <c r="F3" s="1803"/>
    </row>
    <row r="4" spans="1:10" ht="3.75" customHeight="1" x14ac:dyDescent="0.2">
      <c r="A4" s="1802"/>
      <c r="B4" s="1802"/>
      <c r="C4" s="1802"/>
      <c r="D4" s="1802"/>
      <c r="E4" s="1802"/>
      <c r="F4" s="1803"/>
    </row>
    <row r="5" spans="1:10" ht="15" x14ac:dyDescent="0.25">
      <c r="A5" s="2304" t="s">
        <v>1623</v>
      </c>
      <c r="B5" s="2305"/>
      <c r="C5" s="2306"/>
      <c r="D5" s="2306"/>
      <c r="E5" s="2306"/>
      <c r="F5" s="2306"/>
    </row>
    <row r="6" spans="1:10" ht="12" customHeight="1" x14ac:dyDescent="0.25">
      <c r="A6" s="1804"/>
      <c r="B6" s="1805"/>
      <c r="C6" s="2307" t="str">
        <f>COVER!A17</f>
        <v>Harvey SD 152</v>
      </c>
      <c r="D6" s="2307"/>
      <c r="E6" s="2307"/>
      <c r="F6" s="1806"/>
    </row>
    <row r="7" spans="1:10" ht="11.25" customHeight="1" thickBot="1" x14ac:dyDescent="0.3">
      <c r="A7" s="1804"/>
      <c r="B7" s="1805"/>
      <c r="C7" s="2308">
        <f>COVER!A13</f>
        <v>7016152002</v>
      </c>
      <c r="D7" s="2308"/>
      <c r="E7" s="2308"/>
      <c r="F7" s="1806"/>
    </row>
    <row r="8" spans="1:10" ht="25.5" customHeight="1" thickBot="1" x14ac:dyDescent="0.25">
      <c r="A8" s="1847" t="s">
        <v>2002</v>
      </c>
      <c r="B8" s="1807"/>
      <c r="C8" s="1843" t="s">
        <v>1770</v>
      </c>
      <c r="D8" s="1842" t="s">
        <v>1771</v>
      </c>
      <c r="E8" s="1844" t="s">
        <v>1443</v>
      </c>
      <c r="F8" s="1842" t="s">
        <v>1772</v>
      </c>
      <c r="H8" s="1808" t="b">
        <v>0</v>
      </c>
    </row>
    <row r="9" spans="1:10" ht="15.75" customHeight="1" x14ac:dyDescent="0.2">
      <c r="A9" s="1809" t="s">
        <v>1619</v>
      </c>
      <c r="B9" s="1810"/>
      <c r="C9" s="1811"/>
      <c r="D9" s="1811"/>
      <c r="E9" s="1812"/>
      <c r="F9" s="1813"/>
    </row>
    <row r="10" spans="1:10" ht="27.75" customHeight="1" x14ac:dyDescent="0.2">
      <c r="A10" s="1814" t="s">
        <v>1769</v>
      </c>
      <c r="B10" s="1815"/>
      <c r="C10" s="1816"/>
      <c r="D10" s="1816"/>
      <c r="E10" s="1845" t="s">
        <v>1444</v>
      </c>
      <c r="F10" s="1846" t="s">
        <v>1445</v>
      </c>
    </row>
    <row r="11" spans="1:10" ht="12" customHeight="1" x14ac:dyDescent="0.2">
      <c r="A11" s="1817" t="s">
        <v>1446</v>
      </c>
      <c r="B11" s="1818"/>
      <c r="C11" s="1819"/>
      <c r="D11" s="1819"/>
      <c r="E11" s="1820"/>
      <c r="F11" s="1821"/>
      <c r="H11" s="1832">
        <f>IF(C11="X",5,0)</f>
        <v>0</v>
      </c>
      <c r="I11" s="1832">
        <f>IF(D11="X",5,0)</f>
        <v>0</v>
      </c>
      <c r="J11" s="1832">
        <f>IF(E11="X",5,0)</f>
        <v>0</v>
      </c>
    </row>
    <row r="12" spans="1:10" ht="12" customHeight="1" x14ac:dyDescent="0.2">
      <c r="A12" s="1817" t="s">
        <v>1447</v>
      </c>
      <c r="B12" s="1818"/>
      <c r="C12" s="1819"/>
      <c r="D12" s="1819"/>
      <c r="E12" s="1822"/>
      <c r="F12" s="1821"/>
      <c r="H12" s="1832">
        <f t="shared" ref="H12:H33" si="0">IF(C12="X",5,0)</f>
        <v>0</v>
      </c>
      <c r="I12" s="1832">
        <f t="shared" ref="I12:I33" si="1">IF(D12="X",5,0)</f>
        <v>0</v>
      </c>
      <c r="J12" s="1832">
        <f t="shared" ref="J12:J33" si="2">IF(E12="X",5,0)</f>
        <v>0</v>
      </c>
    </row>
    <row r="13" spans="1:10" ht="12" customHeight="1" x14ac:dyDescent="0.2">
      <c r="A13" s="1817" t="s">
        <v>1448</v>
      </c>
      <c r="B13" s="1818"/>
      <c r="C13" s="1819"/>
      <c r="D13" s="1819"/>
      <c r="E13" s="1822"/>
      <c r="F13" s="1821"/>
      <c r="H13" s="1832">
        <f t="shared" si="0"/>
        <v>0</v>
      </c>
      <c r="I13" s="1832">
        <f t="shared" si="1"/>
        <v>0</v>
      </c>
      <c r="J13" s="1832">
        <f t="shared" si="2"/>
        <v>0</v>
      </c>
    </row>
    <row r="14" spans="1:10" ht="12" customHeight="1" x14ac:dyDescent="0.2">
      <c r="A14" s="1817" t="s">
        <v>1449</v>
      </c>
      <c r="B14" s="1818"/>
      <c r="C14" s="1819"/>
      <c r="D14" s="1819"/>
      <c r="E14" s="1822"/>
      <c r="F14" s="1821"/>
      <c r="H14" s="1832">
        <f t="shared" si="0"/>
        <v>0</v>
      </c>
      <c r="I14" s="1832">
        <f t="shared" si="1"/>
        <v>0</v>
      </c>
      <c r="J14" s="1832">
        <f t="shared" si="2"/>
        <v>0</v>
      </c>
    </row>
    <row r="15" spans="1:10" ht="12" customHeight="1" x14ac:dyDescent="0.2">
      <c r="A15" s="1817" t="s">
        <v>1450</v>
      </c>
      <c r="B15" s="1818"/>
      <c r="C15" s="1819"/>
      <c r="D15" s="1819"/>
      <c r="E15" s="1822"/>
      <c r="F15" s="1821"/>
      <c r="H15" s="1832">
        <f t="shared" si="0"/>
        <v>0</v>
      </c>
      <c r="I15" s="1832">
        <f t="shared" si="1"/>
        <v>0</v>
      </c>
      <c r="J15" s="1832">
        <f t="shared" si="2"/>
        <v>0</v>
      </c>
    </row>
    <row r="16" spans="1:10" ht="12" customHeight="1" x14ac:dyDescent="0.2">
      <c r="A16" s="1817" t="s">
        <v>1451</v>
      </c>
      <c r="B16" s="1818"/>
      <c r="C16" s="1819"/>
      <c r="D16" s="1819"/>
      <c r="E16" s="1822"/>
      <c r="F16" s="1821"/>
      <c r="H16" s="1832">
        <f t="shared" si="0"/>
        <v>0</v>
      </c>
      <c r="I16" s="1832">
        <f t="shared" si="1"/>
        <v>0</v>
      </c>
      <c r="J16" s="1832">
        <f t="shared" si="2"/>
        <v>0</v>
      </c>
    </row>
    <row r="17" spans="1:12" ht="12" customHeight="1" x14ac:dyDescent="0.2">
      <c r="A17" s="1817" t="s">
        <v>1452</v>
      </c>
      <c r="B17" s="1818"/>
      <c r="C17" s="1819"/>
      <c r="D17" s="1819"/>
      <c r="E17" s="1822"/>
      <c r="F17" s="1821"/>
      <c r="H17" s="1832">
        <f t="shared" si="0"/>
        <v>0</v>
      </c>
      <c r="I17" s="1832">
        <f t="shared" si="1"/>
        <v>0</v>
      </c>
      <c r="J17" s="1832">
        <f t="shared" si="2"/>
        <v>0</v>
      </c>
    </row>
    <row r="18" spans="1:12" ht="12" customHeight="1" x14ac:dyDescent="0.2">
      <c r="A18" s="1817" t="s">
        <v>1453</v>
      </c>
      <c r="B18" s="1818"/>
      <c r="C18" s="1819"/>
      <c r="D18" s="1819"/>
      <c r="E18" s="1822"/>
      <c r="F18" s="1821"/>
      <c r="H18" s="1832">
        <f t="shared" si="0"/>
        <v>0</v>
      </c>
      <c r="I18" s="1832">
        <f t="shared" si="1"/>
        <v>0</v>
      </c>
      <c r="J18" s="1832">
        <f t="shared" si="2"/>
        <v>0</v>
      </c>
    </row>
    <row r="19" spans="1:12" ht="12" customHeight="1" x14ac:dyDescent="0.2">
      <c r="A19" s="1817" t="s">
        <v>1604</v>
      </c>
      <c r="B19" s="1818"/>
      <c r="C19" s="1819" t="s">
        <v>2055</v>
      </c>
      <c r="D19" s="1819"/>
      <c r="E19" s="1822"/>
      <c r="F19" s="1821" t="s">
        <v>2072</v>
      </c>
      <c r="H19" s="1832">
        <f t="shared" si="0"/>
        <v>5</v>
      </c>
      <c r="I19" s="1832">
        <f t="shared" si="1"/>
        <v>0</v>
      </c>
      <c r="J19" s="1832">
        <f t="shared" si="2"/>
        <v>0</v>
      </c>
    </row>
    <row r="20" spans="1:12" ht="12" customHeight="1" x14ac:dyDescent="0.2">
      <c r="A20" s="1817" t="s">
        <v>1605</v>
      </c>
      <c r="B20" s="1818"/>
      <c r="C20" s="1819" t="s">
        <v>2055</v>
      </c>
      <c r="D20" s="1819" t="s">
        <v>2055</v>
      </c>
      <c r="E20" s="1822" t="s">
        <v>2070</v>
      </c>
      <c r="F20" s="1821" t="s">
        <v>2071</v>
      </c>
      <c r="H20" s="1832">
        <f t="shared" si="0"/>
        <v>5</v>
      </c>
      <c r="I20" s="1832">
        <f t="shared" si="1"/>
        <v>5</v>
      </c>
      <c r="J20" s="1832">
        <f t="shared" si="2"/>
        <v>0</v>
      </c>
    </row>
    <row r="21" spans="1:12" ht="12" customHeight="1" x14ac:dyDescent="0.2">
      <c r="A21" s="1817" t="s">
        <v>1606</v>
      </c>
      <c r="B21" s="1818"/>
      <c r="C21" s="1819"/>
      <c r="D21" s="1819"/>
      <c r="E21" s="1822"/>
      <c r="F21" s="1821"/>
      <c r="H21" s="1832">
        <f t="shared" si="0"/>
        <v>0</v>
      </c>
      <c r="I21" s="1832">
        <f t="shared" si="1"/>
        <v>0</v>
      </c>
      <c r="J21" s="1832">
        <f t="shared" si="2"/>
        <v>0</v>
      </c>
    </row>
    <row r="22" spans="1:12" ht="12" customHeight="1" x14ac:dyDescent="0.2">
      <c r="A22" s="1817" t="s">
        <v>1607</v>
      </c>
      <c r="B22" s="1818"/>
      <c r="C22" s="1819"/>
      <c r="D22" s="1819"/>
      <c r="E22" s="1822"/>
      <c r="F22" s="1821"/>
      <c r="H22" s="1832">
        <f t="shared" si="0"/>
        <v>0</v>
      </c>
      <c r="I22" s="1832">
        <f t="shared" si="1"/>
        <v>0</v>
      </c>
      <c r="J22" s="1832">
        <f t="shared" si="2"/>
        <v>0</v>
      </c>
    </row>
    <row r="23" spans="1:12" ht="12" customHeight="1" x14ac:dyDescent="0.2">
      <c r="A23" s="1817" t="s">
        <v>1608</v>
      </c>
      <c r="B23" s="1818"/>
      <c r="C23" s="1819"/>
      <c r="D23" s="1819"/>
      <c r="E23" s="1822"/>
      <c r="F23" s="1821"/>
      <c r="H23" s="1832">
        <f t="shared" si="0"/>
        <v>0</v>
      </c>
      <c r="I23" s="1832">
        <f t="shared" si="1"/>
        <v>0</v>
      </c>
      <c r="J23" s="1832">
        <f t="shared" si="2"/>
        <v>0</v>
      </c>
    </row>
    <row r="24" spans="1:12" ht="12" customHeight="1" x14ac:dyDescent="0.2">
      <c r="A24" s="1817" t="s">
        <v>1609</v>
      </c>
      <c r="B24" s="1818"/>
      <c r="C24" s="1819"/>
      <c r="D24" s="1819"/>
      <c r="E24" s="1822"/>
      <c r="F24" s="1821"/>
      <c r="H24" s="1832">
        <f t="shared" si="0"/>
        <v>0</v>
      </c>
      <c r="I24" s="1832">
        <f t="shared" si="1"/>
        <v>0</v>
      </c>
      <c r="J24" s="1832">
        <f t="shared" si="2"/>
        <v>0</v>
      </c>
    </row>
    <row r="25" spans="1:12" ht="12" customHeight="1" x14ac:dyDescent="0.2">
      <c r="A25" s="1817" t="s">
        <v>1610</v>
      </c>
      <c r="B25" s="1818"/>
      <c r="C25" s="1819"/>
      <c r="D25" s="1819"/>
      <c r="E25" s="1822"/>
      <c r="F25" s="1821"/>
      <c r="H25" s="1832">
        <f t="shared" si="0"/>
        <v>0</v>
      </c>
      <c r="I25" s="1832">
        <f t="shared" si="1"/>
        <v>0</v>
      </c>
      <c r="J25" s="1832">
        <f t="shared" si="2"/>
        <v>0</v>
      </c>
    </row>
    <row r="26" spans="1:12" ht="12" customHeight="1" x14ac:dyDescent="0.2">
      <c r="A26" s="1817" t="s">
        <v>1611</v>
      </c>
      <c r="B26" s="1818"/>
      <c r="C26" s="1819" t="s">
        <v>2055</v>
      </c>
      <c r="D26" s="1819" t="s">
        <v>2055</v>
      </c>
      <c r="E26" s="1822" t="s">
        <v>2070</v>
      </c>
      <c r="F26" s="1821" t="s">
        <v>2073</v>
      </c>
      <c r="H26" s="1832">
        <f t="shared" si="0"/>
        <v>5</v>
      </c>
      <c r="I26" s="1832">
        <f t="shared" si="1"/>
        <v>5</v>
      </c>
      <c r="J26" s="1832">
        <f t="shared" si="2"/>
        <v>0</v>
      </c>
    </row>
    <row r="27" spans="1:12" ht="18.75" x14ac:dyDescent="0.2">
      <c r="A27" s="1817" t="s">
        <v>1612</v>
      </c>
      <c r="B27" s="1818"/>
      <c r="C27" s="1819"/>
      <c r="D27" s="1819"/>
      <c r="E27" s="1822"/>
      <c r="F27" s="1821"/>
      <c r="H27" s="1832">
        <f t="shared" si="0"/>
        <v>0</v>
      </c>
      <c r="I27" s="1832">
        <f t="shared" si="1"/>
        <v>0</v>
      </c>
      <c r="J27" s="1832">
        <f t="shared" si="2"/>
        <v>0</v>
      </c>
    </row>
    <row r="28" spans="1:12" ht="12" customHeight="1" x14ac:dyDescent="0.2">
      <c r="A28" s="1817" t="s">
        <v>1613</v>
      </c>
      <c r="B28" s="1818"/>
      <c r="C28" s="1819"/>
      <c r="D28" s="1819"/>
      <c r="E28" s="1822"/>
      <c r="F28" s="1821"/>
      <c r="H28" s="1832">
        <f t="shared" si="0"/>
        <v>0</v>
      </c>
      <c r="I28" s="1832">
        <f t="shared" si="1"/>
        <v>0</v>
      </c>
      <c r="J28" s="1832">
        <f t="shared" si="2"/>
        <v>0</v>
      </c>
    </row>
    <row r="29" spans="1:12" ht="12" customHeight="1" x14ac:dyDescent="0.2">
      <c r="A29" s="1817" t="s">
        <v>1614</v>
      </c>
      <c r="B29" s="1818"/>
      <c r="C29" s="1819"/>
      <c r="D29" s="1819"/>
      <c r="E29" s="1822"/>
      <c r="F29" s="1821"/>
      <c r="H29" s="1832">
        <f t="shared" si="0"/>
        <v>0</v>
      </c>
      <c r="I29" s="1832">
        <f t="shared" si="1"/>
        <v>0</v>
      </c>
      <c r="J29" s="1832">
        <f t="shared" si="2"/>
        <v>0</v>
      </c>
    </row>
    <row r="30" spans="1:12" ht="12" customHeight="1" x14ac:dyDescent="0.2">
      <c r="A30" s="1817" t="s">
        <v>1615</v>
      </c>
      <c r="B30" s="1818"/>
      <c r="C30" s="1819"/>
      <c r="D30" s="1819"/>
      <c r="E30" s="1822"/>
      <c r="F30" s="1821"/>
      <c r="H30" s="1832">
        <f t="shared" si="0"/>
        <v>0</v>
      </c>
      <c r="I30" s="1832">
        <f t="shared" si="1"/>
        <v>0</v>
      </c>
      <c r="J30" s="1832">
        <f t="shared" si="2"/>
        <v>0</v>
      </c>
    </row>
    <row r="31" spans="1:12" ht="12" customHeight="1" x14ac:dyDescent="0.2">
      <c r="A31" s="1817" t="s">
        <v>1616</v>
      </c>
      <c r="B31" s="1818"/>
      <c r="C31" s="1819"/>
      <c r="D31" s="1819"/>
      <c r="E31" s="1822"/>
      <c r="F31" s="1821"/>
      <c r="H31" s="1832">
        <f t="shared" si="0"/>
        <v>0</v>
      </c>
      <c r="I31" s="1832">
        <f t="shared" si="1"/>
        <v>0</v>
      </c>
      <c r="J31" s="1832">
        <f t="shared" si="2"/>
        <v>0</v>
      </c>
      <c r="L31" s="1823"/>
    </row>
    <row r="32" spans="1:12" ht="12" customHeight="1" x14ac:dyDescent="0.2">
      <c r="A32" s="1817" t="s">
        <v>1617</v>
      </c>
      <c r="B32" s="1818"/>
      <c r="C32" s="1819"/>
      <c r="D32" s="1819"/>
      <c r="E32" s="1822"/>
      <c r="F32" s="1821"/>
      <c r="H32" s="1832">
        <f t="shared" si="0"/>
        <v>0</v>
      </c>
      <c r="I32" s="1832">
        <f t="shared" si="1"/>
        <v>0</v>
      </c>
      <c r="J32" s="1832">
        <f t="shared" si="2"/>
        <v>0</v>
      </c>
    </row>
    <row r="33" spans="1:11" ht="12" customHeight="1" x14ac:dyDescent="0.2">
      <c r="A33" s="1817" t="s">
        <v>1618</v>
      </c>
      <c r="B33" s="1818"/>
      <c r="C33" s="1819"/>
      <c r="D33" s="1819"/>
      <c r="E33" s="1822"/>
      <c r="F33" s="1821"/>
      <c r="H33" s="1832">
        <f t="shared" si="0"/>
        <v>0</v>
      </c>
      <c r="I33" s="1832">
        <f t="shared" si="1"/>
        <v>0</v>
      </c>
      <c r="J33" s="1832">
        <f t="shared" si="2"/>
        <v>0</v>
      </c>
    </row>
    <row r="34" spans="1:11" ht="12" customHeight="1" x14ac:dyDescent="0.25">
      <c r="A34" s="1824"/>
      <c r="B34" s="1824"/>
      <c r="C34" s="1824"/>
      <c r="D34" s="1824"/>
      <c r="E34" s="1824"/>
      <c r="F34" s="1824"/>
      <c r="H34" s="1832">
        <f>SUM(H11:H32)</f>
        <v>15</v>
      </c>
      <c r="I34" s="1832">
        <f>SUM(I11:I32)</f>
        <v>10</v>
      </c>
      <c r="J34" s="1832">
        <f>SUM(J11:J32)</f>
        <v>0</v>
      </c>
      <c r="K34" s="1832">
        <f>SUM(H34:J34)</f>
        <v>25</v>
      </c>
    </row>
    <row r="35" spans="1:11" ht="12" customHeight="1" x14ac:dyDescent="0.2">
      <c r="A35" s="1825" t="s">
        <v>1455</v>
      </c>
      <c r="B35" s="1826"/>
      <c r="C35" s="2309"/>
      <c r="D35" s="2309"/>
      <c r="E35" s="2309"/>
      <c r="F35" s="2310"/>
    </row>
    <row r="36" spans="1:11" ht="12" customHeight="1" x14ac:dyDescent="0.2">
      <c r="A36" s="2292"/>
      <c r="B36" s="2293"/>
      <c r="C36" s="2293"/>
      <c r="D36" s="2293"/>
      <c r="E36" s="2293"/>
      <c r="F36" s="2294"/>
    </row>
    <row r="37" spans="1:11" ht="12" customHeight="1" x14ac:dyDescent="0.2">
      <c r="A37" s="2292"/>
      <c r="B37" s="2293"/>
      <c r="C37" s="2293"/>
      <c r="D37" s="2293"/>
      <c r="E37" s="2293"/>
      <c r="F37" s="2294"/>
    </row>
    <row r="38" spans="1:11" ht="12" customHeight="1" x14ac:dyDescent="0.2">
      <c r="A38" s="2295"/>
      <c r="B38" s="2296"/>
      <c r="C38" s="2296"/>
      <c r="D38" s="2296"/>
      <c r="E38" s="2296"/>
      <c r="F38" s="2297"/>
    </row>
    <row r="39" spans="1:11" ht="4.5" hidden="1" customHeight="1" x14ac:dyDescent="0.2">
      <c r="A39" s="1827"/>
      <c r="B39" s="1827"/>
      <c r="C39" s="1827"/>
      <c r="D39" s="1827"/>
      <c r="E39" s="1827"/>
      <c r="F39" s="1827"/>
    </row>
    <row r="40" spans="1:11" s="1824" customFormat="1" ht="12" customHeight="1" x14ac:dyDescent="0.25">
      <c r="A40" s="1828" t="s">
        <v>1454</v>
      </c>
      <c r="B40" s="1829"/>
      <c r="C40" s="2298"/>
      <c r="D40" s="2298"/>
      <c r="E40" s="2298"/>
      <c r="F40" s="2299"/>
      <c r="H40" s="1833"/>
      <c r="I40" s="1833"/>
      <c r="J40" s="1833"/>
      <c r="K40" s="1833"/>
    </row>
    <row r="41" spans="1:11" s="1824" customFormat="1" ht="12" customHeight="1" x14ac:dyDescent="0.25">
      <c r="A41" s="2300"/>
      <c r="B41" s="2301"/>
      <c r="C41" s="2301"/>
      <c r="D41" s="2301"/>
      <c r="E41" s="2301"/>
      <c r="F41" s="2302"/>
      <c r="H41" s="1833"/>
      <c r="I41" s="1833"/>
      <c r="J41" s="1833"/>
      <c r="K41" s="1833"/>
    </row>
    <row r="42" spans="1:11" s="1824" customFormat="1" ht="12" customHeight="1" x14ac:dyDescent="0.25">
      <c r="A42" s="2300"/>
      <c r="B42" s="2301"/>
      <c r="C42" s="2301"/>
      <c r="D42" s="2301"/>
      <c r="E42" s="2301"/>
      <c r="F42" s="2302"/>
      <c r="H42" s="1833"/>
      <c r="I42" s="1833"/>
      <c r="J42" s="1833"/>
      <c r="K42" s="1833"/>
    </row>
    <row r="43" spans="1:11" s="1824" customFormat="1" ht="15" x14ac:dyDescent="0.25">
      <c r="A43" s="2289"/>
      <c r="B43" s="2290"/>
      <c r="C43" s="2290"/>
      <c r="D43" s="2290"/>
      <c r="E43" s="2290"/>
      <c r="F43" s="2291"/>
      <c r="H43" s="1833"/>
      <c r="I43" s="1833"/>
      <c r="J43" s="1833"/>
      <c r="K43" s="1833"/>
    </row>
    <row r="44" spans="1:11" s="1824" customFormat="1" ht="12" hidden="1" customHeight="1" x14ac:dyDescent="0.25">
      <c r="A44" s="2289"/>
      <c r="B44" s="2290"/>
      <c r="C44" s="2290"/>
      <c r="D44" s="2290"/>
      <c r="E44" s="2290"/>
      <c r="F44" s="2291"/>
      <c r="H44" s="1833"/>
      <c r="I44" s="1833"/>
      <c r="J44" s="1833"/>
      <c r="K44" s="1833"/>
    </row>
    <row r="45" spans="1:11" s="1824" customFormat="1" ht="12" customHeight="1" x14ac:dyDescent="0.25">
      <c r="H45" s="1833"/>
      <c r="I45" s="1833"/>
      <c r="J45" s="1833"/>
      <c r="K45" s="1833"/>
    </row>
    <row r="46" spans="1:11" s="1824" customFormat="1" ht="9.75" customHeight="1" x14ac:dyDescent="0.25">
      <c r="H46" s="1833"/>
      <c r="I46" s="1833"/>
      <c r="J46" s="1833"/>
      <c r="K46" s="1833"/>
    </row>
    <row r="47" spans="1:11" s="1824" customFormat="1" ht="13.5" customHeight="1" x14ac:dyDescent="0.25">
      <c r="H47" s="1833"/>
      <c r="I47" s="1833"/>
      <c r="J47" s="1833"/>
      <c r="K47" s="1833"/>
    </row>
    <row r="48" spans="1:11" s="1824" customFormat="1" ht="15" x14ac:dyDescent="0.25">
      <c r="H48" s="1833"/>
      <c r="I48" s="1833"/>
      <c r="J48" s="1833"/>
      <c r="K48" s="1833"/>
    </row>
    <row r="49" spans="1:11" s="1824" customFormat="1" ht="15" hidden="1" x14ac:dyDescent="0.25">
      <c r="A49" s="1824" t="b">
        <v>0</v>
      </c>
      <c r="H49" s="1833"/>
      <c r="I49" s="1833"/>
      <c r="J49" s="1833"/>
      <c r="K49" s="1833"/>
    </row>
    <row r="50" spans="1:11" s="1824" customFormat="1" ht="15" x14ac:dyDescent="0.25">
      <c r="H50" s="1833"/>
      <c r="I50" s="1833"/>
      <c r="J50" s="1833"/>
      <c r="K50" s="1833"/>
    </row>
    <row r="51" spans="1:11" s="1824" customFormat="1" ht="15" x14ac:dyDescent="0.25">
      <c r="H51" s="1833"/>
      <c r="I51" s="1833"/>
      <c r="J51" s="1833"/>
      <c r="K51" s="1833"/>
    </row>
    <row r="52" spans="1:11" s="1824" customFormat="1" ht="15" x14ac:dyDescent="0.25">
      <c r="H52" s="1833"/>
      <c r="I52" s="1833"/>
      <c r="J52" s="1833"/>
      <c r="K52" s="1833"/>
    </row>
    <row r="53" spans="1:11" s="1824" customFormat="1" ht="15" x14ac:dyDescent="0.25">
      <c r="H53" s="1833"/>
      <c r="I53" s="1833"/>
      <c r="J53" s="1833"/>
      <c r="K53" s="1833"/>
    </row>
    <row r="54" spans="1:11" s="1824" customFormat="1" ht="15" x14ac:dyDescent="0.25">
      <c r="H54" s="1833"/>
      <c r="I54" s="1833"/>
      <c r="J54" s="1833"/>
      <c r="K54" s="1833"/>
    </row>
    <row r="55" spans="1:11" s="1824" customFormat="1" ht="15" x14ac:dyDescent="0.25">
      <c r="H55" s="1833"/>
      <c r="I55" s="1833"/>
      <c r="J55" s="1833"/>
      <c r="K55" s="1833"/>
    </row>
    <row r="56" spans="1:11" s="1824" customFormat="1" ht="15" x14ac:dyDescent="0.25">
      <c r="H56" s="1833"/>
      <c r="I56" s="1833"/>
      <c r="J56" s="1833"/>
      <c r="K56" s="1833"/>
    </row>
    <row r="57" spans="1:11" s="1824" customFormat="1" ht="15" x14ac:dyDescent="0.25">
      <c r="H57" s="1833"/>
      <c r="I57" s="1833"/>
      <c r="J57" s="1833"/>
      <c r="K57" s="1833"/>
    </row>
    <row r="58" spans="1:11" s="1824" customFormat="1" ht="15" x14ac:dyDescent="0.25">
      <c r="H58" s="1833"/>
      <c r="I58" s="1833"/>
      <c r="J58" s="1833"/>
      <c r="K58" s="1833"/>
    </row>
    <row r="59" spans="1:11" s="1824" customFormat="1" ht="15" x14ac:dyDescent="0.25">
      <c r="H59" s="1833"/>
      <c r="I59" s="1833"/>
      <c r="J59" s="1833"/>
      <c r="K59" s="1833"/>
    </row>
    <row r="60" spans="1:11" s="1824" customFormat="1" ht="15" x14ac:dyDescent="0.25">
      <c r="H60" s="1833"/>
      <c r="I60" s="1833"/>
      <c r="J60" s="1833"/>
      <c r="K60" s="1833"/>
    </row>
    <row r="61" spans="1:11" s="1824" customFormat="1" ht="15" x14ac:dyDescent="0.25">
      <c r="H61" s="1833"/>
      <c r="I61" s="1833"/>
      <c r="J61" s="1833"/>
      <c r="K61" s="1833"/>
    </row>
    <row r="62" spans="1:11" s="1824" customFormat="1" ht="15" x14ac:dyDescent="0.25">
      <c r="H62" s="1833"/>
      <c r="I62" s="1833"/>
      <c r="J62" s="1833"/>
      <c r="K62" s="1833"/>
    </row>
    <row r="63" spans="1:11" s="1824" customFormat="1" ht="15" x14ac:dyDescent="0.25">
      <c r="H63" s="1833"/>
      <c r="I63" s="1833"/>
      <c r="J63" s="1833"/>
      <c r="K63" s="1833"/>
    </row>
    <row r="64" spans="1:11" s="1824" customFormat="1" ht="15" x14ac:dyDescent="0.25">
      <c r="H64" s="1833"/>
      <c r="I64" s="1833"/>
      <c r="J64" s="1833"/>
      <c r="K64" s="1833"/>
    </row>
    <row r="65" spans="8:11" s="1824" customFormat="1" ht="15" x14ac:dyDescent="0.25">
      <c r="H65" s="1833"/>
      <c r="I65" s="1833"/>
      <c r="J65" s="1833"/>
      <c r="K65" s="1833"/>
    </row>
    <row r="66" spans="8:11" s="1824" customFormat="1" ht="15" x14ac:dyDescent="0.25">
      <c r="H66" s="1833"/>
      <c r="I66" s="1833"/>
      <c r="J66" s="1833"/>
      <c r="K66" s="1833"/>
    </row>
    <row r="67" spans="8:11" s="1824" customFormat="1" ht="15" x14ac:dyDescent="0.25">
      <c r="H67" s="1833"/>
      <c r="I67" s="1833"/>
      <c r="J67" s="1833"/>
      <c r="K67" s="1833"/>
    </row>
    <row r="68" spans="8:11" s="1824" customFormat="1" ht="15" x14ac:dyDescent="0.25">
      <c r="H68" s="1833"/>
      <c r="I68" s="1833"/>
      <c r="J68" s="1833"/>
      <c r="K68" s="1833"/>
    </row>
    <row r="69" spans="8:11" s="1824" customFormat="1" ht="15" x14ac:dyDescent="0.25">
      <c r="H69" s="1833"/>
      <c r="I69" s="1833"/>
      <c r="J69" s="1833"/>
      <c r="K69" s="1833"/>
    </row>
    <row r="70" spans="8:11" s="1824" customFormat="1" ht="15" x14ac:dyDescent="0.25">
      <c r="H70" s="1833"/>
      <c r="I70" s="1833"/>
      <c r="J70" s="1833"/>
      <c r="K70" s="1833"/>
    </row>
    <row r="71" spans="8:11" s="1824" customFormat="1" ht="15" x14ac:dyDescent="0.25">
      <c r="H71" s="1833"/>
      <c r="I71" s="1833"/>
      <c r="J71" s="1833"/>
      <c r="K71" s="1833"/>
    </row>
    <row r="72" spans="8:11" s="1824" customFormat="1" ht="15" x14ac:dyDescent="0.25">
      <c r="H72" s="1833"/>
      <c r="I72" s="1833"/>
      <c r="J72" s="1833"/>
      <c r="K72" s="1833"/>
    </row>
    <row r="73" spans="8:11" s="1824" customFormat="1" ht="15" x14ac:dyDescent="0.25">
      <c r="H73" s="1833"/>
      <c r="I73" s="1833"/>
      <c r="J73" s="1833"/>
      <c r="K73" s="1833"/>
    </row>
    <row r="74" spans="8:11" s="1824" customFormat="1" ht="15" x14ac:dyDescent="0.25">
      <c r="H74" s="1833"/>
      <c r="I74" s="1833"/>
      <c r="J74" s="1833"/>
      <c r="K74" s="1833"/>
    </row>
    <row r="75" spans="8:11" s="1824" customFormat="1" ht="15" x14ac:dyDescent="0.25">
      <c r="H75" s="1833"/>
      <c r="I75" s="1833"/>
      <c r="J75" s="1833"/>
      <c r="K75" s="1833"/>
    </row>
    <row r="76" spans="8:11" s="1824" customFormat="1" ht="15" x14ac:dyDescent="0.25">
      <c r="H76" s="1833"/>
      <c r="I76" s="1833"/>
      <c r="J76" s="1833"/>
      <c r="K76" s="1833"/>
    </row>
    <row r="77" spans="8:11" s="1824" customFormat="1" ht="15" x14ac:dyDescent="0.25">
      <c r="H77" s="1833"/>
      <c r="I77" s="1833"/>
      <c r="J77" s="1833"/>
      <c r="K77" s="1833"/>
    </row>
    <row r="78" spans="8:11" s="1824" customFormat="1" ht="15" x14ac:dyDescent="0.25">
      <c r="H78" s="1833"/>
      <c r="I78" s="1833"/>
      <c r="J78" s="1833"/>
      <c r="K78" s="1833"/>
    </row>
    <row r="79" spans="8:11" s="1824" customFormat="1" ht="15" x14ac:dyDescent="0.25">
      <c r="H79" s="1833"/>
      <c r="I79" s="1833"/>
      <c r="J79" s="1833"/>
      <c r="K79" s="1833"/>
    </row>
    <row r="80" spans="8:11" s="1824" customFormat="1" ht="15" x14ac:dyDescent="0.25">
      <c r="H80" s="1833"/>
      <c r="I80" s="1833"/>
      <c r="J80" s="1833"/>
      <c r="K80" s="1833"/>
    </row>
    <row r="81" spans="8:11" s="1824" customFormat="1" ht="15" x14ac:dyDescent="0.25">
      <c r="H81" s="1833"/>
      <c r="I81" s="1833"/>
      <c r="J81" s="1833"/>
      <c r="K81" s="1833"/>
    </row>
    <row r="82" spans="8:11" s="1824" customFormat="1" ht="15" x14ac:dyDescent="0.25">
      <c r="H82" s="1833"/>
      <c r="I82" s="1833"/>
      <c r="J82" s="1833"/>
      <c r="K82" s="1833"/>
    </row>
    <row r="83" spans="8:11" s="1824" customFormat="1" ht="15" x14ac:dyDescent="0.25">
      <c r="H83" s="1833"/>
      <c r="I83" s="1833"/>
      <c r="J83" s="1833"/>
      <c r="K83" s="1833"/>
    </row>
    <row r="84" spans="8:11" s="1824" customFormat="1" ht="15" x14ac:dyDescent="0.25">
      <c r="H84" s="1833"/>
      <c r="I84" s="1833"/>
      <c r="J84" s="1833"/>
      <c r="K84" s="1833"/>
    </row>
    <row r="85" spans="8:11" s="1824" customFormat="1" ht="15" x14ac:dyDescent="0.25">
      <c r="H85" s="1833"/>
      <c r="I85" s="1833"/>
      <c r="J85" s="1833"/>
      <c r="K85" s="1833"/>
    </row>
    <row r="86" spans="8:11" s="1824" customFormat="1" ht="15" x14ac:dyDescent="0.25">
      <c r="H86" s="1833"/>
      <c r="I86" s="1833"/>
      <c r="J86" s="1833"/>
      <c r="K86" s="1833"/>
    </row>
    <row r="87" spans="8:11" s="1824" customFormat="1" ht="15" x14ac:dyDescent="0.25">
      <c r="H87" s="1833"/>
      <c r="I87" s="1833"/>
      <c r="J87" s="1833"/>
      <c r="K87" s="1833"/>
    </row>
    <row r="88" spans="8:11" s="1824" customFormat="1" ht="15" x14ac:dyDescent="0.25">
      <c r="H88" s="1833"/>
      <c r="I88" s="1833"/>
      <c r="J88" s="1833"/>
      <c r="K88" s="1833"/>
    </row>
    <row r="89" spans="8:11" s="1824" customFormat="1" ht="15" x14ac:dyDescent="0.25">
      <c r="H89" s="1833"/>
      <c r="I89" s="1833"/>
      <c r="J89" s="1833"/>
      <c r="K89" s="1833"/>
    </row>
    <row r="90" spans="8:11" s="1824" customFormat="1" ht="15" x14ac:dyDescent="0.25">
      <c r="H90" s="1833"/>
      <c r="I90" s="1833"/>
      <c r="J90" s="1833"/>
      <c r="K90" s="1833"/>
    </row>
    <row r="91" spans="8:11" s="1824" customFormat="1" ht="15" x14ac:dyDescent="0.25">
      <c r="H91" s="1833"/>
      <c r="I91" s="1833"/>
      <c r="J91" s="1833"/>
      <c r="K91" s="1833"/>
    </row>
    <row r="92" spans="8:11" s="1824" customFormat="1" ht="15" x14ac:dyDescent="0.25">
      <c r="H92" s="1833"/>
      <c r="I92" s="1833"/>
      <c r="J92" s="1833"/>
      <c r="K92" s="1833"/>
    </row>
    <row r="93" spans="8:11" s="1824" customFormat="1" ht="15" x14ac:dyDescent="0.25">
      <c r="H93" s="1833"/>
      <c r="I93" s="1833"/>
      <c r="J93" s="1833"/>
      <c r="K93" s="1833"/>
    </row>
    <row r="94" spans="8:11" s="1824" customFormat="1" ht="15" x14ac:dyDescent="0.25">
      <c r="H94" s="1833"/>
      <c r="I94" s="1833"/>
      <c r="J94" s="1833"/>
      <c r="K94" s="1833"/>
    </row>
    <row r="95" spans="8:11" s="1824" customFormat="1" ht="15" x14ac:dyDescent="0.25">
      <c r="H95" s="1833"/>
      <c r="I95" s="1833"/>
      <c r="J95" s="1833"/>
      <c r="K95" s="1833"/>
    </row>
    <row r="96" spans="8:11" s="1824" customFormat="1" ht="15" x14ac:dyDescent="0.25">
      <c r="H96" s="1833"/>
      <c r="I96" s="1833"/>
      <c r="J96" s="1833"/>
      <c r="K96" s="1833"/>
    </row>
    <row r="97" spans="8:11" s="1824" customFormat="1" ht="15" x14ac:dyDescent="0.25">
      <c r="H97" s="1833"/>
      <c r="I97" s="1833"/>
      <c r="J97" s="1833"/>
      <c r="K97" s="1833"/>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gridLines="1"/>
  <pageMargins left="0.3" right="0.2" top="0.68" bottom="0.37" header="0.17" footer="0.17"/>
  <pageSetup scale="85"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Normal="100" workbookViewId="0">
      <selection activeCell="A10" sqref="A10:F10"/>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848" t="s">
        <v>693</v>
      </c>
      <c r="B6" s="1594"/>
      <c r="C6" s="1594"/>
      <c r="D6" s="1594"/>
      <c r="E6" s="1595"/>
      <c r="F6" s="1016"/>
      <c r="G6" s="1010"/>
      <c r="H6" s="1017" t="s">
        <v>1086</v>
      </c>
      <c r="I6" s="2316" t="str">
        <f>COVER!A17</f>
        <v>Harvey SD 152</v>
      </c>
      <c r="J6" s="2317"/>
      <c r="Q6" s="1616"/>
    </row>
    <row r="7" spans="1:17" x14ac:dyDescent="0.2">
      <c r="A7" s="2318" t="s">
        <v>924</v>
      </c>
      <c r="B7" s="2319"/>
      <c r="C7" s="2319"/>
      <c r="D7" s="2319"/>
      <c r="E7" s="2320"/>
      <c r="F7" s="1018"/>
      <c r="G7" s="1010"/>
      <c r="H7" s="1017" t="s">
        <v>390</v>
      </c>
      <c r="I7" s="2321">
        <f>COVER!A13</f>
        <v>7016152002</v>
      </c>
      <c r="J7" s="2321"/>
    </row>
    <row r="8" spans="1:17" ht="8.25" customHeight="1" x14ac:dyDescent="0.2">
      <c r="A8" s="1596"/>
      <c r="B8" s="1597"/>
      <c r="C8" s="1597"/>
      <c r="D8" s="1597"/>
      <c r="E8" s="1598"/>
      <c r="F8" s="1019"/>
      <c r="G8" s="1020"/>
      <c r="H8" s="1020"/>
      <c r="I8" s="1020"/>
      <c r="J8" s="1020"/>
    </row>
    <row r="9" spans="1:17" ht="13.5" customHeight="1" x14ac:dyDescent="0.2">
      <c r="A9" s="1021"/>
      <c r="B9" s="1022"/>
      <c r="C9" s="1022"/>
      <c r="D9" s="1023"/>
      <c r="E9" s="1849" t="s">
        <v>1691</v>
      </c>
      <c r="F9" s="1024"/>
      <c r="G9" s="1024"/>
      <c r="H9" s="1850" t="s">
        <v>1692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22" t="s">
        <v>502</v>
      </c>
      <c r="B11" s="2323"/>
      <c r="C11" s="232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763">
        <f>'Expenditures 15-22'!K50</f>
        <v>863203</v>
      </c>
      <c r="F12" s="1040"/>
      <c r="G12" s="1763">
        <f t="shared" ref="G12:G18" si="0">SUM(E12:F12)</f>
        <v>863203</v>
      </c>
      <c r="H12" s="1041">
        <v>905500</v>
      </c>
      <c r="I12" s="1040"/>
      <c r="J12" s="1763">
        <f t="shared" ref="J12:J18" si="1">SUM(H12:I12)</f>
        <v>905500</v>
      </c>
    </row>
    <row r="13" spans="1:17" ht="15" customHeight="1" x14ac:dyDescent="0.2">
      <c r="A13" s="1036">
        <v>2</v>
      </c>
      <c r="B13" s="1037" t="s">
        <v>44</v>
      </c>
      <c r="C13" s="1038"/>
      <c r="D13" s="1039">
        <v>2330</v>
      </c>
      <c r="E13" s="1763">
        <f>'Expenditures 15-22'!K51</f>
        <v>119070</v>
      </c>
      <c r="F13" s="1040"/>
      <c r="G13" s="1763">
        <f t="shared" si="0"/>
        <v>119070</v>
      </c>
      <c r="H13" s="1041">
        <v>124904</v>
      </c>
      <c r="I13" s="1040"/>
      <c r="J13" s="1763">
        <f t="shared" si="1"/>
        <v>124904</v>
      </c>
    </row>
    <row r="14" spans="1:17" ht="15" customHeight="1" x14ac:dyDescent="0.2">
      <c r="A14" s="1036">
        <v>3</v>
      </c>
      <c r="B14" s="1037" t="s">
        <v>45</v>
      </c>
      <c r="C14" s="1038"/>
      <c r="D14" s="1042">
        <v>2490</v>
      </c>
      <c r="E14" s="1763">
        <f>'Expenditures 15-22'!K56</f>
        <v>9364</v>
      </c>
      <c r="F14" s="1040"/>
      <c r="G14" s="1763">
        <f t="shared" si="0"/>
        <v>9364</v>
      </c>
      <c r="H14" s="1041">
        <v>9822</v>
      </c>
      <c r="I14" s="1040"/>
      <c r="J14" s="1763">
        <f t="shared" si="1"/>
        <v>9822</v>
      </c>
    </row>
    <row r="15" spans="1:17" ht="15" customHeight="1" x14ac:dyDescent="0.2">
      <c r="A15" s="1036">
        <v>4</v>
      </c>
      <c r="B15" s="1037" t="s">
        <v>1128</v>
      </c>
      <c r="C15" s="1038"/>
      <c r="D15" s="1039">
        <v>2510</v>
      </c>
      <c r="E15" s="1763">
        <f>'Expenditures 15-22'!K59</f>
        <v>0</v>
      </c>
      <c r="F15" s="1763">
        <f>'Expenditures 15-22'!K122</f>
        <v>0</v>
      </c>
      <c r="G15" s="1763">
        <f t="shared" si="0"/>
        <v>0</v>
      </c>
      <c r="H15" s="1041"/>
      <c r="I15" s="1041"/>
      <c r="J15" s="1763">
        <f t="shared" si="1"/>
        <v>0</v>
      </c>
    </row>
    <row r="16" spans="1:17" ht="15" customHeight="1" x14ac:dyDescent="0.2">
      <c r="A16" s="1036">
        <v>5</v>
      </c>
      <c r="B16" s="1037" t="s">
        <v>103</v>
      </c>
      <c r="C16" s="1038"/>
      <c r="D16" s="1039">
        <v>2570</v>
      </c>
      <c r="E16" s="1763">
        <f>'Expenditures 15-22'!K64</f>
        <v>0</v>
      </c>
      <c r="F16" s="1040"/>
      <c r="G16" s="1763">
        <f t="shared" si="0"/>
        <v>0</v>
      </c>
      <c r="H16" s="1041"/>
      <c r="I16" s="1040"/>
      <c r="J16" s="1763">
        <f t="shared" si="1"/>
        <v>0</v>
      </c>
    </row>
    <row r="17" spans="1:10" ht="15" customHeight="1" x14ac:dyDescent="0.2">
      <c r="A17" s="1036">
        <v>6</v>
      </c>
      <c r="B17" s="1037" t="s">
        <v>1120</v>
      </c>
      <c r="C17" s="1038"/>
      <c r="D17" s="1039">
        <v>2610</v>
      </c>
      <c r="E17" s="1763">
        <f>'Expenditures 15-22'!K67</f>
        <v>0</v>
      </c>
      <c r="F17" s="1040"/>
      <c r="G17" s="1763">
        <f t="shared" si="0"/>
        <v>0</v>
      </c>
      <c r="H17" s="1041"/>
      <c r="I17" s="1040"/>
      <c r="J17" s="1763">
        <f t="shared" si="1"/>
        <v>0</v>
      </c>
    </row>
    <row r="18" spans="1:10" ht="22.5" customHeight="1" x14ac:dyDescent="0.2">
      <c r="A18" s="1043">
        <v>7</v>
      </c>
      <c r="B18" s="2325" t="s">
        <v>7</v>
      </c>
      <c r="C18" s="2326"/>
      <c r="D18" s="2327"/>
      <c r="E18" s="1044"/>
      <c r="F18" s="1044"/>
      <c r="G18" s="1764">
        <f t="shared" si="0"/>
        <v>0</v>
      </c>
      <c r="H18" s="1041"/>
      <c r="I18" s="1041"/>
      <c r="J18" s="1763">
        <f t="shared" si="1"/>
        <v>0</v>
      </c>
    </row>
    <row r="19" spans="1:10" ht="12.75" customHeight="1" thickBot="1" x14ac:dyDescent="0.25">
      <c r="A19" s="1036">
        <v>8</v>
      </c>
      <c r="B19" s="1045" t="s">
        <v>1223</v>
      </c>
      <c r="D19" s="1046"/>
      <c r="E19" s="1765">
        <f t="shared" ref="E19:J19" si="2">SUM(E12:E17)-E18</f>
        <v>991637</v>
      </c>
      <c r="F19" s="1765">
        <f t="shared" si="2"/>
        <v>0</v>
      </c>
      <c r="G19" s="1765">
        <f t="shared" si="2"/>
        <v>991637</v>
      </c>
      <c r="H19" s="1765">
        <f t="shared" si="2"/>
        <v>1040226</v>
      </c>
      <c r="I19" s="1765">
        <f t="shared" si="2"/>
        <v>0</v>
      </c>
      <c r="J19" s="1765">
        <f t="shared" si="2"/>
        <v>1040226</v>
      </c>
    </row>
    <row r="20" spans="1:10" ht="13.5" thickTop="1" x14ac:dyDescent="0.2">
      <c r="A20" s="1036">
        <v>9</v>
      </c>
      <c r="B20" s="2328" t="s">
        <v>1693</v>
      </c>
      <c r="C20" s="2328"/>
      <c r="D20" s="2329"/>
      <c r="E20" s="1047"/>
      <c r="F20" s="1047"/>
      <c r="G20" s="1047"/>
      <c r="H20" s="1047"/>
      <c r="I20" s="1047"/>
      <c r="J20" s="1766">
        <f>IF(AND(G19&gt;0,J19&gt;0),(((J19-G19)/G19)),"Enter Budget Data")</f>
        <v>4.8998776770128587E-2</v>
      </c>
    </row>
    <row r="21" spans="1:10" ht="9" customHeight="1" x14ac:dyDescent="0.2">
      <c r="B21" s="1048"/>
    </row>
    <row r="22" spans="1:10" x14ac:dyDescent="0.2">
      <c r="A22" s="1049" t="s">
        <v>135</v>
      </c>
      <c r="B22" s="1048"/>
    </row>
    <row r="23" spans="1:10" x14ac:dyDescent="0.2">
      <c r="A23" s="1012" t="s">
        <v>1694</v>
      </c>
      <c r="B23" s="1048"/>
    </row>
    <row r="24" spans="1:10" x14ac:dyDescent="0.2">
      <c r="A24" s="1012" t="s">
        <v>1695</v>
      </c>
      <c r="B24" s="1048"/>
    </row>
    <row r="25" spans="1:10" x14ac:dyDescent="0.2">
      <c r="A25" s="1050"/>
      <c r="B25" s="1048"/>
    </row>
    <row r="26" spans="1:10" ht="20.100000000000001" customHeight="1" x14ac:dyDescent="0.2">
      <c r="B26" s="1048"/>
      <c r="C26" s="2334"/>
      <c r="D26" s="2334"/>
      <c r="E26" s="1051"/>
      <c r="F26" s="2333"/>
      <c r="G26" s="2333"/>
    </row>
    <row r="27" spans="1:10" x14ac:dyDescent="0.2">
      <c r="B27" s="1048"/>
      <c r="C27" s="1052" t="s">
        <v>1093</v>
      </c>
      <c r="D27" s="1053"/>
      <c r="E27" s="1054"/>
      <c r="F27" s="2330" t="s">
        <v>1585</v>
      </c>
      <c r="G27" s="2330"/>
    </row>
    <row r="28" spans="1:10" ht="28.5" customHeight="1" x14ac:dyDescent="0.2">
      <c r="B28" s="1048"/>
      <c r="C28" s="2332"/>
      <c r="D28" s="2332"/>
      <c r="E28" s="1055"/>
      <c r="F28" s="2332"/>
      <c r="G28" s="2332"/>
    </row>
    <row r="29" spans="1:10" x14ac:dyDescent="0.2">
      <c r="B29" s="1048"/>
      <c r="C29" s="1056" t="s">
        <v>1638</v>
      </c>
      <c r="E29" s="1057"/>
      <c r="F29" s="2331" t="s">
        <v>1586</v>
      </c>
      <c r="G29" s="233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13" t="s">
        <v>134</v>
      </c>
      <c r="D33" s="2314"/>
      <c r="E33" s="2314"/>
      <c r="F33" s="2314"/>
      <c r="G33" s="2314"/>
      <c r="H33" s="2314"/>
      <c r="I33" s="2314"/>
    </row>
    <row r="34" spans="1:10" ht="10.35" customHeight="1" x14ac:dyDescent="0.2">
      <c r="C34" s="2314"/>
      <c r="D34" s="2314"/>
      <c r="E34" s="2314"/>
      <c r="F34" s="2314"/>
      <c r="G34" s="2314"/>
      <c r="H34" s="2314"/>
      <c r="I34" s="2314"/>
    </row>
    <row r="35" spans="1:10" ht="7.5" customHeight="1" x14ac:dyDescent="0.2">
      <c r="C35" s="1063"/>
    </row>
    <row r="36" spans="1:10" ht="13.5" customHeight="1" x14ac:dyDescent="0.2">
      <c r="B36" s="1062"/>
      <c r="C36" s="2315" t="s">
        <v>1922</v>
      </c>
      <c r="D36" s="2314"/>
      <c r="E36" s="2314"/>
      <c r="F36" s="2314"/>
      <c r="G36" s="2314"/>
      <c r="H36" s="2314"/>
      <c r="I36" s="2314"/>
      <c r="J36" s="1064"/>
    </row>
    <row r="37" spans="1:10" ht="22.5" customHeight="1" x14ac:dyDescent="0.2">
      <c r="C37" s="2314"/>
      <c r="D37" s="2314"/>
      <c r="E37" s="2314"/>
      <c r="F37" s="2314"/>
      <c r="G37" s="2314"/>
      <c r="H37" s="2314"/>
      <c r="I37" s="2314"/>
      <c r="J37" s="1064"/>
    </row>
    <row r="38" spans="1:10" ht="7.5" customHeight="1" x14ac:dyDescent="0.2">
      <c r="C38" s="1063"/>
      <c r="D38" s="1065"/>
      <c r="E38" s="1066"/>
      <c r="F38" s="1067"/>
      <c r="G38" s="1066"/>
    </row>
    <row r="39" spans="1:10" ht="13.5" customHeight="1" x14ac:dyDescent="0.2">
      <c r="B39" s="1062"/>
      <c r="C39" s="2311" t="s">
        <v>937</v>
      </c>
      <c r="D39" s="2312"/>
      <c r="E39" s="2312"/>
      <c r="F39" s="2312"/>
      <c r="G39" s="2312"/>
      <c r="H39" s="2312"/>
      <c r="I39" s="231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1"/>
  <sheetViews>
    <sheetView showGridLines="0" zoomScaleNormal="100" workbookViewId="0">
      <selection activeCell="A10" sqref="A10:F10"/>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ht="25.5" x14ac:dyDescent="0.2">
      <c r="A5" s="1937">
        <v>1</v>
      </c>
      <c r="B5" s="1936" t="s">
        <v>2192</v>
      </c>
    </row>
    <row r="6" spans="1:2" x14ac:dyDescent="0.2">
      <c r="A6" s="1937">
        <v>2</v>
      </c>
      <c r="B6" s="329" t="s">
        <v>2193</v>
      </c>
    </row>
    <row r="7" spans="1:2" x14ac:dyDescent="0.2">
      <c r="A7" s="1937">
        <v>3</v>
      </c>
      <c r="B7" s="329" t="s">
        <v>2194</v>
      </c>
    </row>
    <row r="8" spans="1:2" x14ac:dyDescent="0.2">
      <c r="A8" s="1937">
        <v>4</v>
      </c>
      <c r="B8" s="329" t="s">
        <v>2195</v>
      </c>
    </row>
    <row r="9" spans="1:2" x14ac:dyDescent="0.2">
      <c r="A9" s="1937">
        <v>5</v>
      </c>
      <c r="B9" s="329" t="s">
        <v>2196</v>
      </c>
    </row>
    <row r="10" spans="1:2" x14ac:dyDescent="0.2">
      <c r="A10" s="1937">
        <v>6</v>
      </c>
      <c r="B10" s="329" t="s">
        <v>2197</v>
      </c>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c r="B60" s="258" t="str">
        <f>COVER!A17</f>
        <v>Harvey SD 152</v>
      </c>
    </row>
    <row r="61" spans="1:2" x14ac:dyDescent="0.2">
      <c r="B61" s="1070">
        <f>COVER!A13</f>
        <v>7016152002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Normal="100" workbookViewId="0">
      <selection activeCell="A10" sqref="A10:F10"/>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1948</v>
      </c>
      <c r="C4" s="162" t="s">
        <v>1231</v>
      </c>
      <c r="D4" s="169" t="s">
        <v>10</v>
      </c>
      <c r="E4" s="170" t="s">
        <v>22</v>
      </c>
    </row>
    <row r="5" spans="1:5" x14ac:dyDescent="0.2">
      <c r="A5" s="168" t="s">
        <v>1950</v>
      </c>
      <c r="C5" s="162" t="s">
        <v>1231</v>
      </c>
      <c r="D5" s="169" t="s">
        <v>10</v>
      </c>
      <c r="E5" s="170" t="s">
        <v>22</v>
      </c>
    </row>
    <row r="6" spans="1:5" x14ac:dyDescent="0.2">
      <c r="A6" s="168" t="s">
        <v>1949</v>
      </c>
      <c r="C6" s="162" t="s">
        <v>1231</v>
      </c>
      <c r="D6" s="167" t="s">
        <v>11</v>
      </c>
      <c r="E6" s="170" t="s">
        <v>998</v>
      </c>
    </row>
    <row r="7" spans="1:5" x14ac:dyDescent="0.2">
      <c r="A7" s="168" t="s">
        <v>1951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1952</v>
      </c>
      <c r="C11" s="162" t="s">
        <v>1231</v>
      </c>
      <c r="D11" s="169" t="s">
        <v>14</v>
      </c>
      <c r="E11" s="170" t="s">
        <v>1218</v>
      </c>
    </row>
    <row r="12" spans="1:5" x14ac:dyDescent="0.2">
      <c r="B12" s="169" t="s">
        <v>1953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1954</v>
      </c>
      <c r="C15" s="162" t="s">
        <v>1231</v>
      </c>
      <c r="D15" s="169" t="s">
        <v>17</v>
      </c>
      <c r="E15" s="170" t="s">
        <v>657</v>
      </c>
    </row>
    <row r="16" spans="1:5" x14ac:dyDescent="0.2">
      <c r="A16" s="172"/>
      <c r="B16" s="162" t="s">
        <v>1955</v>
      </c>
      <c r="C16" s="162" t="s">
        <v>1231</v>
      </c>
      <c r="D16" s="169" t="s">
        <v>702</v>
      </c>
      <c r="E16" s="170" t="s">
        <v>1100</v>
      </c>
    </row>
    <row r="17" spans="1:5" x14ac:dyDescent="0.2">
      <c r="B17" s="167" t="s">
        <v>1045</v>
      </c>
      <c r="C17" s="162" t="s">
        <v>1231</v>
      </c>
    </row>
    <row r="18" spans="1:5" x14ac:dyDescent="0.2">
      <c r="B18" s="167" t="s">
        <v>1961</v>
      </c>
      <c r="D18" s="169" t="s">
        <v>18</v>
      </c>
      <c r="E18" s="170" t="s">
        <v>1101</v>
      </c>
    </row>
    <row r="19" spans="1:5" x14ac:dyDescent="0.2">
      <c r="A19" s="168" t="s">
        <v>1161</v>
      </c>
      <c r="C19" s="162" t="s">
        <v>1231</v>
      </c>
      <c r="D19" s="169"/>
      <c r="E19" s="171"/>
    </row>
    <row r="20" spans="1:5" x14ac:dyDescent="0.2">
      <c r="B20" s="167" t="s">
        <v>1956</v>
      </c>
      <c r="C20" s="162" t="s">
        <v>1231</v>
      </c>
      <c r="D20" s="169" t="s">
        <v>19</v>
      </c>
      <c r="E20" s="170" t="s">
        <v>53</v>
      </c>
    </row>
    <row r="21" spans="1:5" x14ac:dyDescent="0.2">
      <c r="B21" s="167" t="s">
        <v>1957</v>
      </c>
      <c r="C21" s="162" t="s">
        <v>1231</v>
      </c>
      <c r="D21" s="169" t="s">
        <v>20</v>
      </c>
      <c r="E21" s="170" t="s">
        <v>1698</v>
      </c>
    </row>
    <row r="22" spans="1:5" x14ac:dyDescent="0.2">
      <c r="A22" s="168"/>
      <c r="B22" s="162" t="s">
        <v>1945</v>
      </c>
      <c r="C22" s="162" t="s">
        <v>1231</v>
      </c>
      <c r="D22" s="167" t="s">
        <v>1947</v>
      </c>
      <c r="E22" s="1788" t="s">
        <v>1699</v>
      </c>
    </row>
    <row r="23" spans="1:5" x14ac:dyDescent="0.2">
      <c r="A23" s="168"/>
      <c r="B23" s="162" t="s">
        <v>1946</v>
      </c>
      <c r="D23" s="167" t="s">
        <v>658</v>
      </c>
      <c r="E23" s="1788" t="s">
        <v>1016</v>
      </c>
    </row>
    <row r="24" spans="1:5" x14ac:dyDescent="0.2">
      <c r="A24" s="168" t="s">
        <v>1697</v>
      </c>
      <c r="C24" s="162" t="s">
        <v>1231</v>
      </c>
      <c r="D24" s="167" t="s">
        <v>1456</v>
      </c>
      <c r="E24" s="170" t="s">
        <v>1017</v>
      </c>
    </row>
    <row r="25" spans="1:5" x14ac:dyDescent="0.2">
      <c r="A25" s="168" t="s">
        <v>1958</v>
      </c>
      <c r="C25" s="162" t="s">
        <v>1231</v>
      </c>
      <c r="D25" s="169" t="s">
        <v>21</v>
      </c>
      <c r="E25" s="170" t="s">
        <v>1102</v>
      </c>
    </row>
    <row r="26" spans="1:5" x14ac:dyDescent="0.2">
      <c r="A26" s="168" t="s">
        <v>1959</v>
      </c>
      <c r="C26" s="162" t="s">
        <v>1231</v>
      </c>
      <c r="D26" s="169" t="s">
        <v>584</v>
      </c>
      <c r="E26" s="170" t="s">
        <v>1103</v>
      </c>
    </row>
    <row r="27" spans="1:5" x14ac:dyDescent="0.2">
      <c r="A27" s="168" t="s">
        <v>1960</v>
      </c>
      <c r="C27" s="162" t="s">
        <v>1231</v>
      </c>
      <c r="D27" s="169" t="s">
        <v>578</v>
      </c>
      <c r="E27" s="170" t="s">
        <v>704</v>
      </c>
    </row>
    <row r="28" spans="1:5" x14ac:dyDescent="0.2">
      <c r="A28" s="168" t="s">
        <v>1962</v>
      </c>
      <c r="D28" s="169" t="s">
        <v>705</v>
      </c>
      <c r="E28" s="170" t="s">
        <v>1429</v>
      </c>
    </row>
    <row r="29" spans="1:5" x14ac:dyDescent="0.2">
      <c r="A29" s="168" t="s">
        <v>1963</v>
      </c>
      <c r="D29" s="169" t="s">
        <v>1457</v>
      </c>
      <c r="E29" s="170" t="s">
        <v>1438</v>
      </c>
    </row>
    <row r="30" spans="1:5" x14ac:dyDescent="0.2">
      <c r="A30" s="173" t="s">
        <v>1964</v>
      </c>
      <c r="C30" s="162" t="s">
        <v>1231</v>
      </c>
      <c r="D30" s="169" t="s">
        <v>42</v>
      </c>
      <c r="E30" s="170" t="s">
        <v>1039</v>
      </c>
    </row>
    <row r="31" spans="1:5" x14ac:dyDescent="0.2">
      <c r="A31" s="168" t="s">
        <v>1598</v>
      </c>
      <c r="C31" s="162" t="s">
        <v>1231</v>
      </c>
      <c r="D31" s="167"/>
      <c r="E31" s="171"/>
    </row>
    <row r="32" spans="1:5" x14ac:dyDescent="0.2">
      <c r="B32" s="167" t="s">
        <v>1965</v>
      </c>
      <c r="C32" s="162" t="s">
        <v>1231</v>
      </c>
      <c r="D32" s="169" t="s">
        <v>1599</v>
      </c>
      <c r="E32" s="170" t="s">
        <v>1458</v>
      </c>
    </row>
    <row r="33" spans="1:5" x14ac:dyDescent="0.2">
      <c r="A33" s="172"/>
      <c r="D33" s="169"/>
      <c r="E33" s="171"/>
    </row>
    <row r="34" spans="1:5" x14ac:dyDescent="0.2">
      <c r="A34" s="172"/>
      <c r="D34" s="169"/>
      <c r="E34" s="171"/>
    </row>
    <row r="35" spans="1:5" ht="15.75" customHeight="1" thickBot="1" x14ac:dyDescent="0.25">
      <c r="A35" s="2052" t="s">
        <v>1125</v>
      </c>
      <c r="B35" s="2052"/>
      <c r="C35" s="2052"/>
      <c r="D35" s="2052"/>
      <c r="E35" s="205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49" t="s">
        <v>715</v>
      </c>
      <c r="B40" s="2049"/>
      <c r="C40" s="2049"/>
      <c r="D40" s="2049"/>
      <c r="E40" s="2049"/>
    </row>
    <row r="41" spans="1:5" x14ac:dyDescent="0.2">
      <c r="A41" s="2050" t="s">
        <v>1696</v>
      </c>
      <c r="B41" s="2050"/>
      <c r="C41" s="2050"/>
      <c r="D41" s="2050"/>
      <c r="E41" s="2050"/>
    </row>
    <row r="42" spans="1:5" ht="12.75" customHeight="1" x14ac:dyDescent="0.2">
      <c r="A42" s="2051" t="s">
        <v>1080</v>
      </c>
      <c r="B42" s="2051"/>
      <c r="C42" s="2051"/>
      <c r="D42" s="2051"/>
      <c r="E42" s="2051"/>
    </row>
    <row r="43" spans="1:5" ht="6.75" customHeight="1" x14ac:dyDescent="0.2">
      <c r="A43" s="167"/>
      <c r="B43" s="176"/>
    </row>
    <row r="44" spans="1:5" x14ac:dyDescent="0.2">
      <c r="A44" s="185" t="s">
        <v>1040</v>
      </c>
      <c r="B44" s="186" t="s">
        <v>1995</v>
      </c>
    </row>
    <row r="45" spans="1:5" ht="6.75" customHeight="1" x14ac:dyDescent="0.2">
      <c r="A45" s="187"/>
      <c r="B45" s="186"/>
    </row>
    <row r="46" spans="1:5" x14ac:dyDescent="0.2">
      <c r="A46" s="185" t="s">
        <v>1041</v>
      </c>
      <c r="B46" s="169" t="s">
        <v>1701</v>
      </c>
    </row>
    <row r="47" spans="1:5" ht="9.75" customHeight="1" x14ac:dyDescent="0.2">
      <c r="A47" s="189"/>
      <c r="B47" s="188"/>
    </row>
    <row r="48" spans="1:5" x14ac:dyDescent="0.2">
      <c r="A48" s="169" t="s">
        <v>1700</v>
      </c>
      <c r="B48" s="169" t="s">
        <v>1705</v>
      </c>
      <c r="C48" s="177"/>
    </row>
    <row r="49" spans="1:3" ht="9.75" customHeight="1" x14ac:dyDescent="0.2">
      <c r="A49" s="188"/>
      <c r="B49" s="188"/>
      <c r="C49" s="177"/>
    </row>
    <row r="50" spans="1:3" x14ac:dyDescent="0.2">
      <c r="A50" s="200" t="s">
        <v>1702</v>
      </c>
      <c r="B50" s="198" t="s">
        <v>1706</v>
      </c>
    </row>
    <row r="51" spans="1:3" x14ac:dyDescent="0.2">
      <c r="B51" s="169" t="s">
        <v>1852</v>
      </c>
    </row>
    <row r="52" spans="1:3" x14ac:dyDescent="0.2">
      <c r="A52" s="190"/>
      <c r="B52" s="188" t="s">
        <v>1872</v>
      </c>
    </row>
    <row r="53" spans="1:3" ht="4.5" customHeight="1" x14ac:dyDescent="0.2">
      <c r="A53" s="190"/>
      <c r="B53" s="190"/>
    </row>
    <row r="54" spans="1:3" x14ac:dyDescent="0.2">
      <c r="A54" s="190"/>
      <c r="B54" s="201" t="s">
        <v>1703</v>
      </c>
    </row>
    <row r="55" spans="1:3" ht="8.25" customHeight="1" x14ac:dyDescent="0.2">
      <c r="A55" s="190"/>
      <c r="B55" s="191"/>
    </row>
    <row r="56" spans="1:3" x14ac:dyDescent="0.2">
      <c r="A56" s="192"/>
      <c r="B56" s="169" t="s">
        <v>1853</v>
      </c>
    </row>
    <row r="57" spans="1:3" x14ac:dyDescent="0.2">
      <c r="A57" s="193"/>
      <c r="B57" s="190" t="s">
        <v>1855</v>
      </c>
    </row>
    <row r="58" spans="1:3" x14ac:dyDescent="0.2">
      <c r="A58" s="194"/>
      <c r="B58" s="190" t="s">
        <v>1856</v>
      </c>
    </row>
    <row r="59" spans="1:3" x14ac:dyDescent="0.2">
      <c r="A59" s="195"/>
      <c r="B59" s="1437" t="s">
        <v>1857</v>
      </c>
    </row>
    <row r="60" spans="1:3" x14ac:dyDescent="0.2">
      <c r="A60" s="196"/>
      <c r="B60" s="1437" t="s">
        <v>1858</v>
      </c>
    </row>
    <row r="61" spans="1:3" ht="6" customHeight="1" x14ac:dyDescent="0.2">
      <c r="A61" s="197"/>
      <c r="B61" s="189"/>
    </row>
    <row r="62" spans="1:3" x14ac:dyDescent="0.2">
      <c r="A62" s="169" t="s">
        <v>1704</v>
      </c>
      <c r="B62" s="198" t="s">
        <v>1854</v>
      </c>
    </row>
    <row r="63" spans="1:3" x14ac:dyDescent="0.2">
      <c r="A63" s="188"/>
      <c r="B63" s="169" t="s">
        <v>1869</v>
      </c>
    </row>
    <row r="64" spans="1:3" x14ac:dyDescent="0.2">
      <c r="A64" s="195"/>
      <c r="B64" s="1439" t="s">
        <v>1859</v>
      </c>
    </row>
    <row r="65" spans="1:9" x14ac:dyDescent="0.2">
      <c r="A65" s="188"/>
      <c r="B65" s="169" t="s">
        <v>1870</v>
      </c>
    </row>
    <row r="66" spans="1:9" x14ac:dyDescent="0.2">
      <c r="A66" s="190"/>
      <c r="B66" s="190" t="s">
        <v>1860</v>
      </c>
    </row>
    <row r="67" spans="1:9" ht="12" customHeight="1" x14ac:dyDescent="0.2">
      <c r="A67" s="188"/>
      <c r="B67" s="169" t="s">
        <v>1871</v>
      </c>
    </row>
    <row r="68" spans="1:9" x14ac:dyDescent="0.2">
      <c r="A68" s="189"/>
      <c r="B68" s="190" t="s">
        <v>1861</v>
      </c>
    </row>
    <row r="69" spans="1:9" x14ac:dyDescent="0.2">
      <c r="A69" s="190"/>
      <c r="B69" s="188" t="s">
        <v>1862</v>
      </c>
    </row>
    <row r="70" spans="1:9" ht="13.5" customHeight="1" x14ac:dyDescent="0.2">
      <c r="A70" s="190"/>
      <c r="B70" s="188" t="s">
        <v>1863</v>
      </c>
    </row>
    <row r="71" spans="1:9" ht="12" customHeight="1" x14ac:dyDescent="0.2">
      <c r="A71" s="192"/>
      <c r="B71" s="1438" t="s">
        <v>1707</v>
      </c>
    </row>
    <row r="72" spans="1:9" ht="9" customHeight="1" x14ac:dyDescent="0.2">
      <c r="A72" s="192"/>
      <c r="B72" s="199"/>
    </row>
    <row r="73" spans="1:9" x14ac:dyDescent="0.2">
      <c r="A73" s="189" t="s">
        <v>1708</v>
      </c>
      <c r="B73" s="169" t="s">
        <v>1865</v>
      </c>
    </row>
    <row r="74" spans="1:9" x14ac:dyDescent="0.2">
      <c r="A74" s="189"/>
      <c r="B74" s="169" t="s">
        <v>1864</v>
      </c>
    </row>
    <row r="75" spans="1:9" ht="8.25" customHeight="1" x14ac:dyDescent="0.2">
      <c r="A75" s="189"/>
      <c r="B75" s="189"/>
    </row>
    <row r="76" spans="1:9" ht="12.2" customHeight="1" x14ac:dyDescent="0.2">
      <c r="A76" s="189" t="s">
        <v>1709</v>
      </c>
      <c r="B76" s="198" t="s">
        <v>1866</v>
      </c>
    </row>
    <row r="77" spans="1:9" ht="12.2" customHeight="1" x14ac:dyDescent="0.2">
      <c r="A77" s="190"/>
      <c r="B77" s="169" t="s">
        <v>1710</v>
      </c>
      <c r="C77" s="179"/>
      <c r="D77" s="180"/>
      <c r="E77" s="181"/>
      <c r="F77" s="181"/>
      <c r="G77" s="181"/>
      <c r="H77" s="181"/>
      <c r="I77" s="181"/>
    </row>
    <row r="78" spans="1:9" ht="11.25" customHeight="1" x14ac:dyDescent="0.2">
      <c r="A78" s="190"/>
      <c r="B78" s="190" t="s">
        <v>1868</v>
      </c>
      <c r="C78" s="179"/>
      <c r="D78" s="182"/>
      <c r="E78" s="182"/>
      <c r="F78" s="182"/>
      <c r="G78" s="182"/>
      <c r="H78" s="182"/>
      <c r="I78" s="181"/>
    </row>
    <row r="79" spans="1:9" ht="12.2" customHeight="1" x14ac:dyDescent="0.2">
      <c r="A79" s="190"/>
      <c r="B79" s="169" t="s">
        <v>1711</v>
      </c>
      <c r="C79" s="179"/>
      <c r="D79" s="182"/>
      <c r="E79" s="182"/>
      <c r="F79" s="182"/>
      <c r="G79" s="182"/>
      <c r="H79" s="182"/>
      <c r="I79" s="181"/>
    </row>
    <row r="80" spans="1:9" ht="11.25" customHeight="1" x14ac:dyDescent="0.2">
      <c r="A80" s="189"/>
      <c r="B80" s="190" t="s">
        <v>1867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Normal="100" workbookViewId="0">
      <selection activeCell="A10" sqref="A10:F10"/>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1477</v>
      </c>
      <c r="D6" s="24"/>
    </row>
    <row r="7" spans="1:4" ht="13.5" customHeight="1" x14ac:dyDescent="0.2">
      <c r="A7" s="23"/>
      <c r="B7" s="25"/>
      <c r="C7" s="65" t="s">
        <v>1478</v>
      </c>
      <c r="D7" s="24"/>
    </row>
    <row r="8" spans="1:4" ht="13.5" customHeight="1" x14ac:dyDescent="0.2">
      <c r="A8" s="23"/>
      <c r="B8" s="146" t="s">
        <v>1000</v>
      </c>
      <c r="C8" s="65" t="s">
        <v>1463</v>
      </c>
      <c r="D8" s="24"/>
    </row>
    <row r="9" spans="1:4" ht="13.5" customHeight="1" x14ac:dyDescent="0.2">
      <c r="A9" s="14"/>
      <c r="B9" s="144" t="s">
        <v>1001</v>
      </c>
      <c r="C9" s="142" t="s">
        <v>1382</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1462</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1388</v>
      </c>
      <c r="C15" s="142" t="s">
        <v>1389</v>
      </c>
    </row>
    <row r="16" spans="1:4" ht="12.75" customHeight="1" x14ac:dyDescent="0.2">
      <c r="C16" s="142" t="s">
        <v>1390</v>
      </c>
    </row>
    <row r="17" spans="3:3" ht="12.75" customHeight="1" x14ac:dyDescent="0.2">
      <c r="C17" s="66" t="s">
        <v>1391</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1"/>
  <sheetViews>
    <sheetView workbookViewId="0"/>
  </sheetViews>
  <sheetFormatPr defaultRowHeight="12.75" x14ac:dyDescent="0.2"/>
  <sheetData>
    <row r="1" spans="1:7" x14ac:dyDescent="0.2">
      <c r="A1" t="s">
        <v>2208</v>
      </c>
      <c r="B1" t="s">
        <v>2219</v>
      </c>
      <c r="C1" t="s">
        <v>2546</v>
      </c>
      <c r="D1" t="s">
        <v>2839</v>
      </c>
      <c r="E1" t="s">
        <v>4415</v>
      </c>
      <c r="F1" t="s">
        <v>6096</v>
      </c>
      <c r="G1" t="s">
        <v>6107</v>
      </c>
    </row>
    <row r="2" spans="1:7" x14ac:dyDescent="0.2">
      <c r="A2">
        <v>5</v>
      </c>
      <c r="B2">
        <v>163</v>
      </c>
      <c r="C2">
        <v>170</v>
      </c>
      <c r="D2">
        <v>817</v>
      </c>
      <c r="E2">
        <v>963</v>
      </c>
      <c r="F2">
        <v>10</v>
      </c>
      <c r="G2">
        <v>3</v>
      </c>
    </row>
    <row r="3" spans="1:7" x14ac:dyDescent="0.2">
      <c r="A3" t="s">
        <v>2209</v>
      </c>
      <c r="B3" t="s">
        <v>2220</v>
      </c>
      <c r="C3" t="s">
        <v>2312</v>
      </c>
      <c r="D3" t="s">
        <v>2240</v>
      </c>
      <c r="E3" t="s">
        <v>2240</v>
      </c>
      <c r="F3" t="s">
        <v>2220</v>
      </c>
      <c r="G3" t="s">
        <v>6108</v>
      </c>
    </row>
    <row r="4" spans="1:7" x14ac:dyDescent="0.2">
      <c r="A4" t="s">
        <v>2204</v>
      </c>
      <c r="B4">
        <v>11274122</v>
      </c>
      <c r="C4">
        <v>4739230</v>
      </c>
      <c r="D4">
        <v>726026</v>
      </c>
      <c r="E4">
        <v>7757077</v>
      </c>
      <c r="F4">
        <v>422245</v>
      </c>
      <c r="G4" t="s">
        <v>2204</v>
      </c>
    </row>
    <row r="5" spans="1:7" x14ac:dyDescent="0.2">
      <c r="A5" t="s">
        <v>2210</v>
      </c>
      <c r="B5" t="s">
        <v>2221</v>
      </c>
      <c r="C5" t="s">
        <v>2547</v>
      </c>
      <c r="D5" t="s">
        <v>2840</v>
      </c>
      <c r="E5" t="s">
        <v>4416</v>
      </c>
      <c r="F5" t="s">
        <v>6097</v>
      </c>
      <c r="G5" t="s">
        <v>2210</v>
      </c>
    </row>
    <row r="6" spans="1:7" x14ac:dyDescent="0.2">
      <c r="A6" t="s">
        <v>2211</v>
      </c>
      <c r="B6" t="s">
        <v>2222</v>
      </c>
      <c r="C6" t="s">
        <v>2314</v>
      </c>
      <c r="D6" t="s">
        <v>2242</v>
      </c>
      <c r="E6" t="s">
        <v>2242</v>
      </c>
      <c r="F6" t="s">
        <v>2240</v>
      </c>
      <c r="G6" t="s">
        <v>6109</v>
      </c>
    </row>
    <row r="7" spans="1:7" x14ac:dyDescent="0.2">
      <c r="A7" t="s">
        <v>2205</v>
      </c>
      <c r="B7">
        <v>2527391</v>
      </c>
      <c r="C7">
        <v>0</v>
      </c>
      <c r="D7">
        <v>215871</v>
      </c>
      <c r="E7">
        <v>837870</v>
      </c>
      <c r="F7">
        <v>130531</v>
      </c>
      <c r="G7" t="s">
        <v>1789</v>
      </c>
    </row>
    <row r="8" spans="1:7" x14ac:dyDescent="0.2">
      <c r="A8" t="s">
        <v>2212</v>
      </c>
      <c r="B8" t="s">
        <v>2223</v>
      </c>
      <c r="C8" t="s">
        <v>2548</v>
      </c>
      <c r="D8" t="s">
        <v>2841</v>
      </c>
      <c r="E8" t="s">
        <v>4417</v>
      </c>
      <c r="F8" t="s">
        <v>6098</v>
      </c>
      <c r="G8" t="s">
        <v>6110</v>
      </c>
    </row>
    <row r="9" spans="1:7" x14ac:dyDescent="0.2">
      <c r="A9" t="s">
        <v>2213</v>
      </c>
      <c r="B9" t="s">
        <v>2224</v>
      </c>
      <c r="C9" t="s">
        <v>2316</v>
      </c>
      <c r="D9" t="s">
        <v>2244</v>
      </c>
      <c r="E9" t="s">
        <v>2244</v>
      </c>
      <c r="F9" t="s">
        <v>2258</v>
      </c>
      <c r="G9" t="s">
        <v>6111</v>
      </c>
    </row>
    <row r="10" spans="1:7" x14ac:dyDescent="0.2">
      <c r="A10" t="s">
        <v>2206</v>
      </c>
      <c r="B10">
        <v>473045</v>
      </c>
      <c r="C10">
        <v>0</v>
      </c>
      <c r="D10">
        <v>391406</v>
      </c>
      <c r="E10">
        <v>168268</v>
      </c>
      <c r="F10">
        <v>391406</v>
      </c>
      <c r="G10" t="s">
        <v>2205</v>
      </c>
    </row>
    <row r="11" spans="1:7" x14ac:dyDescent="0.2">
      <c r="A11" t="s">
        <v>2214</v>
      </c>
      <c r="B11" t="s">
        <v>2225</v>
      </c>
      <c r="C11" t="s">
        <v>2549</v>
      </c>
      <c r="D11" t="s">
        <v>2842</v>
      </c>
      <c r="E11" t="s">
        <v>4418</v>
      </c>
      <c r="F11" t="s">
        <v>6099</v>
      </c>
      <c r="G11" t="s">
        <v>6112</v>
      </c>
    </row>
    <row r="12" spans="1:7" x14ac:dyDescent="0.2">
      <c r="A12" t="s">
        <v>2215</v>
      </c>
      <c r="B12" t="s">
        <v>2226</v>
      </c>
      <c r="C12" t="s">
        <v>2318</v>
      </c>
      <c r="D12" t="s">
        <v>2246</v>
      </c>
      <c r="E12" t="s">
        <v>2246</v>
      </c>
      <c r="F12" t="s">
        <v>2276</v>
      </c>
    </row>
    <row r="13" spans="1:7" x14ac:dyDescent="0.2">
      <c r="A13" t="s">
        <v>2207</v>
      </c>
      <c r="B13">
        <v>16312</v>
      </c>
      <c r="C13">
        <v>0</v>
      </c>
      <c r="D13">
        <v>154981</v>
      </c>
      <c r="E13">
        <v>225677</v>
      </c>
      <c r="F13">
        <v>117268</v>
      </c>
    </row>
    <row r="14" spans="1:7" x14ac:dyDescent="0.2">
      <c r="A14" t="s">
        <v>2216</v>
      </c>
      <c r="B14" t="s">
        <v>2227</v>
      </c>
      <c r="C14" t="s">
        <v>2550</v>
      </c>
      <c r="D14" t="s">
        <v>2843</v>
      </c>
      <c r="E14" t="s">
        <v>4419</v>
      </c>
      <c r="F14" t="s">
        <v>6100</v>
      </c>
    </row>
    <row r="15" spans="1:7" x14ac:dyDescent="0.2">
      <c r="A15" t="s">
        <v>2217</v>
      </c>
      <c r="B15" t="s">
        <v>2228</v>
      </c>
      <c r="C15" t="s">
        <v>2320</v>
      </c>
      <c r="D15" t="s">
        <v>2248</v>
      </c>
      <c r="E15" t="s">
        <v>2248</v>
      </c>
      <c r="F15" t="s">
        <v>2294</v>
      </c>
    </row>
    <row r="16" spans="1:7" x14ac:dyDescent="0.2">
      <c r="A16">
        <v>60426</v>
      </c>
      <c r="B16">
        <v>2378117</v>
      </c>
      <c r="C16">
        <v>0</v>
      </c>
      <c r="D16">
        <v>150850</v>
      </c>
      <c r="E16">
        <v>55625</v>
      </c>
      <c r="F16">
        <v>75052</v>
      </c>
    </row>
    <row r="17" spans="1:6" x14ac:dyDescent="0.2">
      <c r="A17" t="s">
        <v>2218</v>
      </c>
      <c r="B17" t="s">
        <v>2229</v>
      </c>
      <c r="C17" t="s">
        <v>2551</v>
      </c>
      <c r="D17" t="s">
        <v>2844</v>
      </c>
      <c r="E17" t="s">
        <v>4420</v>
      </c>
      <c r="F17" t="s">
        <v>6101</v>
      </c>
    </row>
    <row r="18" spans="1:6" x14ac:dyDescent="0.2">
      <c r="B18" t="s">
        <v>2230</v>
      </c>
      <c r="C18" t="s">
        <v>2322</v>
      </c>
      <c r="D18" t="s">
        <v>2250</v>
      </c>
      <c r="E18" t="s">
        <v>2250</v>
      </c>
      <c r="F18" t="s">
        <v>2330</v>
      </c>
    </row>
    <row r="19" spans="1:6" x14ac:dyDescent="0.2">
      <c r="B19">
        <v>1039522</v>
      </c>
      <c r="C19">
        <v>0</v>
      </c>
      <c r="D19">
        <v>0</v>
      </c>
      <c r="E19">
        <v>0</v>
      </c>
      <c r="F19">
        <v>6098</v>
      </c>
    </row>
    <row r="20" spans="1:6" x14ac:dyDescent="0.2">
      <c r="B20" t="s">
        <v>2231</v>
      </c>
      <c r="C20" t="s">
        <v>2552</v>
      </c>
      <c r="D20" t="s">
        <v>2845</v>
      </c>
      <c r="E20" t="s">
        <v>4421</v>
      </c>
      <c r="F20" t="s">
        <v>6102</v>
      </c>
    </row>
    <row r="21" spans="1:6" x14ac:dyDescent="0.2">
      <c r="B21" t="s">
        <v>2232</v>
      </c>
      <c r="C21" t="s">
        <v>2326</v>
      </c>
      <c r="D21" t="s">
        <v>2252</v>
      </c>
      <c r="E21" t="s">
        <v>2252</v>
      </c>
      <c r="F21" t="s">
        <v>2348</v>
      </c>
    </row>
    <row r="22" spans="1:6" x14ac:dyDescent="0.2">
      <c r="B22">
        <v>1078720</v>
      </c>
      <c r="C22">
        <v>0</v>
      </c>
      <c r="D22">
        <v>13837</v>
      </c>
      <c r="E22">
        <v>0</v>
      </c>
      <c r="F22">
        <v>24</v>
      </c>
    </row>
    <row r="23" spans="1:6" x14ac:dyDescent="0.2">
      <c r="B23" t="s">
        <v>2233</v>
      </c>
      <c r="C23" t="s">
        <v>2553</v>
      </c>
      <c r="D23" t="s">
        <v>2846</v>
      </c>
      <c r="E23" t="s">
        <v>4422</v>
      </c>
      <c r="F23" t="s">
        <v>6103</v>
      </c>
    </row>
    <row r="24" spans="1:6" x14ac:dyDescent="0.2">
      <c r="B24" t="s">
        <v>2234</v>
      </c>
      <c r="C24" t="s">
        <v>2328</v>
      </c>
      <c r="D24" t="s">
        <v>2254</v>
      </c>
      <c r="E24" t="s">
        <v>2254</v>
      </c>
      <c r="F24" t="s">
        <v>4489</v>
      </c>
    </row>
    <row r="25" spans="1:6" x14ac:dyDescent="0.2">
      <c r="B25">
        <v>0</v>
      </c>
      <c r="C25">
        <v>0</v>
      </c>
      <c r="D25">
        <v>97939</v>
      </c>
      <c r="E25">
        <v>0</v>
      </c>
      <c r="F25">
        <v>24</v>
      </c>
    </row>
    <row r="26" spans="1:6" x14ac:dyDescent="0.2">
      <c r="B26" t="s">
        <v>2235</v>
      </c>
      <c r="C26" t="s">
        <v>2554</v>
      </c>
      <c r="D26" t="s">
        <v>2847</v>
      </c>
      <c r="E26" t="s">
        <v>4423</v>
      </c>
      <c r="F26" t="s">
        <v>6104</v>
      </c>
    </row>
    <row r="27" spans="1:6" x14ac:dyDescent="0.2">
      <c r="B27" t="s">
        <v>2236</v>
      </c>
      <c r="C27" t="s">
        <v>2555</v>
      </c>
      <c r="D27" t="s">
        <v>2256</v>
      </c>
      <c r="E27" t="s">
        <v>4424</v>
      </c>
      <c r="F27" t="s">
        <v>2870</v>
      </c>
    </row>
    <row r="28" spans="1:6" x14ac:dyDescent="0.2">
      <c r="B28">
        <v>0</v>
      </c>
      <c r="C28">
        <v>0</v>
      </c>
      <c r="D28">
        <v>0</v>
      </c>
      <c r="E28">
        <v>8622607</v>
      </c>
      <c r="F28">
        <v>23</v>
      </c>
    </row>
    <row r="29" spans="1:6" x14ac:dyDescent="0.2">
      <c r="B29" t="s">
        <v>2237</v>
      </c>
      <c r="C29" t="s">
        <v>2556</v>
      </c>
      <c r="D29" t="s">
        <v>2848</v>
      </c>
      <c r="E29" t="s">
        <v>4425</v>
      </c>
      <c r="F29" t="s">
        <v>6105</v>
      </c>
    </row>
    <row r="30" spans="1:6" x14ac:dyDescent="0.2">
      <c r="B30" t="s">
        <v>2238</v>
      </c>
      <c r="C30" t="s">
        <v>2384</v>
      </c>
      <c r="D30" t="s">
        <v>2258</v>
      </c>
      <c r="E30" t="s">
        <v>2262</v>
      </c>
      <c r="F30" t="s">
        <v>2906</v>
      </c>
    </row>
    <row r="31" spans="1:6" x14ac:dyDescent="0.2">
      <c r="B31">
        <v>17465</v>
      </c>
      <c r="C31">
        <v>0</v>
      </c>
      <c r="D31">
        <v>0</v>
      </c>
      <c r="E31">
        <v>0</v>
      </c>
      <c r="F31">
        <v>93814</v>
      </c>
    </row>
    <row r="32" spans="1:6" x14ac:dyDescent="0.2">
      <c r="B32" t="s">
        <v>2239</v>
      </c>
      <c r="C32" t="s">
        <v>2556</v>
      </c>
      <c r="D32" t="s">
        <v>2849</v>
      </c>
      <c r="E32" t="s">
        <v>4426</v>
      </c>
      <c r="F32" t="s">
        <v>6106</v>
      </c>
    </row>
    <row r="33" spans="2:5" x14ac:dyDescent="0.2">
      <c r="B33" t="s">
        <v>2240</v>
      </c>
      <c r="C33" t="s">
        <v>2386</v>
      </c>
      <c r="D33" t="s">
        <v>2260</v>
      </c>
      <c r="E33" t="s">
        <v>4427</v>
      </c>
    </row>
    <row r="34" spans="2:5" x14ac:dyDescent="0.2">
      <c r="B34">
        <v>0</v>
      </c>
      <c r="C34">
        <v>500000</v>
      </c>
      <c r="D34">
        <v>10964</v>
      </c>
      <c r="E34">
        <v>0</v>
      </c>
    </row>
    <row r="35" spans="2:5" x14ac:dyDescent="0.2">
      <c r="B35" t="s">
        <v>2241</v>
      </c>
      <c r="C35" t="s">
        <v>2557</v>
      </c>
      <c r="D35" t="s">
        <v>2850</v>
      </c>
      <c r="E35" t="s">
        <v>4428</v>
      </c>
    </row>
    <row r="36" spans="2:5" x14ac:dyDescent="0.2">
      <c r="B36" t="s">
        <v>2242</v>
      </c>
      <c r="C36" t="s">
        <v>2388</v>
      </c>
      <c r="D36" t="s">
        <v>2276</v>
      </c>
      <c r="E36" t="s">
        <v>2276</v>
      </c>
    </row>
    <row r="37" spans="2:5" x14ac:dyDescent="0.2">
      <c r="B37">
        <v>0</v>
      </c>
      <c r="C37">
        <v>0</v>
      </c>
      <c r="D37">
        <v>5617</v>
      </c>
      <c r="E37">
        <v>0</v>
      </c>
    </row>
    <row r="38" spans="2:5" x14ac:dyDescent="0.2">
      <c r="B38" t="s">
        <v>2243</v>
      </c>
      <c r="C38" t="s">
        <v>2558</v>
      </c>
      <c r="D38" t="s">
        <v>2851</v>
      </c>
      <c r="E38" t="s">
        <v>4429</v>
      </c>
    </row>
    <row r="39" spans="2:5" x14ac:dyDescent="0.2">
      <c r="B39" t="s">
        <v>2244</v>
      </c>
      <c r="C39" t="s">
        <v>2390</v>
      </c>
      <c r="D39" t="s">
        <v>2278</v>
      </c>
      <c r="E39" t="s">
        <v>2278</v>
      </c>
    </row>
    <row r="40" spans="2:5" x14ac:dyDescent="0.2">
      <c r="B40">
        <v>0</v>
      </c>
      <c r="C40">
        <v>0</v>
      </c>
      <c r="D40">
        <v>0</v>
      </c>
      <c r="E40">
        <v>0</v>
      </c>
    </row>
    <row r="41" spans="2:5" x14ac:dyDescent="0.2">
      <c r="B41" t="s">
        <v>2245</v>
      </c>
      <c r="C41" t="s">
        <v>2559</v>
      </c>
      <c r="D41" t="s">
        <v>2852</v>
      </c>
      <c r="E41" t="s">
        <v>4430</v>
      </c>
    </row>
    <row r="42" spans="2:5" x14ac:dyDescent="0.2">
      <c r="B42" t="s">
        <v>2246</v>
      </c>
      <c r="C42" t="s">
        <v>2392</v>
      </c>
      <c r="D42" t="s">
        <v>2282</v>
      </c>
      <c r="E42" t="s">
        <v>2280</v>
      </c>
    </row>
    <row r="43" spans="2:5" x14ac:dyDescent="0.2">
      <c r="B43">
        <v>0</v>
      </c>
      <c r="C43">
        <v>0</v>
      </c>
      <c r="D43">
        <v>0</v>
      </c>
      <c r="E43">
        <v>0</v>
      </c>
    </row>
    <row r="44" spans="2:5" x14ac:dyDescent="0.2">
      <c r="B44" t="s">
        <v>2247</v>
      </c>
      <c r="C44" t="s">
        <v>2560</v>
      </c>
      <c r="D44" t="s">
        <v>2853</v>
      </c>
      <c r="E44" t="s">
        <v>4431</v>
      </c>
    </row>
    <row r="45" spans="2:5" x14ac:dyDescent="0.2">
      <c r="B45" t="s">
        <v>2248</v>
      </c>
      <c r="C45" t="s">
        <v>2394</v>
      </c>
      <c r="D45" t="s">
        <v>2284</v>
      </c>
      <c r="E45" t="s">
        <v>2282</v>
      </c>
    </row>
    <row r="46" spans="2:5" x14ac:dyDescent="0.2">
      <c r="B46">
        <v>0</v>
      </c>
      <c r="C46">
        <v>1150000</v>
      </c>
      <c r="D46">
        <v>0</v>
      </c>
      <c r="E46">
        <v>0</v>
      </c>
    </row>
    <row r="47" spans="2:5" x14ac:dyDescent="0.2">
      <c r="B47" t="s">
        <v>2249</v>
      </c>
      <c r="C47" t="s">
        <v>2561</v>
      </c>
      <c r="D47" t="s">
        <v>2854</v>
      </c>
      <c r="E47" t="s">
        <v>4432</v>
      </c>
    </row>
    <row r="48" spans="2:5" x14ac:dyDescent="0.2">
      <c r="B48" t="s">
        <v>2250</v>
      </c>
      <c r="C48" t="s">
        <v>2396</v>
      </c>
      <c r="D48" t="s">
        <v>2286</v>
      </c>
      <c r="E48" t="s">
        <v>2284</v>
      </c>
    </row>
    <row r="49" spans="2:5" x14ac:dyDescent="0.2">
      <c r="B49">
        <v>0</v>
      </c>
      <c r="C49">
        <v>0</v>
      </c>
      <c r="D49">
        <v>0</v>
      </c>
      <c r="E49">
        <v>0</v>
      </c>
    </row>
    <row r="50" spans="2:5" x14ac:dyDescent="0.2">
      <c r="B50" t="s">
        <v>2251</v>
      </c>
      <c r="C50" t="s">
        <v>2562</v>
      </c>
      <c r="D50" t="s">
        <v>2855</v>
      </c>
      <c r="E50" t="s">
        <v>4433</v>
      </c>
    </row>
    <row r="51" spans="2:5" x14ac:dyDescent="0.2">
      <c r="B51" t="s">
        <v>2252</v>
      </c>
      <c r="C51" t="s">
        <v>2398</v>
      </c>
      <c r="D51" t="s">
        <v>2302</v>
      </c>
      <c r="E51" t="s">
        <v>2286</v>
      </c>
    </row>
    <row r="52" spans="2:5" x14ac:dyDescent="0.2">
      <c r="B52">
        <v>0</v>
      </c>
      <c r="C52">
        <v>0</v>
      </c>
      <c r="D52">
        <v>204548</v>
      </c>
      <c r="E52">
        <v>0</v>
      </c>
    </row>
    <row r="53" spans="2:5" x14ac:dyDescent="0.2">
      <c r="B53" t="s">
        <v>2253</v>
      </c>
      <c r="C53" t="s">
        <v>2563</v>
      </c>
      <c r="D53" t="s">
        <v>2856</v>
      </c>
      <c r="E53" t="s">
        <v>4434</v>
      </c>
    </row>
    <row r="54" spans="2:5" x14ac:dyDescent="0.2">
      <c r="B54" t="s">
        <v>2254</v>
      </c>
      <c r="C54" t="s">
        <v>2400</v>
      </c>
      <c r="D54" t="s">
        <v>2314</v>
      </c>
      <c r="E54" t="s">
        <v>2288</v>
      </c>
    </row>
    <row r="55" spans="2:5" x14ac:dyDescent="0.2">
      <c r="B55">
        <v>0</v>
      </c>
      <c r="C55">
        <v>0</v>
      </c>
      <c r="D55">
        <v>0</v>
      </c>
      <c r="E55">
        <v>0</v>
      </c>
    </row>
    <row r="56" spans="2:5" x14ac:dyDescent="0.2">
      <c r="B56" t="s">
        <v>2255</v>
      </c>
      <c r="C56" t="s">
        <v>2564</v>
      </c>
      <c r="D56" t="s">
        <v>2857</v>
      </c>
      <c r="E56" t="s">
        <v>4435</v>
      </c>
    </row>
    <row r="57" spans="2:5" x14ac:dyDescent="0.2">
      <c r="B57" t="s">
        <v>2256</v>
      </c>
      <c r="C57" t="s">
        <v>2402</v>
      </c>
      <c r="D57" t="s">
        <v>2316</v>
      </c>
      <c r="E57" t="s">
        <v>2290</v>
      </c>
    </row>
    <row r="58" spans="2:5" x14ac:dyDescent="0.2">
      <c r="B58">
        <v>0</v>
      </c>
      <c r="C58">
        <v>0</v>
      </c>
      <c r="D58">
        <v>0</v>
      </c>
      <c r="E58">
        <v>0</v>
      </c>
    </row>
    <row r="59" spans="2:5" x14ac:dyDescent="0.2">
      <c r="B59" t="s">
        <v>2257</v>
      </c>
      <c r="C59" t="s">
        <v>2565</v>
      </c>
      <c r="D59" t="s">
        <v>2858</v>
      </c>
      <c r="E59" t="s">
        <v>4436</v>
      </c>
    </row>
    <row r="60" spans="2:5" x14ac:dyDescent="0.2">
      <c r="B60" t="s">
        <v>2258</v>
      </c>
      <c r="C60" t="s">
        <v>2404</v>
      </c>
      <c r="D60" t="s">
        <v>2322</v>
      </c>
      <c r="E60" t="s">
        <v>4437</v>
      </c>
    </row>
    <row r="61" spans="2:5" x14ac:dyDescent="0.2">
      <c r="B61">
        <v>0</v>
      </c>
      <c r="C61">
        <v>0</v>
      </c>
      <c r="D61">
        <v>0</v>
      </c>
      <c r="E61">
        <v>175500</v>
      </c>
    </row>
    <row r="62" spans="2:5" x14ac:dyDescent="0.2">
      <c r="B62" t="s">
        <v>2259</v>
      </c>
      <c r="C62" t="s">
        <v>2566</v>
      </c>
      <c r="D62" t="s">
        <v>2859</v>
      </c>
      <c r="E62" t="s">
        <v>4438</v>
      </c>
    </row>
    <row r="63" spans="2:5" x14ac:dyDescent="0.2">
      <c r="B63" t="s">
        <v>2260</v>
      </c>
      <c r="C63" t="s">
        <v>2406</v>
      </c>
      <c r="D63" t="s">
        <v>2330</v>
      </c>
      <c r="E63" t="s">
        <v>2294</v>
      </c>
    </row>
    <row r="64" spans="2:5" x14ac:dyDescent="0.2">
      <c r="B64">
        <v>0</v>
      </c>
      <c r="C64">
        <v>0</v>
      </c>
      <c r="D64">
        <v>0</v>
      </c>
      <c r="E64">
        <v>1298240</v>
      </c>
    </row>
    <row r="65" spans="2:5" x14ac:dyDescent="0.2">
      <c r="B65" t="s">
        <v>2261</v>
      </c>
      <c r="C65" t="s">
        <v>2567</v>
      </c>
      <c r="D65" t="s">
        <v>2860</v>
      </c>
      <c r="E65" t="s">
        <v>4439</v>
      </c>
    </row>
    <row r="66" spans="2:5" x14ac:dyDescent="0.2">
      <c r="B66" t="s">
        <v>2262</v>
      </c>
      <c r="C66" t="s">
        <v>2408</v>
      </c>
      <c r="D66" t="s">
        <v>2348</v>
      </c>
      <c r="E66" t="s">
        <v>2296</v>
      </c>
    </row>
    <row r="67" spans="2:5" x14ac:dyDescent="0.2">
      <c r="B67">
        <v>0</v>
      </c>
      <c r="C67">
        <v>0</v>
      </c>
      <c r="D67">
        <v>0</v>
      </c>
      <c r="E67">
        <v>152846</v>
      </c>
    </row>
    <row r="68" spans="2:5" x14ac:dyDescent="0.2">
      <c r="B68" t="s">
        <v>2263</v>
      </c>
      <c r="C68" t="s">
        <v>2568</v>
      </c>
      <c r="D68" t="s">
        <v>2861</v>
      </c>
      <c r="E68" t="s">
        <v>4440</v>
      </c>
    </row>
    <row r="69" spans="2:5" x14ac:dyDescent="0.2">
      <c r="B69" t="s">
        <v>2264</v>
      </c>
      <c r="C69" t="s">
        <v>2410</v>
      </c>
      <c r="D69" t="s">
        <v>2350</v>
      </c>
      <c r="E69" t="s">
        <v>2298</v>
      </c>
    </row>
    <row r="70" spans="2:5" x14ac:dyDescent="0.2">
      <c r="B70">
        <v>0</v>
      </c>
      <c r="C70">
        <v>0</v>
      </c>
      <c r="D70">
        <v>0</v>
      </c>
      <c r="E70">
        <v>47686</v>
      </c>
    </row>
    <row r="71" spans="2:5" x14ac:dyDescent="0.2">
      <c r="B71" t="s">
        <v>2265</v>
      </c>
      <c r="C71" t="s">
        <v>2569</v>
      </c>
      <c r="D71" t="s">
        <v>2862</v>
      </c>
      <c r="E71" t="s">
        <v>4441</v>
      </c>
    </row>
    <row r="72" spans="2:5" x14ac:dyDescent="0.2">
      <c r="B72" t="s">
        <v>2266</v>
      </c>
      <c r="C72" t="s">
        <v>2414</v>
      </c>
      <c r="D72" t="s">
        <v>2352</v>
      </c>
      <c r="E72" t="s">
        <v>2300</v>
      </c>
    </row>
    <row r="73" spans="2:5" x14ac:dyDescent="0.2">
      <c r="B73">
        <v>0</v>
      </c>
      <c r="C73">
        <v>0</v>
      </c>
      <c r="D73">
        <v>0</v>
      </c>
      <c r="E73">
        <v>114302</v>
      </c>
    </row>
    <row r="74" spans="2:5" x14ac:dyDescent="0.2">
      <c r="B74" t="s">
        <v>2267</v>
      </c>
      <c r="C74" t="s">
        <v>2570</v>
      </c>
      <c r="D74" t="s">
        <v>2863</v>
      </c>
      <c r="E74" t="s">
        <v>4442</v>
      </c>
    </row>
    <row r="75" spans="2:5" x14ac:dyDescent="0.2">
      <c r="B75" t="s">
        <v>2268</v>
      </c>
      <c r="C75" t="s">
        <v>2416</v>
      </c>
      <c r="D75" t="s">
        <v>2354</v>
      </c>
      <c r="E75" t="s">
        <v>2302</v>
      </c>
    </row>
    <row r="76" spans="2:5" x14ac:dyDescent="0.2">
      <c r="B76">
        <v>0</v>
      </c>
      <c r="C76">
        <v>0</v>
      </c>
      <c r="D76">
        <v>0</v>
      </c>
      <c r="E76">
        <v>50800</v>
      </c>
    </row>
    <row r="77" spans="2:5" x14ac:dyDescent="0.2">
      <c r="B77" t="s">
        <v>2269</v>
      </c>
      <c r="C77" t="s">
        <v>2571</v>
      </c>
      <c r="D77" t="s">
        <v>2864</v>
      </c>
      <c r="E77" t="s">
        <v>4443</v>
      </c>
    </row>
    <row r="78" spans="2:5" x14ac:dyDescent="0.2">
      <c r="B78" t="s">
        <v>2270</v>
      </c>
      <c r="C78" t="s">
        <v>2418</v>
      </c>
      <c r="D78" t="s">
        <v>2356</v>
      </c>
      <c r="E78" t="s">
        <v>2304</v>
      </c>
    </row>
    <row r="79" spans="2:5" x14ac:dyDescent="0.2">
      <c r="B79">
        <v>0</v>
      </c>
      <c r="C79">
        <v>0</v>
      </c>
      <c r="D79">
        <v>0</v>
      </c>
      <c r="E79">
        <v>0</v>
      </c>
    </row>
    <row r="80" spans="2:5" x14ac:dyDescent="0.2">
      <c r="B80" t="s">
        <v>2271</v>
      </c>
      <c r="C80" t="s">
        <v>2572</v>
      </c>
      <c r="D80" t="s">
        <v>2865</v>
      </c>
      <c r="E80" t="s">
        <v>4444</v>
      </c>
    </row>
    <row r="81" spans="2:5" x14ac:dyDescent="0.2">
      <c r="B81" t="s">
        <v>2272</v>
      </c>
      <c r="C81" t="s">
        <v>2420</v>
      </c>
      <c r="D81" t="s">
        <v>2358</v>
      </c>
      <c r="E81" t="s">
        <v>2306</v>
      </c>
    </row>
    <row r="82" spans="2:5" x14ac:dyDescent="0.2">
      <c r="B82">
        <v>0</v>
      </c>
      <c r="C82">
        <v>0</v>
      </c>
      <c r="D82">
        <v>0</v>
      </c>
      <c r="E82">
        <v>0</v>
      </c>
    </row>
    <row r="83" spans="2:5" x14ac:dyDescent="0.2">
      <c r="B83" t="s">
        <v>2273</v>
      </c>
      <c r="C83" t="s">
        <v>2573</v>
      </c>
      <c r="D83" t="s">
        <v>2866</v>
      </c>
      <c r="E83" t="s">
        <v>4445</v>
      </c>
    </row>
    <row r="84" spans="2:5" x14ac:dyDescent="0.2">
      <c r="B84" t="s">
        <v>2274</v>
      </c>
      <c r="C84" t="s">
        <v>2424</v>
      </c>
      <c r="D84" t="s">
        <v>2360</v>
      </c>
      <c r="E84" t="s">
        <v>2308</v>
      </c>
    </row>
    <row r="85" spans="2:5" x14ac:dyDescent="0.2">
      <c r="B85">
        <v>0</v>
      </c>
      <c r="C85">
        <v>0</v>
      </c>
      <c r="D85">
        <v>0</v>
      </c>
      <c r="E85">
        <v>0</v>
      </c>
    </row>
    <row r="86" spans="2:5" x14ac:dyDescent="0.2">
      <c r="B86" t="s">
        <v>2275</v>
      </c>
      <c r="C86" t="s">
        <v>2574</v>
      </c>
      <c r="D86" t="s">
        <v>2867</v>
      </c>
      <c r="E86" t="s">
        <v>4446</v>
      </c>
    </row>
    <row r="87" spans="2:5" x14ac:dyDescent="0.2">
      <c r="B87" t="s">
        <v>2276</v>
      </c>
      <c r="C87" t="s">
        <v>2436</v>
      </c>
      <c r="D87" t="s">
        <v>2362</v>
      </c>
      <c r="E87" t="s">
        <v>4447</v>
      </c>
    </row>
    <row r="88" spans="2:5" x14ac:dyDescent="0.2">
      <c r="B88">
        <v>219408</v>
      </c>
      <c r="C88">
        <v>0</v>
      </c>
      <c r="D88">
        <v>0</v>
      </c>
      <c r="E88">
        <v>249373</v>
      </c>
    </row>
    <row r="89" spans="2:5" x14ac:dyDescent="0.2">
      <c r="B89" t="s">
        <v>2277</v>
      </c>
      <c r="C89" t="s">
        <v>2575</v>
      </c>
      <c r="D89" t="s">
        <v>2868</v>
      </c>
      <c r="E89" t="s">
        <v>4448</v>
      </c>
    </row>
    <row r="90" spans="2:5" x14ac:dyDescent="0.2">
      <c r="B90" t="s">
        <v>2278</v>
      </c>
      <c r="C90" t="s">
        <v>2438</v>
      </c>
      <c r="D90" t="s">
        <v>2364</v>
      </c>
      <c r="E90" t="s">
        <v>2312</v>
      </c>
    </row>
    <row r="91" spans="2:5" x14ac:dyDescent="0.2">
      <c r="B91">
        <v>0</v>
      </c>
      <c r="C91">
        <v>0</v>
      </c>
      <c r="D91">
        <v>0</v>
      </c>
      <c r="E91">
        <v>0</v>
      </c>
    </row>
    <row r="92" spans="2:5" x14ac:dyDescent="0.2">
      <c r="B92" t="s">
        <v>2279</v>
      </c>
      <c r="C92" t="s">
        <v>2576</v>
      </c>
      <c r="D92" t="s">
        <v>2869</v>
      </c>
      <c r="E92" t="s">
        <v>4449</v>
      </c>
    </row>
    <row r="93" spans="2:5" x14ac:dyDescent="0.2">
      <c r="B93" t="s">
        <v>2280</v>
      </c>
      <c r="C93" t="s">
        <v>2440</v>
      </c>
      <c r="D93" t="s">
        <v>2870</v>
      </c>
      <c r="E93" t="s">
        <v>2314</v>
      </c>
    </row>
    <row r="94" spans="2:5" x14ac:dyDescent="0.2">
      <c r="B94">
        <v>0</v>
      </c>
      <c r="C94">
        <v>0</v>
      </c>
      <c r="D94">
        <v>0</v>
      </c>
      <c r="E94">
        <v>0</v>
      </c>
    </row>
    <row r="95" spans="2:5" x14ac:dyDescent="0.2">
      <c r="B95" t="s">
        <v>2281</v>
      </c>
      <c r="C95" t="s">
        <v>2577</v>
      </c>
      <c r="D95" t="s">
        <v>2871</v>
      </c>
      <c r="E95" t="s">
        <v>4450</v>
      </c>
    </row>
    <row r="96" spans="2:5" x14ac:dyDescent="0.2">
      <c r="B96" t="s">
        <v>2282</v>
      </c>
      <c r="C96" t="s">
        <v>2442</v>
      </c>
      <c r="D96" t="s">
        <v>2872</v>
      </c>
      <c r="E96" t="s">
        <v>2316</v>
      </c>
    </row>
    <row r="97" spans="2:5" x14ac:dyDescent="0.2">
      <c r="B97">
        <v>0</v>
      </c>
      <c r="C97">
        <v>0</v>
      </c>
      <c r="D97">
        <v>0</v>
      </c>
      <c r="E97">
        <v>0</v>
      </c>
    </row>
    <row r="98" spans="2:5" x14ac:dyDescent="0.2">
      <c r="B98" t="s">
        <v>2283</v>
      </c>
      <c r="C98" t="s">
        <v>2578</v>
      </c>
      <c r="D98" t="s">
        <v>2873</v>
      </c>
      <c r="E98" t="s">
        <v>4451</v>
      </c>
    </row>
    <row r="99" spans="2:5" x14ac:dyDescent="0.2">
      <c r="B99" t="s">
        <v>2284</v>
      </c>
      <c r="C99" t="s">
        <v>2444</v>
      </c>
      <c r="D99" t="s">
        <v>2874</v>
      </c>
      <c r="E99" t="s">
        <v>2318</v>
      </c>
    </row>
    <row r="100" spans="2:5" x14ac:dyDescent="0.2">
      <c r="B100">
        <v>0</v>
      </c>
      <c r="C100">
        <v>0</v>
      </c>
      <c r="D100">
        <v>0</v>
      </c>
      <c r="E100">
        <v>0</v>
      </c>
    </row>
    <row r="101" spans="2:5" x14ac:dyDescent="0.2">
      <c r="B101" t="s">
        <v>2285</v>
      </c>
      <c r="C101" t="s">
        <v>2579</v>
      </c>
      <c r="D101" t="s">
        <v>2875</v>
      </c>
      <c r="E101" t="s">
        <v>4452</v>
      </c>
    </row>
    <row r="102" spans="2:5" x14ac:dyDescent="0.2">
      <c r="B102" t="s">
        <v>2286</v>
      </c>
      <c r="C102" t="s">
        <v>2446</v>
      </c>
      <c r="D102" t="s">
        <v>2876</v>
      </c>
      <c r="E102" t="s">
        <v>2320</v>
      </c>
    </row>
    <row r="103" spans="2:5" x14ac:dyDescent="0.2">
      <c r="B103">
        <v>0</v>
      </c>
      <c r="C103">
        <v>500000</v>
      </c>
      <c r="D103">
        <v>0</v>
      </c>
      <c r="E103">
        <v>0</v>
      </c>
    </row>
    <row r="104" spans="2:5" x14ac:dyDescent="0.2">
      <c r="B104" t="s">
        <v>2287</v>
      </c>
      <c r="C104" t="s">
        <v>2580</v>
      </c>
      <c r="D104" t="s">
        <v>2877</v>
      </c>
      <c r="E104" t="s">
        <v>4453</v>
      </c>
    </row>
    <row r="105" spans="2:5" x14ac:dyDescent="0.2">
      <c r="B105" t="s">
        <v>2288</v>
      </c>
      <c r="C105" t="s">
        <v>2448</v>
      </c>
      <c r="D105" t="s">
        <v>2878</v>
      </c>
      <c r="E105" t="s">
        <v>2322</v>
      </c>
    </row>
    <row r="106" spans="2:5" x14ac:dyDescent="0.2">
      <c r="B106">
        <v>0</v>
      </c>
      <c r="C106">
        <v>0</v>
      </c>
      <c r="D106">
        <v>0</v>
      </c>
      <c r="E106">
        <v>0</v>
      </c>
    </row>
    <row r="107" spans="2:5" x14ac:dyDescent="0.2">
      <c r="B107" t="s">
        <v>2289</v>
      </c>
      <c r="C107" t="s">
        <v>2581</v>
      </c>
      <c r="D107" t="s">
        <v>2879</v>
      </c>
      <c r="E107" t="s">
        <v>4454</v>
      </c>
    </row>
    <row r="108" spans="2:5" x14ac:dyDescent="0.2">
      <c r="B108" t="s">
        <v>2290</v>
      </c>
      <c r="C108" t="s">
        <v>2450</v>
      </c>
      <c r="D108" t="s">
        <v>2880</v>
      </c>
      <c r="E108" t="s">
        <v>2324</v>
      </c>
    </row>
    <row r="109" spans="2:5" x14ac:dyDescent="0.2">
      <c r="B109">
        <v>0</v>
      </c>
      <c r="C109">
        <v>0</v>
      </c>
      <c r="D109">
        <v>0</v>
      </c>
      <c r="E109">
        <v>0</v>
      </c>
    </row>
    <row r="110" spans="2:5" x14ac:dyDescent="0.2">
      <c r="B110" t="s">
        <v>2291</v>
      </c>
      <c r="C110" t="s">
        <v>2582</v>
      </c>
      <c r="D110" t="s">
        <v>2881</v>
      </c>
      <c r="E110" t="s">
        <v>4455</v>
      </c>
    </row>
    <row r="111" spans="2:5" x14ac:dyDescent="0.2">
      <c r="B111" t="s">
        <v>2292</v>
      </c>
      <c r="C111" t="s">
        <v>2452</v>
      </c>
      <c r="D111" t="s">
        <v>2882</v>
      </c>
      <c r="E111" t="s">
        <v>2326</v>
      </c>
    </row>
    <row r="112" spans="2:5" x14ac:dyDescent="0.2">
      <c r="B112">
        <v>0</v>
      </c>
      <c r="C112">
        <v>0</v>
      </c>
      <c r="D112">
        <v>0</v>
      </c>
      <c r="E112">
        <v>0</v>
      </c>
    </row>
    <row r="113" spans="2:5" x14ac:dyDescent="0.2">
      <c r="B113" t="s">
        <v>2293</v>
      </c>
      <c r="C113" t="s">
        <v>2583</v>
      </c>
      <c r="D113" t="s">
        <v>2883</v>
      </c>
      <c r="E113" t="s">
        <v>4456</v>
      </c>
    </row>
    <row r="114" spans="2:5" x14ac:dyDescent="0.2">
      <c r="B114" t="s">
        <v>2294</v>
      </c>
      <c r="C114" t="s">
        <v>2456</v>
      </c>
      <c r="D114" t="s">
        <v>2884</v>
      </c>
      <c r="E114" t="s">
        <v>4457</v>
      </c>
    </row>
    <row r="115" spans="2:5" x14ac:dyDescent="0.2">
      <c r="B115">
        <v>0</v>
      </c>
      <c r="C115">
        <v>0</v>
      </c>
      <c r="D115">
        <v>0</v>
      </c>
      <c r="E115">
        <v>16000</v>
      </c>
    </row>
    <row r="116" spans="2:5" x14ac:dyDescent="0.2">
      <c r="B116" t="s">
        <v>2295</v>
      </c>
      <c r="C116" t="s">
        <v>2584</v>
      </c>
      <c r="D116" t="s">
        <v>2885</v>
      </c>
      <c r="E116" t="s">
        <v>4458</v>
      </c>
    </row>
    <row r="117" spans="2:5" x14ac:dyDescent="0.2">
      <c r="B117" t="s">
        <v>2296</v>
      </c>
      <c r="C117" t="s">
        <v>2474</v>
      </c>
      <c r="D117" t="s">
        <v>2886</v>
      </c>
      <c r="E117" t="s">
        <v>2330</v>
      </c>
    </row>
    <row r="118" spans="2:5" x14ac:dyDescent="0.2">
      <c r="B118">
        <v>0</v>
      </c>
      <c r="C118">
        <v>0</v>
      </c>
      <c r="D118">
        <v>0</v>
      </c>
      <c r="E118">
        <v>459713</v>
      </c>
    </row>
    <row r="119" spans="2:5" x14ac:dyDescent="0.2">
      <c r="B119" t="s">
        <v>2297</v>
      </c>
      <c r="C119" t="s">
        <v>2585</v>
      </c>
      <c r="D119" t="s">
        <v>2887</v>
      </c>
      <c r="E119" t="s">
        <v>4459</v>
      </c>
    </row>
    <row r="120" spans="2:5" x14ac:dyDescent="0.2">
      <c r="B120" t="s">
        <v>2298</v>
      </c>
      <c r="C120" t="s">
        <v>2494</v>
      </c>
      <c r="D120" t="s">
        <v>2888</v>
      </c>
      <c r="E120" t="s">
        <v>2332</v>
      </c>
    </row>
    <row r="121" spans="2:5" x14ac:dyDescent="0.2">
      <c r="B121">
        <v>0</v>
      </c>
      <c r="C121">
        <v>0</v>
      </c>
      <c r="D121">
        <v>0</v>
      </c>
      <c r="E121">
        <v>43407</v>
      </c>
    </row>
    <row r="122" spans="2:5" x14ac:dyDescent="0.2">
      <c r="B122" t="s">
        <v>2299</v>
      </c>
      <c r="C122" t="s">
        <v>2586</v>
      </c>
      <c r="D122" t="s">
        <v>2889</v>
      </c>
      <c r="E122" t="s">
        <v>4460</v>
      </c>
    </row>
    <row r="123" spans="2:5" x14ac:dyDescent="0.2">
      <c r="B123" t="s">
        <v>2300</v>
      </c>
      <c r="C123" t="s">
        <v>2526</v>
      </c>
      <c r="D123" t="s">
        <v>2890</v>
      </c>
      <c r="E123" t="s">
        <v>2334</v>
      </c>
    </row>
    <row r="124" spans="2:5" x14ac:dyDescent="0.2">
      <c r="B124">
        <v>0</v>
      </c>
      <c r="C124">
        <v>0</v>
      </c>
      <c r="D124">
        <v>0</v>
      </c>
      <c r="E124">
        <v>168421</v>
      </c>
    </row>
    <row r="125" spans="2:5" x14ac:dyDescent="0.2">
      <c r="B125" t="s">
        <v>2301</v>
      </c>
      <c r="C125" t="s">
        <v>2587</v>
      </c>
      <c r="D125" t="s">
        <v>2891</v>
      </c>
      <c r="E125" t="s">
        <v>4461</v>
      </c>
    </row>
    <row r="126" spans="2:5" x14ac:dyDescent="0.2">
      <c r="B126" t="s">
        <v>2302</v>
      </c>
      <c r="C126" t="s">
        <v>2528</v>
      </c>
      <c r="D126" t="s">
        <v>2892</v>
      </c>
      <c r="E126" t="s">
        <v>2336</v>
      </c>
    </row>
    <row r="127" spans="2:5" x14ac:dyDescent="0.2">
      <c r="B127">
        <v>0</v>
      </c>
      <c r="C127">
        <v>0</v>
      </c>
      <c r="D127">
        <v>0</v>
      </c>
      <c r="E127">
        <v>198918</v>
      </c>
    </row>
    <row r="128" spans="2:5" x14ac:dyDescent="0.2">
      <c r="B128" t="s">
        <v>2303</v>
      </c>
      <c r="C128" t="s">
        <v>2588</v>
      </c>
      <c r="D128" t="s">
        <v>2893</v>
      </c>
      <c r="E128" t="s">
        <v>4462</v>
      </c>
    </row>
    <row r="129" spans="2:5" x14ac:dyDescent="0.2">
      <c r="B129" t="s">
        <v>2304</v>
      </c>
      <c r="C129" t="s">
        <v>2530</v>
      </c>
      <c r="D129" t="s">
        <v>2894</v>
      </c>
      <c r="E129" t="s">
        <v>2338</v>
      </c>
    </row>
    <row r="130" spans="2:5" x14ac:dyDescent="0.2">
      <c r="B130">
        <v>0</v>
      </c>
      <c r="C130">
        <v>10400</v>
      </c>
      <c r="D130">
        <v>0</v>
      </c>
      <c r="E130">
        <v>357156</v>
      </c>
    </row>
    <row r="131" spans="2:5" x14ac:dyDescent="0.2">
      <c r="B131" t="s">
        <v>2305</v>
      </c>
      <c r="C131" t="s">
        <v>2589</v>
      </c>
      <c r="D131" t="s">
        <v>2895</v>
      </c>
      <c r="E131" t="s">
        <v>4463</v>
      </c>
    </row>
    <row r="132" spans="2:5" x14ac:dyDescent="0.2">
      <c r="B132" t="s">
        <v>2306</v>
      </c>
      <c r="C132" t="s">
        <v>2532</v>
      </c>
      <c r="D132" t="s">
        <v>2896</v>
      </c>
      <c r="E132" t="s">
        <v>2340</v>
      </c>
    </row>
    <row r="133" spans="2:5" x14ac:dyDescent="0.2">
      <c r="B133">
        <v>0</v>
      </c>
      <c r="C133">
        <v>0</v>
      </c>
      <c r="D133">
        <v>0</v>
      </c>
      <c r="E133">
        <v>0</v>
      </c>
    </row>
    <row r="134" spans="2:5" x14ac:dyDescent="0.2">
      <c r="B134" t="s">
        <v>2307</v>
      </c>
      <c r="C134" t="s">
        <v>2590</v>
      </c>
      <c r="D134" t="s">
        <v>2897</v>
      </c>
      <c r="E134" t="s">
        <v>4464</v>
      </c>
    </row>
    <row r="135" spans="2:5" x14ac:dyDescent="0.2">
      <c r="B135" t="s">
        <v>2308</v>
      </c>
      <c r="C135" t="s">
        <v>2536</v>
      </c>
      <c r="D135" t="s">
        <v>2898</v>
      </c>
      <c r="E135" t="s">
        <v>2342</v>
      </c>
    </row>
    <row r="136" spans="2:5" x14ac:dyDescent="0.2">
      <c r="B136">
        <v>0</v>
      </c>
      <c r="C136">
        <v>0</v>
      </c>
      <c r="D136">
        <v>0</v>
      </c>
      <c r="E136">
        <v>0</v>
      </c>
    </row>
    <row r="137" spans="2:5" x14ac:dyDescent="0.2">
      <c r="B137" t="s">
        <v>2309</v>
      </c>
      <c r="C137" t="s">
        <v>2591</v>
      </c>
      <c r="D137" t="s">
        <v>2899</v>
      </c>
      <c r="E137" t="s">
        <v>4465</v>
      </c>
    </row>
    <row r="138" spans="2:5" x14ac:dyDescent="0.2">
      <c r="B138" t="s">
        <v>2310</v>
      </c>
      <c r="C138" t="s">
        <v>2538</v>
      </c>
      <c r="D138" t="s">
        <v>2900</v>
      </c>
      <c r="E138" t="s">
        <v>2344</v>
      </c>
    </row>
    <row r="139" spans="2:5" x14ac:dyDescent="0.2">
      <c r="B139">
        <v>0</v>
      </c>
      <c r="C139">
        <v>1589600</v>
      </c>
      <c r="D139">
        <v>0</v>
      </c>
      <c r="E139">
        <v>0</v>
      </c>
    </row>
    <row r="140" spans="2:5" x14ac:dyDescent="0.2">
      <c r="B140" t="s">
        <v>2311</v>
      </c>
      <c r="C140" t="s">
        <v>2592</v>
      </c>
      <c r="D140" t="s">
        <v>2901</v>
      </c>
      <c r="E140" t="s">
        <v>4466</v>
      </c>
    </row>
    <row r="141" spans="2:5" x14ac:dyDescent="0.2">
      <c r="B141" t="s">
        <v>2312</v>
      </c>
      <c r="C141" t="s">
        <v>2540</v>
      </c>
      <c r="D141" t="s">
        <v>2902</v>
      </c>
      <c r="E141" t="s">
        <v>4467</v>
      </c>
    </row>
    <row r="142" spans="2:5" x14ac:dyDescent="0.2">
      <c r="B142">
        <v>0</v>
      </c>
      <c r="C142">
        <v>0</v>
      </c>
      <c r="D142">
        <v>0</v>
      </c>
      <c r="E142">
        <v>1466249</v>
      </c>
    </row>
    <row r="143" spans="2:5" x14ac:dyDescent="0.2">
      <c r="B143" t="s">
        <v>2313</v>
      </c>
      <c r="C143" t="s">
        <v>2593</v>
      </c>
      <c r="D143" t="s">
        <v>2903</v>
      </c>
      <c r="E143" t="s">
        <v>4468</v>
      </c>
    </row>
    <row r="144" spans="2:5" x14ac:dyDescent="0.2">
      <c r="B144" t="s">
        <v>2314</v>
      </c>
      <c r="C144" t="s">
        <v>2542</v>
      </c>
      <c r="D144" t="s">
        <v>2904</v>
      </c>
      <c r="E144" t="s">
        <v>2348</v>
      </c>
    </row>
    <row r="145" spans="2:5" x14ac:dyDescent="0.2">
      <c r="B145">
        <v>0</v>
      </c>
      <c r="C145">
        <v>0</v>
      </c>
      <c r="D145">
        <v>0</v>
      </c>
      <c r="E145">
        <v>0</v>
      </c>
    </row>
    <row r="146" spans="2:5" x14ac:dyDescent="0.2">
      <c r="B146" t="s">
        <v>2315</v>
      </c>
      <c r="C146" t="s">
        <v>2594</v>
      </c>
      <c r="D146" t="s">
        <v>2905</v>
      </c>
      <c r="E146" t="s">
        <v>4469</v>
      </c>
    </row>
    <row r="147" spans="2:5" x14ac:dyDescent="0.2">
      <c r="B147" t="s">
        <v>2316</v>
      </c>
      <c r="C147" t="s">
        <v>2595</v>
      </c>
      <c r="D147" t="s">
        <v>2906</v>
      </c>
      <c r="E147" t="s">
        <v>2350</v>
      </c>
    </row>
    <row r="148" spans="2:5" x14ac:dyDescent="0.2">
      <c r="B148">
        <v>0</v>
      </c>
      <c r="C148">
        <v>0</v>
      </c>
      <c r="D148">
        <v>0</v>
      </c>
      <c r="E148">
        <v>0</v>
      </c>
    </row>
    <row r="149" spans="2:5" x14ac:dyDescent="0.2">
      <c r="B149" t="s">
        <v>2317</v>
      </c>
      <c r="C149" t="s">
        <v>2596</v>
      </c>
      <c r="D149" t="s">
        <v>2907</v>
      </c>
      <c r="E149" t="s">
        <v>4470</v>
      </c>
    </row>
    <row r="150" spans="2:5" x14ac:dyDescent="0.2">
      <c r="B150" t="s">
        <v>2318</v>
      </c>
      <c r="C150" t="s">
        <v>2597</v>
      </c>
      <c r="D150" t="s">
        <v>2908</v>
      </c>
      <c r="E150" t="s">
        <v>2352</v>
      </c>
    </row>
    <row r="151" spans="2:5" x14ac:dyDescent="0.2">
      <c r="B151">
        <v>0</v>
      </c>
      <c r="C151">
        <v>0</v>
      </c>
      <c r="D151">
        <v>537272</v>
      </c>
      <c r="E151">
        <v>0</v>
      </c>
    </row>
    <row r="152" spans="2:5" x14ac:dyDescent="0.2">
      <c r="B152" t="s">
        <v>2319</v>
      </c>
      <c r="C152" t="s">
        <v>2598</v>
      </c>
      <c r="D152" t="s">
        <v>2909</v>
      </c>
      <c r="E152" t="s">
        <v>4471</v>
      </c>
    </row>
    <row r="153" spans="2:5" x14ac:dyDescent="0.2">
      <c r="B153" t="s">
        <v>2320</v>
      </c>
      <c r="C153" t="s">
        <v>2599</v>
      </c>
      <c r="D153" t="s">
        <v>2910</v>
      </c>
      <c r="E153" t="s">
        <v>2354</v>
      </c>
    </row>
    <row r="154" spans="2:5" x14ac:dyDescent="0.2">
      <c r="B154">
        <v>0</v>
      </c>
      <c r="C154">
        <v>0</v>
      </c>
      <c r="D154">
        <v>0</v>
      </c>
      <c r="E154">
        <v>0</v>
      </c>
    </row>
    <row r="155" spans="2:5" x14ac:dyDescent="0.2">
      <c r="B155" t="s">
        <v>2321</v>
      </c>
      <c r="C155" t="s">
        <v>2600</v>
      </c>
      <c r="D155" t="s">
        <v>2911</v>
      </c>
      <c r="E155" t="s">
        <v>4472</v>
      </c>
    </row>
    <row r="156" spans="2:5" x14ac:dyDescent="0.2">
      <c r="B156" t="s">
        <v>2322</v>
      </c>
      <c r="C156" t="s">
        <v>2601</v>
      </c>
      <c r="D156" t="s">
        <v>2912</v>
      </c>
      <c r="E156" t="s">
        <v>2356</v>
      </c>
    </row>
    <row r="157" spans="2:5" x14ac:dyDescent="0.2">
      <c r="B157">
        <v>0</v>
      </c>
      <c r="C157">
        <v>0</v>
      </c>
      <c r="D157">
        <v>0</v>
      </c>
      <c r="E157">
        <v>0</v>
      </c>
    </row>
    <row r="158" spans="2:5" x14ac:dyDescent="0.2">
      <c r="B158" t="s">
        <v>2323</v>
      </c>
      <c r="C158" t="s">
        <v>2602</v>
      </c>
      <c r="D158" t="s">
        <v>2913</v>
      </c>
      <c r="E158" t="s">
        <v>4473</v>
      </c>
    </row>
    <row r="159" spans="2:5" x14ac:dyDescent="0.2">
      <c r="B159" t="s">
        <v>2324</v>
      </c>
      <c r="C159" t="s">
        <v>2603</v>
      </c>
      <c r="D159" t="s">
        <v>2914</v>
      </c>
      <c r="E159" t="s">
        <v>2358</v>
      </c>
    </row>
    <row r="160" spans="2:5" x14ac:dyDescent="0.2">
      <c r="B160">
        <v>0</v>
      </c>
      <c r="C160">
        <v>0</v>
      </c>
      <c r="D160">
        <v>82662</v>
      </c>
      <c r="E160">
        <v>0</v>
      </c>
    </row>
    <row r="161" spans="2:5" x14ac:dyDescent="0.2">
      <c r="B161" t="s">
        <v>2325</v>
      </c>
      <c r="C161" t="s">
        <v>2604</v>
      </c>
      <c r="D161" t="s">
        <v>2915</v>
      </c>
      <c r="E161" t="s">
        <v>4474</v>
      </c>
    </row>
    <row r="162" spans="2:5" x14ac:dyDescent="0.2">
      <c r="B162" t="s">
        <v>2326</v>
      </c>
      <c r="C162" t="s">
        <v>2605</v>
      </c>
      <c r="D162" t="s">
        <v>2916</v>
      </c>
      <c r="E162" t="s">
        <v>2360</v>
      </c>
    </row>
    <row r="163" spans="2:5" x14ac:dyDescent="0.2">
      <c r="B163">
        <v>0</v>
      </c>
      <c r="C163">
        <v>0</v>
      </c>
      <c r="D163">
        <v>0</v>
      </c>
      <c r="E163">
        <v>0</v>
      </c>
    </row>
    <row r="164" spans="2:5" x14ac:dyDescent="0.2">
      <c r="B164" t="s">
        <v>2327</v>
      </c>
      <c r="C164" t="s">
        <v>2606</v>
      </c>
      <c r="D164" t="s">
        <v>2917</v>
      </c>
      <c r="E164" t="s">
        <v>4475</v>
      </c>
    </row>
    <row r="165" spans="2:5" x14ac:dyDescent="0.2">
      <c r="B165" t="s">
        <v>2328</v>
      </c>
      <c r="C165" t="s">
        <v>2607</v>
      </c>
      <c r="D165" t="s">
        <v>2918</v>
      </c>
      <c r="E165" t="s">
        <v>2362</v>
      </c>
    </row>
    <row r="166" spans="2:5" x14ac:dyDescent="0.2">
      <c r="B166">
        <v>0</v>
      </c>
      <c r="C166">
        <v>0</v>
      </c>
      <c r="D166">
        <v>0</v>
      </c>
      <c r="E166">
        <v>0</v>
      </c>
    </row>
    <row r="167" spans="2:5" x14ac:dyDescent="0.2">
      <c r="B167" t="s">
        <v>2329</v>
      </c>
      <c r="C167" t="s">
        <v>2608</v>
      </c>
      <c r="D167" t="s">
        <v>2919</v>
      </c>
      <c r="E167" t="s">
        <v>4476</v>
      </c>
    </row>
    <row r="168" spans="2:5" x14ac:dyDescent="0.2">
      <c r="B168" t="s">
        <v>2330</v>
      </c>
      <c r="C168" t="s">
        <v>2609</v>
      </c>
      <c r="D168" t="s">
        <v>2920</v>
      </c>
      <c r="E168" t="s">
        <v>4477</v>
      </c>
    </row>
    <row r="169" spans="2:5" x14ac:dyDescent="0.2">
      <c r="B169">
        <v>0</v>
      </c>
      <c r="C169">
        <v>0</v>
      </c>
      <c r="D169">
        <v>0</v>
      </c>
      <c r="E169">
        <v>14000</v>
      </c>
    </row>
    <row r="170" spans="2:5" x14ac:dyDescent="0.2">
      <c r="B170" t="s">
        <v>2331</v>
      </c>
      <c r="C170" t="s">
        <v>2610</v>
      </c>
      <c r="D170" t="s">
        <v>2921</v>
      </c>
      <c r="E170" t="s">
        <v>4478</v>
      </c>
    </row>
    <row r="171" spans="2:5" x14ac:dyDescent="0.2">
      <c r="B171" t="s">
        <v>2332</v>
      </c>
      <c r="C171" t="s">
        <v>2611</v>
      </c>
      <c r="D171" t="s">
        <v>2922</v>
      </c>
      <c r="E171" t="s">
        <v>2366</v>
      </c>
    </row>
    <row r="172" spans="2:5" x14ac:dyDescent="0.2">
      <c r="B172">
        <v>0</v>
      </c>
      <c r="C172">
        <v>0</v>
      </c>
      <c r="D172">
        <v>0</v>
      </c>
      <c r="E172">
        <v>0</v>
      </c>
    </row>
    <row r="173" spans="2:5" x14ac:dyDescent="0.2">
      <c r="B173" t="s">
        <v>2333</v>
      </c>
      <c r="C173" t="s">
        <v>2612</v>
      </c>
      <c r="D173" t="s">
        <v>2923</v>
      </c>
      <c r="E173" t="s">
        <v>4479</v>
      </c>
    </row>
    <row r="174" spans="2:5" x14ac:dyDescent="0.2">
      <c r="B174" t="s">
        <v>2334</v>
      </c>
      <c r="C174" t="s">
        <v>2613</v>
      </c>
      <c r="D174" t="s">
        <v>2924</v>
      </c>
      <c r="E174" t="s">
        <v>2368</v>
      </c>
    </row>
    <row r="175" spans="2:5" x14ac:dyDescent="0.2">
      <c r="B175">
        <v>0</v>
      </c>
      <c r="C175">
        <v>0</v>
      </c>
      <c r="D175">
        <v>0</v>
      </c>
      <c r="E175">
        <v>0</v>
      </c>
    </row>
    <row r="176" spans="2:5" x14ac:dyDescent="0.2">
      <c r="B176" t="s">
        <v>2335</v>
      </c>
      <c r="C176" t="s">
        <v>2614</v>
      </c>
      <c r="D176" t="s">
        <v>2925</v>
      </c>
      <c r="E176" t="s">
        <v>4480</v>
      </c>
    </row>
    <row r="177" spans="2:5" x14ac:dyDescent="0.2">
      <c r="B177" t="s">
        <v>2336</v>
      </c>
      <c r="C177" t="s">
        <v>2615</v>
      </c>
      <c r="D177" t="s">
        <v>2926</v>
      </c>
      <c r="E177" t="s">
        <v>2370</v>
      </c>
    </row>
    <row r="178" spans="2:5" x14ac:dyDescent="0.2">
      <c r="B178">
        <v>0</v>
      </c>
      <c r="C178">
        <v>0</v>
      </c>
      <c r="D178">
        <v>0</v>
      </c>
      <c r="E178">
        <v>0</v>
      </c>
    </row>
    <row r="179" spans="2:5" x14ac:dyDescent="0.2">
      <c r="B179" t="s">
        <v>2337</v>
      </c>
      <c r="C179" t="s">
        <v>2616</v>
      </c>
      <c r="D179" t="s">
        <v>2927</v>
      </c>
      <c r="E179" t="s">
        <v>4481</v>
      </c>
    </row>
    <row r="180" spans="2:5" x14ac:dyDescent="0.2">
      <c r="B180" t="s">
        <v>2338</v>
      </c>
      <c r="C180" t="s">
        <v>2617</v>
      </c>
      <c r="D180" t="s">
        <v>2928</v>
      </c>
      <c r="E180" t="s">
        <v>2372</v>
      </c>
    </row>
    <row r="181" spans="2:5" x14ac:dyDescent="0.2">
      <c r="B181">
        <v>0</v>
      </c>
      <c r="C181">
        <v>0</v>
      </c>
      <c r="D181">
        <v>0</v>
      </c>
      <c r="E181">
        <v>0</v>
      </c>
    </row>
    <row r="182" spans="2:5" x14ac:dyDescent="0.2">
      <c r="B182" t="s">
        <v>2339</v>
      </c>
      <c r="C182" t="s">
        <v>2618</v>
      </c>
      <c r="D182" t="s">
        <v>2929</v>
      </c>
      <c r="E182" t="s">
        <v>4482</v>
      </c>
    </row>
    <row r="183" spans="2:5" x14ac:dyDescent="0.2">
      <c r="B183" t="s">
        <v>2340</v>
      </c>
      <c r="C183" t="s">
        <v>2619</v>
      </c>
      <c r="D183" t="s">
        <v>2930</v>
      </c>
      <c r="E183" t="s">
        <v>2374</v>
      </c>
    </row>
    <row r="184" spans="2:5" x14ac:dyDescent="0.2">
      <c r="B184">
        <v>0</v>
      </c>
      <c r="C184">
        <v>0</v>
      </c>
      <c r="D184">
        <v>0</v>
      </c>
      <c r="E184">
        <v>0</v>
      </c>
    </row>
    <row r="185" spans="2:5" x14ac:dyDescent="0.2">
      <c r="B185" t="s">
        <v>2341</v>
      </c>
      <c r="C185" t="s">
        <v>2620</v>
      </c>
      <c r="D185" t="s">
        <v>2931</v>
      </c>
      <c r="E185" t="s">
        <v>4483</v>
      </c>
    </row>
    <row r="186" spans="2:5" x14ac:dyDescent="0.2">
      <c r="B186" t="s">
        <v>2342</v>
      </c>
      <c r="C186" t="s">
        <v>2621</v>
      </c>
      <c r="D186" t="s">
        <v>2932</v>
      </c>
      <c r="E186" t="s">
        <v>2376</v>
      </c>
    </row>
    <row r="187" spans="2:5" x14ac:dyDescent="0.2">
      <c r="B187">
        <v>0</v>
      </c>
      <c r="C187">
        <v>0</v>
      </c>
      <c r="D187">
        <v>0</v>
      </c>
      <c r="E187">
        <v>0</v>
      </c>
    </row>
    <row r="188" spans="2:5" x14ac:dyDescent="0.2">
      <c r="B188" t="s">
        <v>2343</v>
      </c>
      <c r="C188" t="s">
        <v>2622</v>
      </c>
      <c r="D188" t="s">
        <v>2933</v>
      </c>
      <c r="E188" t="s">
        <v>4484</v>
      </c>
    </row>
    <row r="189" spans="2:5" x14ac:dyDescent="0.2">
      <c r="B189" t="s">
        <v>2344</v>
      </c>
      <c r="C189" t="s">
        <v>2623</v>
      </c>
      <c r="D189" t="s">
        <v>2934</v>
      </c>
      <c r="E189" t="s">
        <v>2378</v>
      </c>
    </row>
    <row r="190" spans="2:5" x14ac:dyDescent="0.2">
      <c r="B190">
        <v>0</v>
      </c>
      <c r="C190">
        <v>0</v>
      </c>
      <c r="D190">
        <v>0</v>
      </c>
      <c r="E190">
        <v>0</v>
      </c>
    </row>
    <row r="191" spans="2:5" x14ac:dyDescent="0.2">
      <c r="B191" t="s">
        <v>2345</v>
      </c>
      <c r="C191" t="s">
        <v>2624</v>
      </c>
      <c r="D191" t="s">
        <v>2935</v>
      </c>
      <c r="E191" t="s">
        <v>4485</v>
      </c>
    </row>
    <row r="192" spans="2:5" x14ac:dyDescent="0.2">
      <c r="B192" t="s">
        <v>2346</v>
      </c>
      <c r="C192" t="s">
        <v>2625</v>
      </c>
      <c r="D192" t="s">
        <v>2936</v>
      </c>
      <c r="E192" t="s">
        <v>2380</v>
      </c>
    </row>
    <row r="193" spans="2:5" x14ac:dyDescent="0.2">
      <c r="B193">
        <v>0</v>
      </c>
      <c r="C193">
        <v>0</v>
      </c>
      <c r="D193">
        <v>0</v>
      </c>
      <c r="E193">
        <v>0</v>
      </c>
    </row>
    <row r="194" spans="2:5" x14ac:dyDescent="0.2">
      <c r="B194" t="s">
        <v>2347</v>
      </c>
      <c r="C194" t="s">
        <v>2626</v>
      </c>
      <c r="D194" t="s">
        <v>2937</v>
      </c>
      <c r="E194" t="s">
        <v>4486</v>
      </c>
    </row>
    <row r="195" spans="2:5" x14ac:dyDescent="0.2">
      <c r="B195" t="s">
        <v>2348</v>
      </c>
      <c r="C195" t="s">
        <v>2627</v>
      </c>
      <c r="D195" t="s">
        <v>2938</v>
      </c>
      <c r="E195" t="s">
        <v>4487</v>
      </c>
    </row>
    <row r="196" spans="2:5" x14ac:dyDescent="0.2">
      <c r="B196">
        <v>0</v>
      </c>
      <c r="C196">
        <v>0</v>
      </c>
      <c r="D196">
        <v>0</v>
      </c>
      <c r="E196">
        <v>0</v>
      </c>
    </row>
    <row r="197" spans="2:5" x14ac:dyDescent="0.2">
      <c r="B197" t="s">
        <v>2349</v>
      </c>
      <c r="C197" t="s">
        <v>2628</v>
      </c>
      <c r="D197" t="s">
        <v>2939</v>
      </c>
      <c r="E197" t="s">
        <v>4488</v>
      </c>
    </row>
    <row r="198" spans="2:5" x14ac:dyDescent="0.2">
      <c r="B198" t="s">
        <v>2350</v>
      </c>
      <c r="C198" t="s">
        <v>2629</v>
      </c>
      <c r="D198" t="s">
        <v>2940</v>
      </c>
      <c r="E198" t="s">
        <v>4489</v>
      </c>
    </row>
    <row r="199" spans="2:5" x14ac:dyDescent="0.2">
      <c r="B199">
        <v>0</v>
      </c>
      <c r="C199">
        <v>0</v>
      </c>
      <c r="D199">
        <v>0</v>
      </c>
      <c r="E199">
        <v>0</v>
      </c>
    </row>
    <row r="200" spans="2:5" x14ac:dyDescent="0.2">
      <c r="B200" t="s">
        <v>2351</v>
      </c>
      <c r="C200" t="s">
        <v>2630</v>
      </c>
      <c r="D200" t="s">
        <v>2941</v>
      </c>
      <c r="E200" t="s">
        <v>4490</v>
      </c>
    </row>
    <row r="201" spans="2:5" x14ac:dyDescent="0.2">
      <c r="B201" t="s">
        <v>2352</v>
      </c>
      <c r="C201" t="s">
        <v>2631</v>
      </c>
      <c r="D201" t="s">
        <v>2942</v>
      </c>
      <c r="E201" t="s">
        <v>4491</v>
      </c>
    </row>
    <row r="202" spans="2:5" x14ac:dyDescent="0.2">
      <c r="B202">
        <v>0</v>
      </c>
      <c r="C202">
        <v>0</v>
      </c>
      <c r="D202">
        <v>0</v>
      </c>
      <c r="E202">
        <v>0</v>
      </c>
    </row>
    <row r="203" spans="2:5" x14ac:dyDescent="0.2">
      <c r="B203" t="s">
        <v>2353</v>
      </c>
      <c r="C203" t="s">
        <v>2632</v>
      </c>
      <c r="D203" t="s">
        <v>2943</v>
      </c>
      <c r="E203" t="s">
        <v>4492</v>
      </c>
    </row>
    <row r="204" spans="2:5" x14ac:dyDescent="0.2">
      <c r="B204" t="s">
        <v>2354</v>
      </c>
      <c r="C204" t="s">
        <v>2633</v>
      </c>
      <c r="D204" t="s">
        <v>2944</v>
      </c>
      <c r="E204" t="s">
        <v>4493</v>
      </c>
    </row>
    <row r="205" spans="2:5" x14ac:dyDescent="0.2">
      <c r="B205">
        <v>0</v>
      </c>
      <c r="C205">
        <v>0</v>
      </c>
      <c r="D205">
        <v>0</v>
      </c>
      <c r="E205">
        <v>0</v>
      </c>
    </row>
    <row r="206" spans="2:5" x14ac:dyDescent="0.2">
      <c r="B206" t="s">
        <v>2355</v>
      </c>
      <c r="C206" t="s">
        <v>2634</v>
      </c>
      <c r="D206" t="s">
        <v>2945</v>
      </c>
      <c r="E206" t="s">
        <v>4494</v>
      </c>
    </row>
    <row r="207" spans="2:5" x14ac:dyDescent="0.2">
      <c r="B207" t="s">
        <v>2356</v>
      </c>
      <c r="C207" t="s">
        <v>2635</v>
      </c>
      <c r="D207" t="s">
        <v>2946</v>
      </c>
      <c r="E207" t="s">
        <v>4495</v>
      </c>
    </row>
    <row r="208" spans="2:5" x14ac:dyDescent="0.2">
      <c r="B208">
        <v>0</v>
      </c>
      <c r="C208">
        <v>0</v>
      </c>
      <c r="D208">
        <v>0</v>
      </c>
      <c r="E208">
        <v>0</v>
      </c>
    </row>
    <row r="209" spans="2:5" x14ac:dyDescent="0.2">
      <c r="B209" t="s">
        <v>2357</v>
      </c>
      <c r="C209" t="s">
        <v>2636</v>
      </c>
      <c r="D209" t="s">
        <v>2947</v>
      </c>
      <c r="E209" t="s">
        <v>4496</v>
      </c>
    </row>
    <row r="210" spans="2:5" x14ac:dyDescent="0.2">
      <c r="B210" t="s">
        <v>2358</v>
      </c>
      <c r="C210" t="s">
        <v>2637</v>
      </c>
      <c r="D210" t="s">
        <v>2948</v>
      </c>
      <c r="E210" t="s">
        <v>4497</v>
      </c>
    </row>
    <row r="211" spans="2:5" x14ac:dyDescent="0.2">
      <c r="B211">
        <v>0</v>
      </c>
      <c r="C211">
        <v>0</v>
      </c>
      <c r="D211">
        <v>0</v>
      </c>
      <c r="E211">
        <v>0</v>
      </c>
    </row>
    <row r="212" spans="2:5" x14ac:dyDescent="0.2">
      <c r="B212" t="s">
        <v>2359</v>
      </c>
      <c r="C212" t="s">
        <v>2638</v>
      </c>
      <c r="D212" t="s">
        <v>2949</v>
      </c>
      <c r="E212" t="s">
        <v>4498</v>
      </c>
    </row>
    <row r="213" spans="2:5" x14ac:dyDescent="0.2">
      <c r="B213" t="s">
        <v>2360</v>
      </c>
      <c r="C213" t="s">
        <v>2639</v>
      </c>
      <c r="D213" t="s">
        <v>2555</v>
      </c>
      <c r="E213" t="s">
        <v>4499</v>
      </c>
    </row>
    <row r="214" spans="2:5" x14ac:dyDescent="0.2">
      <c r="B214">
        <v>0</v>
      </c>
      <c r="C214">
        <v>0</v>
      </c>
      <c r="D214">
        <v>0</v>
      </c>
      <c r="E214">
        <v>0</v>
      </c>
    </row>
    <row r="215" spans="2:5" x14ac:dyDescent="0.2">
      <c r="B215" t="s">
        <v>2361</v>
      </c>
      <c r="C215" t="s">
        <v>2640</v>
      </c>
      <c r="D215" t="s">
        <v>2950</v>
      </c>
      <c r="E215" t="s">
        <v>4500</v>
      </c>
    </row>
    <row r="216" spans="2:5" x14ac:dyDescent="0.2">
      <c r="B216" t="s">
        <v>2362</v>
      </c>
      <c r="C216" t="s">
        <v>2641</v>
      </c>
      <c r="D216" t="s">
        <v>2384</v>
      </c>
      <c r="E216" t="s">
        <v>4501</v>
      </c>
    </row>
    <row r="217" spans="2:5" x14ac:dyDescent="0.2">
      <c r="B217">
        <v>0</v>
      </c>
      <c r="C217">
        <v>0</v>
      </c>
      <c r="D217">
        <v>0</v>
      </c>
      <c r="E217">
        <v>0</v>
      </c>
    </row>
    <row r="218" spans="2:5" x14ac:dyDescent="0.2">
      <c r="B218" t="s">
        <v>2363</v>
      </c>
      <c r="C218" t="s">
        <v>2642</v>
      </c>
      <c r="D218" t="s">
        <v>2951</v>
      </c>
      <c r="E218" t="s">
        <v>4502</v>
      </c>
    </row>
    <row r="219" spans="2:5" x14ac:dyDescent="0.2">
      <c r="B219" t="s">
        <v>2364</v>
      </c>
      <c r="C219" t="s">
        <v>2643</v>
      </c>
      <c r="D219" t="s">
        <v>2400</v>
      </c>
      <c r="E219" t="s">
        <v>4503</v>
      </c>
    </row>
    <row r="220" spans="2:5" x14ac:dyDescent="0.2">
      <c r="B220">
        <v>0</v>
      </c>
      <c r="C220">
        <v>0</v>
      </c>
      <c r="D220">
        <v>0</v>
      </c>
      <c r="E220">
        <v>0</v>
      </c>
    </row>
    <row r="221" spans="2:5" x14ac:dyDescent="0.2">
      <c r="B221" t="s">
        <v>2365</v>
      </c>
      <c r="C221" t="s">
        <v>2644</v>
      </c>
      <c r="D221" t="s">
        <v>2952</v>
      </c>
      <c r="E221" t="s">
        <v>4504</v>
      </c>
    </row>
    <row r="222" spans="2:5" x14ac:dyDescent="0.2">
      <c r="B222" t="s">
        <v>2366</v>
      </c>
      <c r="C222" t="s">
        <v>2645</v>
      </c>
      <c r="D222" t="s">
        <v>2418</v>
      </c>
      <c r="E222" t="s">
        <v>4505</v>
      </c>
    </row>
    <row r="223" spans="2:5" x14ac:dyDescent="0.2">
      <c r="B223">
        <v>0</v>
      </c>
      <c r="C223">
        <v>0</v>
      </c>
      <c r="D223">
        <v>0</v>
      </c>
      <c r="E223">
        <v>10000</v>
      </c>
    </row>
    <row r="224" spans="2:5" x14ac:dyDescent="0.2">
      <c r="B224" t="s">
        <v>2367</v>
      </c>
      <c r="C224" t="s">
        <v>2646</v>
      </c>
      <c r="D224" t="s">
        <v>2953</v>
      </c>
      <c r="E224" t="s">
        <v>4506</v>
      </c>
    </row>
    <row r="225" spans="2:5" x14ac:dyDescent="0.2">
      <c r="B225" t="s">
        <v>2368</v>
      </c>
      <c r="C225" t="s">
        <v>2647</v>
      </c>
      <c r="D225" t="s">
        <v>2436</v>
      </c>
      <c r="E225" t="s">
        <v>2870</v>
      </c>
    </row>
    <row r="226" spans="2:5" x14ac:dyDescent="0.2">
      <c r="B226">
        <v>0</v>
      </c>
      <c r="C226">
        <v>0</v>
      </c>
      <c r="D226">
        <v>0</v>
      </c>
      <c r="E226">
        <v>86618</v>
      </c>
    </row>
    <row r="227" spans="2:5" x14ac:dyDescent="0.2">
      <c r="B227" t="s">
        <v>2369</v>
      </c>
      <c r="C227" t="s">
        <v>2648</v>
      </c>
      <c r="D227" t="s">
        <v>2954</v>
      </c>
      <c r="E227" t="s">
        <v>4507</v>
      </c>
    </row>
    <row r="228" spans="2:5" x14ac:dyDescent="0.2">
      <c r="B228" t="s">
        <v>2370</v>
      </c>
      <c r="C228" t="s">
        <v>2649</v>
      </c>
      <c r="D228" t="s">
        <v>2454</v>
      </c>
      <c r="E228" t="s">
        <v>2872</v>
      </c>
    </row>
    <row r="229" spans="2:5" x14ac:dyDescent="0.2">
      <c r="B229">
        <v>0</v>
      </c>
      <c r="C229">
        <v>0</v>
      </c>
      <c r="D229">
        <v>0</v>
      </c>
      <c r="E229">
        <v>1317</v>
      </c>
    </row>
    <row r="230" spans="2:5" x14ac:dyDescent="0.2">
      <c r="B230" t="s">
        <v>2371</v>
      </c>
      <c r="C230" t="s">
        <v>2650</v>
      </c>
      <c r="D230" t="s">
        <v>2955</v>
      </c>
      <c r="E230" t="s">
        <v>4508</v>
      </c>
    </row>
    <row r="231" spans="2:5" x14ac:dyDescent="0.2">
      <c r="B231" t="s">
        <v>2372</v>
      </c>
      <c r="C231" t="s">
        <v>2651</v>
      </c>
      <c r="D231" t="s">
        <v>2472</v>
      </c>
      <c r="E231" t="s">
        <v>2874</v>
      </c>
    </row>
    <row r="232" spans="2:5" x14ac:dyDescent="0.2">
      <c r="B232">
        <v>0</v>
      </c>
      <c r="C232">
        <v>0</v>
      </c>
      <c r="D232">
        <v>0</v>
      </c>
      <c r="E232">
        <v>3132</v>
      </c>
    </row>
    <row r="233" spans="2:5" x14ac:dyDescent="0.2">
      <c r="B233" t="s">
        <v>2373</v>
      </c>
      <c r="C233" t="s">
        <v>2652</v>
      </c>
      <c r="D233" t="s">
        <v>2956</v>
      </c>
      <c r="E233" t="s">
        <v>4509</v>
      </c>
    </row>
    <row r="234" spans="2:5" x14ac:dyDescent="0.2">
      <c r="B234" t="s">
        <v>2374</v>
      </c>
      <c r="C234" t="s">
        <v>2653</v>
      </c>
      <c r="D234" t="s">
        <v>2490</v>
      </c>
      <c r="E234" t="s">
        <v>2876</v>
      </c>
    </row>
    <row r="235" spans="2:5" x14ac:dyDescent="0.2">
      <c r="B235">
        <v>0</v>
      </c>
      <c r="C235">
        <v>0</v>
      </c>
      <c r="D235">
        <v>0</v>
      </c>
      <c r="E235">
        <v>2555</v>
      </c>
    </row>
    <row r="236" spans="2:5" x14ac:dyDescent="0.2">
      <c r="B236" t="s">
        <v>2375</v>
      </c>
      <c r="C236" t="s">
        <v>2654</v>
      </c>
      <c r="D236" t="s">
        <v>2957</v>
      </c>
      <c r="E236" t="s">
        <v>4510</v>
      </c>
    </row>
    <row r="237" spans="2:5" x14ac:dyDescent="0.2">
      <c r="B237" t="s">
        <v>2376</v>
      </c>
      <c r="C237" t="s">
        <v>2655</v>
      </c>
      <c r="D237" t="s">
        <v>2508</v>
      </c>
      <c r="E237" t="s">
        <v>2878</v>
      </c>
    </row>
    <row r="238" spans="2:5" x14ac:dyDescent="0.2">
      <c r="B238">
        <v>0</v>
      </c>
      <c r="C238">
        <v>0</v>
      </c>
      <c r="D238">
        <v>0</v>
      </c>
      <c r="E238">
        <v>0</v>
      </c>
    </row>
    <row r="239" spans="2:5" x14ac:dyDescent="0.2">
      <c r="B239" t="s">
        <v>2377</v>
      </c>
      <c r="C239" t="s">
        <v>2656</v>
      </c>
      <c r="D239" t="s">
        <v>2958</v>
      </c>
      <c r="E239" t="s">
        <v>4511</v>
      </c>
    </row>
    <row r="240" spans="2:5" x14ac:dyDescent="0.2">
      <c r="B240" t="s">
        <v>2378</v>
      </c>
      <c r="C240" t="s">
        <v>2657</v>
      </c>
      <c r="D240" t="s">
        <v>2526</v>
      </c>
      <c r="E240" t="s">
        <v>2880</v>
      </c>
    </row>
    <row r="241" spans="2:5" x14ac:dyDescent="0.2">
      <c r="B241">
        <v>0</v>
      </c>
      <c r="C241">
        <v>0</v>
      </c>
      <c r="D241">
        <v>0</v>
      </c>
      <c r="E241">
        <v>0</v>
      </c>
    </row>
    <row r="242" spans="2:5" x14ac:dyDescent="0.2">
      <c r="B242" t="s">
        <v>2379</v>
      </c>
      <c r="C242" t="s">
        <v>2658</v>
      </c>
      <c r="D242" t="s">
        <v>2959</v>
      </c>
      <c r="E242" t="s">
        <v>4512</v>
      </c>
    </row>
    <row r="243" spans="2:5" x14ac:dyDescent="0.2">
      <c r="B243" t="s">
        <v>2380</v>
      </c>
      <c r="C243" t="s">
        <v>2659</v>
      </c>
      <c r="D243" t="s">
        <v>2595</v>
      </c>
      <c r="E243" t="s">
        <v>2882</v>
      </c>
    </row>
    <row r="244" spans="2:5" x14ac:dyDescent="0.2">
      <c r="B244">
        <v>0</v>
      </c>
      <c r="C244">
        <v>0</v>
      </c>
      <c r="D244">
        <v>0</v>
      </c>
      <c r="E244">
        <v>0</v>
      </c>
    </row>
    <row r="245" spans="2:5" x14ac:dyDescent="0.2">
      <c r="B245" t="s">
        <v>2381</v>
      </c>
      <c r="C245" t="s">
        <v>2660</v>
      </c>
      <c r="D245" t="s">
        <v>2960</v>
      </c>
      <c r="E245" t="s">
        <v>4513</v>
      </c>
    </row>
    <row r="246" spans="2:5" x14ac:dyDescent="0.2">
      <c r="B246" t="s">
        <v>2382</v>
      </c>
      <c r="C246" t="s">
        <v>2661</v>
      </c>
      <c r="D246" t="s">
        <v>2611</v>
      </c>
      <c r="E246" t="s">
        <v>2884</v>
      </c>
    </row>
    <row r="247" spans="2:5" x14ac:dyDescent="0.2">
      <c r="B247">
        <v>0</v>
      </c>
      <c r="C247">
        <v>0</v>
      </c>
      <c r="D247">
        <v>0</v>
      </c>
      <c r="E247">
        <v>0</v>
      </c>
    </row>
    <row r="248" spans="2:5" x14ac:dyDescent="0.2">
      <c r="B248" t="s">
        <v>2383</v>
      </c>
      <c r="C248" t="s">
        <v>2662</v>
      </c>
      <c r="D248" t="s">
        <v>2961</v>
      </c>
      <c r="E248" t="s">
        <v>4514</v>
      </c>
    </row>
    <row r="249" spans="2:5" x14ac:dyDescent="0.2">
      <c r="B249" t="s">
        <v>2384</v>
      </c>
      <c r="C249" t="s">
        <v>2663</v>
      </c>
      <c r="D249" t="s">
        <v>2627</v>
      </c>
      <c r="E249" t="s">
        <v>4515</v>
      </c>
    </row>
    <row r="250" spans="2:5" x14ac:dyDescent="0.2">
      <c r="B250">
        <v>0</v>
      </c>
      <c r="C250">
        <v>0</v>
      </c>
      <c r="D250">
        <v>0</v>
      </c>
      <c r="E250">
        <v>110500</v>
      </c>
    </row>
    <row r="251" spans="2:5" x14ac:dyDescent="0.2">
      <c r="B251" t="s">
        <v>2385</v>
      </c>
      <c r="C251" t="s">
        <v>2664</v>
      </c>
      <c r="D251" t="s">
        <v>2962</v>
      </c>
      <c r="E251" t="s">
        <v>4516</v>
      </c>
    </row>
    <row r="252" spans="2:5" x14ac:dyDescent="0.2">
      <c r="B252" t="s">
        <v>2386</v>
      </c>
      <c r="C252" t="s">
        <v>2665</v>
      </c>
      <c r="D252" t="s">
        <v>2963</v>
      </c>
      <c r="E252" t="s">
        <v>2888</v>
      </c>
    </row>
    <row r="253" spans="2:5" x14ac:dyDescent="0.2">
      <c r="B253">
        <v>0</v>
      </c>
      <c r="C253">
        <v>0</v>
      </c>
      <c r="D253">
        <v>0</v>
      </c>
      <c r="E253">
        <v>0</v>
      </c>
    </row>
    <row r="254" spans="2:5" x14ac:dyDescent="0.2">
      <c r="B254" t="s">
        <v>2387</v>
      </c>
      <c r="C254" t="s">
        <v>2666</v>
      </c>
      <c r="D254" t="s">
        <v>2964</v>
      </c>
      <c r="E254" t="s">
        <v>4517</v>
      </c>
    </row>
    <row r="255" spans="2:5" x14ac:dyDescent="0.2">
      <c r="B255" t="s">
        <v>2388</v>
      </c>
      <c r="C255" t="s">
        <v>2667</v>
      </c>
      <c r="D255" t="s">
        <v>2965</v>
      </c>
      <c r="E255" t="s">
        <v>2890</v>
      </c>
    </row>
    <row r="256" spans="2:5" x14ac:dyDescent="0.2">
      <c r="B256">
        <v>0</v>
      </c>
      <c r="C256">
        <v>0</v>
      </c>
      <c r="D256">
        <v>0</v>
      </c>
      <c r="E256">
        <v>0</v>
      </c>
    </row>
    <row r="257" spans="2:5" x14ac:dyDescent="0.2">
      <c r="B257" t="s">
        <v>2389</v>
      </c>
      <c r="C257" t="s">
        <v>2668</v>
      </c>
      <c r="D257" t="s">
        <v>2966</v>
      </c>
      <c r="E257" t="s">
        <v>4518</v>
      </c>
    </row>
    <row r="258" spans="2:5" x14ac:dyDescent="0.2">
      <c r="B258" t="s">
        <v>2390</v>
      </c>
      <c r="C258" t="s">
        <v>2669</v>
      </c>
      <c r="D258" t="s">
        <v>2967</v>
      </c>
      <c r="E258" t="s">
        <v>2892</v>
      </c>
    </row>
    <row r="259" spans="2:5" x14ac:dyDescent="0.2">
      <c r="B259">
        <v>0</v>
      </c>
      <c r="C259">
        <v>0</v>
      </c>
      <c r="D259">
        <v>0</v>
      </c>
      <c r="E259">
        <v>0</v>
      </c>
    </row>
    <row r="260" spans="2:5" x14ac:dyDescent="0.2">
      <c r="B260" t="s">
        <v>2391</v>
      </c>
      <c r="C260" t="s">
        <v>2670</v>
      </c>
      <c r="D260" t="s">
        <v>2968</v>
      </c>
      <c r="E260" t="s">
        <v>4519</v>
      </c>
    </row>
    <row r="261" spans="2:5" x14ac:dyDescent="0.2">
      <c r="B261" t="s">
        <v>2392</v>
      </c>
      <c r="C261" t="s">
        <v>2671</v>
      </c>
      <c r="D261" t="s">
        <v>2649</v>
      </c>
      <c r="E261" t="s">
        <v>2894</v>
      </c>
    </row>
    <row r="262" spans="2:5" x14ac:dyDescent="0.2">
      <c r="B262">
        <v>0</v>
      </c>
      <c r="C262">
        <v>0</v>
      </c>
      <c r="D262">
        <v>0</v>
      </c>
      <c r="E262">
        <v>0</v>
      </c>
    </row>
    <row r="263" spans="2:5" x14ac:dyDescent="0.2">
      <c r="B263" t="s">
        <v>2393</v>
      </c>
      <c r="C263" t="s">
        <v>2672</v>
      </c>
      <c r="D263" t="s">
        <v>2969</v>
      </c>
      <c r="E263" t="s">
        <v>4520</v>
      </c>
    </row>
    <row r="264" spans="2:5" x14ac:dyDescent="0.2">
      <c r="B264" t="s">
        <v>2394</v>
      </c>
      <c r="C264" t="s">
        <v>2673</v>
      </c>
      <c r="D264" t="s">
        <v>2663</v>
      </c>
      <c r="E264" t="s">
        <v>2896</v>
      </c>
    </row>
    <row r="265" spans="2:5" x14ac:dyDescent="0.2">
      <c r="B265">
        <v>0</v>
      </c>
      <c r="C265">
        <v>0</v>
      </c>
      <c r="D265">
        <v>0</v>
      </c>
      <c r="E265">
        <v>0</v>
      </c>
    </row>
    <row r="266" spans="2:5" x14ac:dyDescent="0.2">
      <c r="B266" t="s">
        <v>2395</v>
      </c>
      <c r="C266" t="s">
        <v>2674</v>
      </c>
      <c r="D266" t="s">
        <v>2970</v>
      </c>
      <c r="E266" t="s">
        <v>4521</v>
      </c>
    </row>
    <row r="267" spans="2:5" x14ac:dyDescent="0.2">
      <c r="B267" t="s">
        <v>2396</v>
      </c>
      <c r="C267" t="s">
        <v>2675</v>
      </c>
      <c r="D267" t="s">
        <v>2971</v>
      </c>
      <c r="E267" t="s">
        <v>2898</v>
      </c>
    </row>
    <row r="268" spans="2:5" x14ac:dyDescent="0.2">
      <c r="B268">
        <v>219408</v>
      </c>
      <c r="C268">
        <v>0</v>
      </c>
      <c r="D268">
        <v>0</v>
      </c>
      <c r="E268">
        <v>0</v>
      </c>
    </row>
    <row r="269" spans="2:5" x14ac:dyDescent="0.2">
      <c r="B269" t="s">
        <v>2397</v>
      </c>
      <c r="C269" t="s">
        <v>2676</v>
      </c>
      <c r="D269" t="s">
        <v>2972</v>
      </c>
      <c r="E269" t="s">
        <v>4522</v>
      </c>
    </row>
    <row r="270" spans="2:5" x14ac:dyDescent="0.2">
      <c r="B270" t="s">
        <v>2398</v>
      </c>
      <c r="C270" t="s">
        <v>2677</v>
      </c>
      <c r="D270" t="s">
        <v>2973</v>
      </c>
      <c r="E270" t="s">
        <v>2900</v>
      </c>
    </row>
    <row r="271" spans="2:5" x14ac:dyDescent="0.2">
      <c r="B271">
        <v>0</v>
      </c>
      <c r="C271">
        <v>0</v>
      </c>
      <c r="D271">
        <v>0</v>
      </c>
      <c r="E271">
        <v>0</v>
      </c>
    </row>
    <row r="272" spans="2:5" x14ac:dyDescent="0.2">
      <c r="B272" t="s">
        <v>2399</v>
      </c>
      <c r="C272" t="s">
        <v>2678</v>
      </c>
      <c r="D272" t="s">
        <v>2974</v>
      </c>
      <c r="E272" t="s">
        <v>4523</v>
      </c>
    </row>
    <row r="273" spans="2:5" x14ac:dyDescent="0.2">
      <c r="B273" t="s">
        <v>2400</v>
      </c>
      <c r="C273" t="s">
        <v>2679</v>
      </c>
      <c r="D273" t="s">
        <v>2975</v>
      </c>
      <c r="E273" t="s">
        <v>2902</v>
      </c>
    </row>
    <row r="274" spans="2:5" x14ac:dyDescent="0.2">
      <c r="B274">
        <v>0</v>
      </c>
      <c r="C274">
        <v>0</v>
      </c>
      <c r="D274">
        <v>0</v>
      </c>
      <c r="E274">
        <v>0</v>
      </c>
    </row>
    <row r="275" spans="2:5" x14ac:dyDescent="0.2">
      <c r="B275" t="s">
        <v>2401</v>
      </c>
      <c r="C275" t="s">
        <v>2680</v>
      </c>
      <c r="D275" t="s">
        <v>2976</v>
      </c>
      <c r="E275" t="s">
        <v>4524</v>
      </c>
    </row>
    <row r="276" spans="2:5" x14ac:dyDescent="0.2">
      <c r="B276" t="s">
        <v>2402</v>
      </c>
      <c r="C276" t="s">
        <v>2681</v>
      </c>
      <c r="D276" t="s">
        <v>2977</v>
      </c>
      <c r="E276" t="s">
        <v>4525</v>
      </c>
    </row>
    <row r="277" spans="2:5" x14ac:dyDescent="0.2">
      <c r="B277">
        <v>0</v>
      </c>
      <c r="C277">
        <v>0</v>
      </c>
      <c r="D277">
        <v>0</v>
      </c>
      <c r="E277">
        <v>0</v>
      </c>
    </row>
    <row r="278" spans="2:5" x14ac:dyDescent="0.2">
      <c r="B278" t="s">
        <v>2403</v>
      </c>
      <c r="C278" t="s">
        <v>2682</v>
      </c>
      <c r="D278" t="s">
        <v>2978</v>
      </c>
      <c r="E278" t="s">
        <v>4526</v>
      </c>
    </row>
    <row r="279" spans="2:5" x14ac:dyDescent="0.2">
      <c r="B279" t="s">
        <v>2404</v>
      </c>
      <c r="C279" t="s">
        <v>2683</v>
      </c>
      <c r="D279" t="s">
        <v>2979</v>
      </c>
      <c r="E279" t="s">
        <v>2906</v>
      </c>
    </row>
    <row r="280" spans="2:5" x14ac:dyDescent="0.2">
      <c r="B280">
        <v>0</v>
      </c>
      <c r="C280">
        <v>500000</v>
      </c>
      <c r="D280">
        <v>0</v>
      </c>
      <c r="E280">
        <v>0</v>
      </c>
    </row>
    <row r="281" spans="2:5" x14ac:dyDescent="0.2">
      <c r="B281" t="s">
        <v>2405</v>
      </c>
      <c r="C281" t="s">
        <v>2684</v>
      </c>
      <c r="D281" t="s">
        <v>2980</v>
      </c>
      <c r="E281" t="s">
        <v>4527</v>
      </c>
    </row>
    <row r="282" spans="2:5" x14ac:dyDescent="0.2">
      <c r="B282" t="s">
        <v>2406</v>
      </c>
      <c r="C282" t="s">
        <v>2685</v>
      </c>
      <c r="D282" t="s">
        <v>2679</v>
      </c>
      <c r="E282" t="s">
        <v>2908</v>
      </c>
    </row>
    <row r="283" spans="2:5" x14ac:dyDescent="0.2">
      <c r="B283">
        <v>0</v>
      </c>
      <c r="C283">
        <v>0</v>
      </c>
      <c r="D283">
        <v>0</v>
      </c>
      <c r="E283">
        <v>0</v>
      </c>
    </row>
    <row r="284" spans="2:5" x14ac:dyDescent="0.2">
      <c r="B284" t="s">
        <v>2407</v>
      </c>
      <c r="C284" t="s">
        <v>2686</v>
      </c>
      <c r="D284" t="s">
        <v>2981</v>
      </c>
      <c r="E284" t="s">
        <v>4528</v>
      </c>
    </row>
    <row r="285" spans="2:5" x14ac:dyDescent="0.2">
      <c r="B285" t="s">
        <v>2408</v>
      </c>
      <c r="C285" t="s">
        <v>2687</v>
      </c>
      <c r="D285" t="s">
        <v>2687</v>
      </c>
      <c r="E285" t="s">
        <v>2910</v>
      </c>
    </row>
    <row r="286" spans="2:5" x14ac:dyDescent="0.2">
      <c r="B286">
        <v>0</v>
      </c>
      <c r="C286">
        <v>0</v>
      </c>
      <c r="D286">
        <v>0</v>
      </c>
      <c r="E286">
        <v>0</v>
      </c>
    </row>
    <row r="287" spans="2:5" x14ac:dyDescent="0.2">
      <c r="B287" t="s">
        <v>2409</v>
      </c>
      <c r="C287" t="s">
        <v>2688</v>
      </c>
      <c r="D287" t="s">
        <v>2982</v>
      </c>
      <c r="E287" t="s">
        <v>4529</v>
      </c>
    </row>
    <row r="288" spans="2:5" x14ac:dyDescent="0.2">
      <c r="B288" t="s">
        <v>2410</v>
      </c>
      <c r="C288" t="s">
        <v>2689</v>
      </c>
      <c r="D288" t="s">
        <v>2983</v>
      </c>
      <c r="E288" t="s">
        <v>2912</v>
      </c>
    </row>
    <row r="289" spans="2:5" x14ac:dyDescent="0.2">
      <c r="B289">
        <v>0</v>
      </c>
      <c r="C289">
        <v>0</v>
      </c>
      <c r="D289">
        <v>0</v>
      </c>
      <c r="E289">
        <v>0</v>
      </c>
    </row>
    <row r="290" spans="2:5" x14ac:dyDescent="0.2">
      <c r="B290" t="s">
        <v>2411</v>
      </c>
      <c r="C290" t="s">
        <v>2690</v>
      </c>
      <c r="D290" t="s">
        <v>2984</v>
      </c>
      <c r="E290" t="s">
        <v>4530</v>
      </c>
    </row>
    <row r="291" spans="2:5" x14ac:dyDescent="0.2">
      <c r="B291" t="s">
        <v>2412</v>
      </c>
      <c r="C291" t="s">
        <v>2691</v>
      </c>
      <c r="D291" t="s">
        <v>2985</v>
      </c>
      <c r="E291" t="s">
        <v>2914</v>
      </c>
    </row>
    <row r="292" spans="2:5" x14ac:dyDescent="0.2">
      <c r="B292">
        <v>0</v>
      </c>
      <c r="C292">
        <v>0</v>
      </c>
      <c r="D292">
        <v>0</v>
      </c>
      <c r="E292">
        <v>0</v>
      </c>
    </row>
    <row r="293" spans="2:5" x14ac:dyDescent="0.2">
      <c r="B293" t="s">
        <v>2413</v>
      </c>
      <c r="C293" t="s">
        <v>2692</v>
      </c>
      <c r="D293" t="s">
        <v>2986</v>
      </c>
      <c r="E293" t="s">
        <v>4531</v>
      </c>
    </row>
    <row r="294" spans="2:5" x14ac:dyDescent="0.2">
      <c r="B294" t="s">
        <v>2414</v>
      </c>
      <c r="C294" t="s">
        <v>2693</v>
      </c>
      <c r="D294" t="s">
        <v>2987</v>
      </c>
      <c r="E294" t="s">
        <v>2916</v>
      </c>
    </row>
    <row r="295" spans="2:5" x14ac:dyDescent="0.2">
      <c r="B295">
        <v>0</v>
      </c>
      <c r="C295">
        <v>0</v>
      </c>
      <c r="D295">
        <v>0</v>
      </c>
      <c r="E295">
        <v>0</v>
      </c>
    </row>
    <row r="296" spans="2:5" x14ac:dyDescent="0.2">
      <c r="B296" t="s">
        <v>2415</v>
      </c>
      <c r="C296" t="s">
        <v>2694</v>
      </c>
      <c r="D296" t="s">
        <v>2988</v>
      </c>
      <c r="E296" t="s">
        <v>4532</v>
      </c>
    </row>
    <row r="297" spans="2:5" x14ac:dyDescent="0.2">
      <c r="B297" t="s">
        <v>2416</v>
      </c>
      <c r="C297" t="s">
        <v>2695</v>
      </c>
      <c r="D297" t="s">
        <v>2989</v>
      </c>
      <c r="E297" t="s">
        <v>2918</v>
      </c>
    </row>
    <row r="298" spans="2:5" x14ac:dyDescent="0.2">
      <c r="B298">
        <v>0</v>
      </c>
      <c r="C298">
        <v>0</v>
      </c>
      <c r="D298">
        <v>0</v>
      </c>
      <c r="E298">
        <v>0</v>
      </c>
    </row>
    <row r="299" spans="2:5" x14ac:dyDescent="0.2">
      <c r="B299" t="s">
        <v>2417</v>
      </c>
      <c r="C299" t="s">
        <v>2696</v>
      </c>
      <c r="D299" t="s">
        <v>2990</v>
      </c>
      <c r="E299" t="s">
        <v>4533</v>
      </c>
    </row>
    <row r="300" spans="2:5" x14ac:dyDescent="0.2">
      <c r="B300" t="s">
        <v>2418</v>
      </c>
      <c r="C300" t="s">
        <v>2697</v>
      </c>
      <c r="D300" t="s">
        <v>2991</v>
      </c>
      <c r="E300" t="s">
        <v>2920</v>
      </c>
    </row>
    <row r="301" spans="2:5" x14ac:dyDescent="0.2">
      <c r="B301">
        <v>0</v>
      </c>
      <c r="C301">
        <v>0</v>
      </c>
      <c r="D301">
        <v>0</v>
      </c>
      <c r="E301">
        <v>0</v>
      </c>
    </row>
    <row r="302" spans="2:5" x14ac:dyDescent="0.2">
      <c r="B302" t="s">
        <v>2419</v>
      </c>
      <c r="C302" t="s">
        <v>2698</v>
      </c>
      <c r="D302" t="s">
        <v>2992</v>
      </c>
      <c r="E302" t="s">
        <v>4534</v>
      </c>
    </row>
    <row r="303" spans="2:5" x14ac:dyDescent="0.2">
      <c r="B303" t="s">
        <v>2420</v>
      </c>
      <c r="C303" t="s">
        <v>2699</v>
      </c>
      <c r="D303" t="s">
        <v>2993</v>
      </c>
      <c r="E303" t="s">
        <v>4535</v>
      </c>
    </row>
    <row r="304" spans="2:5" x14ac:dyDescent="0.2">
      <c r="B304">
        <v>0</v>
      </c>
      <c r="C304">
        <v>0</v>
      </c>
      <c r="D304">
        <v>0</v>
      </c>
      <c r="E304">
        <v>0</v>
      </c>
    </row>
    <row r="305" spans="2:5" x14ac:dyDescent="0.2">
      <c r="B305" t="s">
        <v>2421</v>
      </c>
      <c r="C305" t="s">
        <v>2700</v>
      </c>
      <c r="D305" t="s">
        <v>2994</v>
      </c>
      <c r="E305" t="s">
        <v>4536</v>
      </c>
    </row>
    <row r="306" spans="2:5" x14ac:dyDescent="0.2">
      <c r="B306" t="s">
        <v>2422</v>
      </c>
      <c r="C306" t="s">
        <v>2701</v>
      </c>
      <c r="D306" t="s">
        <v>2995</v>
      </c>
      <c r="E306" t="s">
        <v>2924</v>
      </c>
    </row>
    <row r="307" spans="2:5" x14ac:dyDescent="0.2">
      <c r="B307">
        <v>0</v>
      </c>
      <c r="C307">
        <v>0</v>
      </c>
      <c r="D307">
        <v>0</v>
      </c>
      <c r="E307">
        <v>0</v>
      </c>
    </row>
    <row r="308" spans="2:5" x14ac:dyDescent="0.2">
      <c r="B308" t="s">
        <v>2423</v>
      </c>
      <c r="C308" t="s">
        <v>2702</v>
      </c>
      <c r="D308" t="s">
        <v>2996</v>
      </c>
      <c r="E308" t="s">
        <v>4537</v>
      </c>
    </row>
    <row r="309" spans="2:5" x14ac:dyDescent="0.2">
      <c r="B309" t="s">
        <v>2424</v>
      </c>
      <c r="C309" t="s">
        <v>2703</v>
      </c>
      <c r="D309" t="s">
        <v>2997</v>
      </c>
      <c r="E309" t="s">
        <v>2926</v>
      </c>
    </row>
    <row r="310" spans="2:5" x14ac:dyDescent="0.2">
      <c r="B310">
        <v>0</v>
      </c>
      <c r="C310">
        <v>0</v>
      </c>
      <c r="D310">
        <v>0</v>
      </c>
      <c r="E310">
        <v>0</v>
      </c>
    </row>
    <row r="311" spans="2:5" x14ac:dyDescent="0.2">
      <c r="B311" t="s">
        <v>2425</v>
      </c>
      <c r="C311" t="s">
        <v>2704</v>
      </c>
      <c r="D311" t="s">
        <v>2998</v>
      </c>
      <c r="E311" t="s">
        <v>4538</v>
      </c>
    </row>
    <row r="312" spans="2:5" x14ac:dyDescent="0.2">
      <c r="B312" t="s">
        <v>2426</v>
      </c>
      <c r="C312" t="s">
        <v>2705</v>
      </c>
      <c r="D312" t="s">
        <v>2999</v>
      </c>
      <c r="E312" t="s">
        <v>2928</v>
      </c>
    </row>
    <row r="313" spans="2:5" x14ac:dyDescent="0.2">
      <c r="B313">
        <v>0</v>
      </c>
      <c r="C313">
        <v>0</v>
      </c>
      <c r="D313">
        <v>0</v>
      </c>
      <c r="E313">
        <v>0</v>
      </c>
    </row>
    <row r="314" spans="2:5" x14ac:dyDescent="0.2">
      <c r="B314" t="s">
        <v>2427</v>
      </c>
      <c r="C314" t="s">
        <v>2706</v>
      </c>
      <c r="D314" t="s">
        <v>3000</v>
      </c>
      <c r="E314" t="s">
        <v>4539</v>
      </c>
    </row>
    <row r="315" spans="2:5" x14ac:dyDescent="0.2">
      <c r="B315" t="s">
        <v>2428</v>
      </c>
      <c r="C315" t="s">
        <v>2707</v>
      </c>
      <c r="D315" t="s">
        <v>3001</v>
      </c>
      <c r="E315" t="s">
        <v>2930</v>
      </c>
    </row>
    <row r="316" spans="2:5" x14ac:dyDescent="0.2">
      <c r="B316">
        <v>0</v>
      </c>
      <c r="C316">
        <v>0</v>
      </c>
      <c r="D316">
        <v>0</v>
      </c>
      <c r="E316">
        <v>0</v>
      </c>
    </row>
    <row r="317" spans="2:5" x14ac:dyDescent="0.2">
      <c r="B317" t="s">
        <v>2429</v>
      </c>
      <c r="C317" t="s">
        <v>2708</v>
      </c>
      <c r="D317" t="s">
        <v>3002</v>
      </c>
      <c r="E317" t="s">
        <v>4540</v>
      </c>
    </row>
    <row r="318" spans="2:5" x14ac:dyDescent="0.2">
      <c r="B318" t="s">
        <v>2430</v>
      </c>
      <c r="C318" t="s">
        <v>2709</v>
      </c>
      <c r="D318" t="s">
        <v>3003</v>
      </c>
      <c r="E318" t="s">
        <v>2932</v>
      </c>
    </row>
    <row r="319" spans="2:5" x14ac:dyDescent="0.2">
      <c r="B319">
        <v>0</v>
      </c>
      <c r="C319">
        <v>0</v>
      </c>
      <c r="D319">
        <v>0</v>
      </c>
      <c r="E319">
        <v>0</v>
      </c>
    </row>
    <row r="320" spans="2:5" x14ac:dyDescent="0.2">
      <c r="B320" t="s">
        <v>2431</v>
      </c>
      <c r="C320" t="s">
        <v>2710</v>
      </c>
      <c r="D320" t="s">
        <v>3004</v>
      </c>
      <c r="E320" t="s">
        <v>4541</v>
      </c>
    </row>
    <row r="321" spans="2:5" x14ac:dyDescent="0.2">
      <c r="B321" t="s">
        <v>2432</v>
      </c>
      <c r="C321" t="s">
        <v>2711</v>
      </c>
      <c r="D321" t="s">
        <v>3005</v>
      </c>
      <c r="E321" t="s">
        <v>2934</v>
      </c>
    </row>
    <row r="322" spans="2:5" x14ac:dyDescent="0.2">
      <c r="B322">
        <v>0</v>
      </c>
      <c r="C322">
        <v>0</v>
      </c>
      <c r="D322">
        <v>0</v>
      </c>
      <c r="E322">
        <v>0</v>
      </c>
    </row>
    <row r="323" spans="2:5" x14ac:dyDescent="0.2">
      <c r="B323" t="s">
        <v>2433</v>
      </c>
      <c r="C323" t="s">
        <v>2712</v>
      </c>
      <c r="D323" t="s">
        <v>3006</v>
      </c>
      <c r="E323" t="s">
        <v>4542</v>
      </c>
    </row>
    <row r="324" spans="2:5" x14ac:dyDescent="0.2">
      <c r="B324" t="s">
        <v>2434</v>
      </c>
      <c r="C324" t="s">
        <v>2713</v>
      </c>
      <c r="D324" t="s">
        <v>2755</v>
      </c>
      <c r="E324" t="s">
        <v>2936</v>
      </c>
    </row>
    <row r="325" spans="2:5" x14ac:dyDescent="0.2">
      <c r="B325">
        <v>0</v>
      </c>
      <c r="C325">
        <v>0</v>
      </c>
      <c r="D325">
        <v>135245</v>
      </c>
      <c r="E325">
        <v>0</v>
      </c>
    </row>
    <row r="326" spans="2:5" x14ac:dyDescent="0.2">
      <c r="B326" t="s">
        <v>2435</v>
      </c>
      <c r="C326" t="s">
        <v>2714</v>
      </c>
      <c r="D326" t="s">
        <v>3007</v>
      </c>
      <c r="E326" t="s">
        <v>4543</v>
      </c>
    </row>
    <row r="327" spans="2:5" x14ac:dyDescent="0.2">
      <c r="B327" t="s">
        <v>2436</v>
      </c>
      <c r="C327" t="s">
        <v>2715</v>
      </c>
      <c r="D327" t="s">
        <v>2757</v>
      </c>
      <c r="E327" t="s">
        <v>2938</v>
      </c>
    </row>
    <row r="328" spans="2:5" x14ac:dyDescent="0.2">
      <c r="B328">
        <v>0</v>
      </c>
      <c r="C328">
        <v>0</v>
      </c>
      <c r="D328">
        <v>23417</v>
      </c>
      <c r="E328">
        <v>0</v>
      </c>
    </row>
    <row r="329" spans="2:5" x14ac:dyDescent="0.2">
      <c r="B329" t="s">
        <v>2437</v>
      </c>
      <c r="C329" t="s">
        <v>2716</v>
      </c>
      <c r="D329" t="s">
        <v>3008</v>
      </c>
      <c r="E329" t="s">
        <v>4544</v>
      </c>
    </row>
    <row r="330" spans="2:5" x14ac:dyDescent="0.2">
      <c r="B330" t="s">
        <v>2438</v>
      </c>
      <c r="C330" t="s">
        <v>2717</v>
      </c>
      <c r="D330" t="s">
        <v>3009</v>
      </c>
      <c r="E330" t="s">
        <v>4545</v>
      </c>
    </row>
    <row r="331" spans="2:5" x14ac:dyDescent="0.2">
      <c r="B331">
        <v>0</v>
      </c>
      <c r="C331">
        <v>0</v>
      </c>
      <c r="D331">
        <v>5947</v>
      </c>
      <c r="E331">
        <v>0</v>
      </c>
    </row>
    <row r="332" spans="2:5" x14ac:dyDescent="0.2">
      <c r="B332" t="s">
        <v>2439</v>
      </c>
      <c r="C332" t="s">
        <v>2718</v>
      </c>
      <c r="D332" t="s">
        <v>3010</v>
      </c>
      <c r="E332" t="s">
        <v>4546</v>
      </c>
    </row>
    <row r="333" spans="2:5" x14ac:dyDescent="0.2">
      <c r="B333" t="s">
        <v>2440</v>
      </c>
      <c r="C333" t="s">
        <v>2719</v>
      </c>
      <c r="D333" t="s">
        <v>3011</v>
      </c>
      <c r="E333" t="s">
        <v>4547</v>
      </c>
    </row>
    <row r="334" spans="2:5" x14ac:dyDescent="0.2">
      <c r="B334">
        <v>0</v>
      </c>
      <c r="C334">
        <v>0</v>
      </c>
      <c r="D334">
        <v>-2824</v>
      </c>
      <c r="E334">
        <v>0</v>
      </c>
    </row>
    <row r="335" spans="2:5" x14ac:dyDescent="0.2">
      <c r="B335" t="s">
        <v>2441</v>
      </c>
      <c r="C335" t="s">
        <v>2720</v>
      </c>
      <c r="D335" t="s">
        <v>3012</v>
      </c>
      <c r="E335" t="s">
        <v>4548</v>
      </c>
    </row>
    <row r="336" spans="2:5" x14ac:dyDescent="0.2">
      <c r="B336" t="s">
        <v>2442</v>
      </c>
      <c r="C336" t="s">
        <v>2721</v>
      </c>
      <c r="D336" t="s">
        <v>3013</v>
      </c>
      <c r="E336" t="s">
        <v>4549</v>
      </c>
    </row>
    <row r="337" spans="2:5" x14ac:dyDescent="0.2">
      <c r="B337">
        <v>0</v>
      </c>
      <c r="C337">
        <v>0</v>
      </c>
      <c r="D337">
        <v>28387</v>
      </c>
      <c r="E337">
        <v>0</v>
      </c>
    </row>
    <row r="338" spans="2:5" x14ac:dyDescent="0.2">
      <c r="B338" t="s">
        <v>2443</v>
      </c>
      <c r="C338" t="s">
        <v>2722</v>
      </c>
      <c r="D338" t="s">
        <v>3014</v>
      </c>
      <c r="E338" t="s">
        <v>4550</v>
      </c>
    </row>
    <row r="339" spans="2:5" x14ac:dyDescent="0.2">
      <c r="B339" t="s">
        <v>2444</v>
      </c>
      <c r="C339" t="s">
        <v>2723</v>
      </c>
      <c r="D339" t="s">
        <v>3015</v>
      </c>
      <c r="E339" t="s">
        <v>4551</v>
      </c>
    </row>
    <row r="340" spans="2:5" x14ac:dyDescent="0.2">
      <c r="B340">
        <v>0</v>
      </c>
      <c r="C340">
        <v>0</v>
      </c>
      <c r="D340">
        <v>0</v>
      </c>
      <c r="E340">
        <v>0</v>
      </c>
    </row>
    <row r="341" spans="2:5" x14ac:dyDescent="0.2">
      <c r="B341" t="s">
        <v>2445</v>
      </c>
      <c r="C341" t="s">
        <v>2724</v>
      </c>
      <c r="D341" t="s">
        <v>3016</v>
      </c>
      <c r="E341" t="s">
        <v>4552</v>
      </c>
    </row>
    <row r="342" spans="2:5" x14ac:dyDescent="0.2">
      <c r="B342" t="s">
        <v>2446</v>
      </c>
      <c r="C342" t="s">
        <v>2725</v>
      </c>
      <c r="D342" t="s">
        <v>3017</v>
      </c>
      <c r="E342" t="s">
        <v>4553</v>
      </c>
    </row>
    <row r="343" spans="2:5" x14ac:dyDescent="0.2">
      <c r="B343">
        <v>0</v>
      </c>
      <c r="C343">
        <v>0</v>
      </c>
      <c r="D343">
        <v>12231</v>
      </c>
      <c r="E343">
        <v>0</v>
      </c>
    </row>
    <row r="344" spans="2:5" x14ac:dyDescent="0.2">
      <c r="B344" t="s">
        <v>2447</v>
      </c>
      <c r="C344" t="s">
        <v>2726</v>
      </c>
      <c r="D344" t="s">
        <v>3018</v>
      </c>
      <c r="E344" t="s">
        <v>4554</v>
      </c>
    </row>
    <row r="345" spans="2:5" x14ac:dyDescent="0.2">
      <c r="B345" t="s">
        <v>2448</v>
      </c>
      <c r="C345" t="s">
        <v>2727</v>
      </c>
      <c r="D345" t="s">
        <v>3019</v>
      </c>
      <c r="E345" t="s">
        <v>4555</v>
      </c>
    </row>
    <row r="346" spans="2:5" x14ac:dyDescent="0.2">
      <c r="B346">
        <v>0</v>
      </c>
      <c r="C346">
        <v>0</v>
      </c>
      <c r="D346">
        <v>-1239</v>
      </c>
      <c r="E346">
        <v>0</v>
      </c>
    </row>
    <row r="347" spans="2:5" x14ac:dyDescent="0.2">
      <c r="B347" t="s">
        <v>2449</v>
      </c>
      <c r="C347" t="s">
        <v>2728</v>
      </c>
      <c r="D347" t="s">
        <v>3020</v>
      </c>
      <c r="E347" t="s">
        <v>4556</v>
      </c>
    </row>
    <row r="348" spans="2:5" x14ac:dyDescent="0.2">
      <c r="B348" t="s">
        <v>2450</v>
      </c>
      <c r="C348" t="s">
        <v>2729</v>
      </c>
      <c r="D348" t="s">
        <v>3021</v>
      </c>
      <c r="E348" t="s">
        <v>4557</v>
      </c>
    </row>
    <row r="349" spans="2:5" x14ac:dyDescent="0.2">
      <c r="B349">
        <v>0</v>
      </c>
      <c r="C349">
        <v>0</v>
      </c>
      <c r="D349">
        <v>0</v>
      </c>
      <c r="E349">
        <v>0</v>
      </c>
    </row>
    <row r="350" spans="2:5" x14ac:dyDescent="0.2">
      <c r="B350" t="s">
        <v>2451</v>
      </c>
      <c r="C350" t="s">
        <v>2730</v>
      </c>
      <c r="D350" t="s">
        <v>3022</v>
      </c>
      <c r="E350" t="s">
        <v>4558</v>
      </c>
    </row>
    <row r="351" spans="2:5" x14ac:dyDescent="0.2">
      <c r="B351" t="s">
        <v>2452</v>
      </c>
      <c r="C351" t="s">
        <v>2731</v>
      </c>
      <c r="D351" t="s">
        <v>2759</v>
      </c>
      <c r="E351" t="s">
        <v>4559</v>
      </c>
    </row>
    <row r="352" spans="2:5" x14ac:dyDescent="0.2">
      <c r="B352">
        <v>0</v>
      </c>
      <c r="C352">
        <v>0</v>
      </c>
      <c r="D352">
        <v>0</v>
      </c>
      <c r="E352">
        <v>0</v>
      </c>
    </row>
    <row r="353" spans="2:5" x14ac:dyDescent="0.2">
      <c r="B353" t="s">
        <v>2453</v>
      </c>
      <c r="C353" t="s">
        <v>2732</v>
      </c>
      <c r="D353" t="s">
        <v>3023</v>
      </c>
      <c r="E353" t="s">
        <v>4560</v>
      </c>
    </row>
    <row r="354" spans="2:5" x14ac:dyDescent="0.2">
      <c r="B354" t="s">
        <v>2454</v>
      </c>
      <c r="C354" t="s">
        <v>2733</v>
      </c>
      <c r="D354" t="s">
        <v>2761</v>
      </c>
      <c r="E354" t="s">
        <v>4561</v>
      </c>
    </row>
    <row r="355" spans="2:5" x14ac:dyDescent="0.2">
      <c r="B355">
        <v>0</v>
      </c>
      <c r="C355">
        <v>0</v>
      </c>
      <c r="D355">
        <v>0</v>
      </c>
      <c r="E355">
        <v>0</v>
      </c>
    </row>
    <row r="356" spans="2:5" x14ac:dyDescent="0.2">
      <c r="B356" t="s">
        <v>2455</v>
      </c>
      <c r="C356" t="s">
        <v>2734</v>
      </c>
      <c r="D356" t="s">
        <v>3024</v>
      </c>
      <c r="E356" t="s">
        <v>4562</v>
      </c>
    </row>
    <row r="357" spans="2:5" x14ac:dyDescent="0.2">
      <c r="B357" t="s">
        <v>2456</v>
      </c>
      <c r="C357" t="s">
        <v>2735</v>
      </c>
      <c r="D357" t="s">
        <v>3025</v>
      </c>
      <c r="E357" t="s">
        <v>4563</v>
      </c>
    </row>
    <row r="358" spans="2:5" x14ac:dyDescent="0.2">
      <c r="B358">
        <v>0</v>
      </c>
      <c r="C358">
        <v>0</v>
      </c>
      <c r="D358">
        <v>0</v>
      </c>
      <c r="E358">
        <v>0</v>
      </c>
    </row>
    <row r="359" spans="2:5" x14ac:dyDescent="0.2">
      <c r="B359" t="s">
        <v>2457</v>
      </c>
      <c r="C359" t="s">
        <v>2736</v>
      </c>
      <c r="D359" t="s">
        <v>3026</v>
      </c>
      <c r="E359" t="s">
        <v>4564</v>
      </c>
    </row>
    <row r="360" spans="2:5" x14ac:dyDescent="0.2">
      <c r="B360" t="s">
        <v>2458</v>
      </c>
      <c r="C360" t="s">
        <v>2737</v>
      </c>
      <c r="D360" t="s">
        <v>3027</v>
      </c>
      <c r="E360" t="s">
        <v>4565</v>
      </c>
    </row>
    <row r="361" spans="2:5" x14ac:dyDescent="0.2">
      <c r="B361">
        <v>0</v>
      </c>
      <c r="C361">
        <v>0</v>
      </c>
      <c r="D361">
        <v>0</v>
      </c>
      <c r="E361">
        <v>0</v>
      </c>
    </row>
    <row r="362" spans="2:5" x14ac:dyDescent="0.2">
      <c r="B362" t="s">
        <v>2459</v>
      </c>
      <c r="C362" t="s">
        <v>2738</v>
      </c>
      <c r="D362" t="s">
        <v>3028</v>
      </c>
      <c r="E362" t="s">
        <v>4566</v>
      </c>
    </row>
    <row r="363" spans="2:5" x14ac:dyDescent="0.2">
      <c r="B363" t="s">
        <v>2460</v>
      </c>
      <c r="C363" t="s">
        <v>2739</v>
      </c>
      <c r="D363" t="s">
        <v>3029</v>
      </c>
      <c r="E363" t="s">
        <v>4567</v>
      </c>
    </row>
    <row r="364" spans="2:5" x14ac:dyDescent="0.2">
      <c r="B364">
        <v>0</v>
      </c>
      <c r="C364">
        <v>0</v>
      </c>
      <c r="D364">
        <v>0</v>
      </c>
      <c r="E364">
        <v>0</v>
      </c>
    </row>
    <row r="365" spans="2:5" x14ac:dyDescent="0.2">
      <c r="B365" t="s">
        <v>2461</v>
      </c>
      <c r="C365" t="s">
        <v>2740</v>
      </c>
      <c r="D365" t="s">
        <v>3030</v>
      </c>
      <c r="E365" t="s">
        <v>4568</v>
      </c>
    </row>
    <row r="366" spans="2:5" x14ac:dyDescent="0.2">
      <c r="B366" t="s">
        <v>2462</v>
      </c>
      <c r="C366" t="s">
        <v>2741</v>
      </c>
      <c r="D366" t="s">
        <v>3031</v>
      </c>
      <c r="E366" t="s">
        <v>4569</v>
      </c>
    </row>
    <row r="367" spans="2:5" x14ac:dyDescent="0.2">
      <c r="B367">
        <v>0</v>
      </c>
      <c r="C367">
        <v>0</v>
      </c>
      <c r="D367">
        <v>0</v>
      </c>
      <c r="E367">
        <v>0</v>
      </c>
    </row>
    <row r="368" spans="2:5" x14ac:dyDescent="0.2">
      <c r="B368" t="s">
        <v>2463</v>
      </c>
      <c r="C368" t="s">
        <v>2742</v>
      </c>
      <c r="D368" t="s">
        <v>3032</v>
      </c>
      <c r="E368" t="s">
        <v>4570</v>
      </c>
    </row>
    <row r="369" spans="2:5" x14ac:dyDescent="0.2">
      <c r="B369" t="s">
        <v>2464</v>
      </c>
      <c r="C369" t="s">
        <v>2743</v>
      </c>
      <c r="D369" t="s">
        <v>3033</v>
      </c>
      <c r="E369" t="s">
        <v>4571</v>
      </c>
    </row>
    <row r="370" spans="2:5" x14ac:dyDescent="0.2">
      <c r="B370">
        <v>0</v>
      </c>
      <c r="C370">
        <v>0</v>
      </c>
      <c r="D370">
        <v>0</v>
      </c>
      <c r="E370">
        <v>0</v>
      </c>
    </row>
    <row r="371" spans="2:5" x14ac:dyDescent="0.2">
      <c r="B371" t="s">
        <v>2465</v>
      </c>
      <c r="C371" t="s">
        <v>2744</v>
      </c>
      <c r="D371" t="s">
        <v>3034</v>
      </c>
      <c r="E371" t="s">
        <v>4572</v>
      </c>
    </row>
    <row r="372" spans="2:5" x14ac:dyDescent="0.2">
      <c r="B372" t="s">
        <v>2466</v>
      </c>
      <c r="C372" t="s">
        <v>2745</v>
      </c>
      <c r="D372" t="s">
        <v>3035</v>
      </c>
      <c r="E372" t="s">
        <v>4573</v>
      </c>
    </row>
    <row r="373" spans="2:5" x14ac:dyDescent="0.2">
      <c r="B373">
        <v>0</v>
      </c>
      <c r="C373">
        <v>0</v>
      </c>
      <c r="D373">
        <v>0</v>
      </c>
      <c r="E373">
        <v>0</v>
      </c>
    </row>
    <row r="374" spans="2:5" x14ac:dyDescent="0.2">
      <c r="B374" t="s">
        <v>2467</v>
      </c>
      <c r="C374" t="s">
        <v>2746</v>
      </c>
      <c r="D374" t="s">
        <v>3036</v>
      </c>
      <c r="E374" t="s">
        <v>4574</v>
      </c>
    </row>
    <row r="375" spans="2:5" x14ac:dyDescent="0.2">
      <c r="B375" t="s">
        <v>2468</v>
      </c>
      <c r="C375" t="s">
        <v>2747</v>
      </c>
      <c r="D375" t="s">
        <v>3037</v>
      </c>
      <c r="E375" t="s">
        <v>4575</v>
      </c>
    </row>
    <row r="376" spans="2:5" x14ac:dyDescent="0.2">
      <c r="B376">
        <v>0</v>
      </c>
      <c r="C376">
        <v>0</v>
      </c>
      <c r="D376">
        <v>0</v>
      </c>
      <c r="E376">
        <v>0</v>
      </c>
    </row>
    <row r="377" spans="2:5" x14ac:dyDescent="0.2">
      <c r="B377" t="s">
        <v>2469</v>
      </c>
      <c r="C377" t="s">
        <v>2748</v>
      </c>
      <c r="D377" t="s">
        <v>3038</v>
      </c>
      <c r="E377" t="s">
        <v>4576</v>
      </c>
    </row>
    <row r="378" spans="2:5" x14ac:dyDescent="0.2">
      <c r="B378" t="s">
        <v>2470</v>
      </c>
      <c r="C378" t="s">
        <v>2749</v>
      </c>
      <c r="D378" t="s">
        <v>2771</v>
      </c>
      <c r="E378" t="s">
        <v>4577</v>
      </c>
    </row>
    <row r="379" spans="2:5" x14ac:dyDescent="0.2">
      <c r="B379">
        <v>0</v>
      </c>
      <c r="C379">
        <v>0</v>
      </c>
      <c r="D379">
        <v>0</v>
      </c>
      <c r="E379">
        <v>0</v>
      </c>
    </row>
    <row r="380" spans="2:5" x14ac:dyDescent="0.2">
      <c r="B380" t="s">
        <v>2471</v>
      </c>
      <c r="C380" t="s">
        <v>2750</v>
      </c>
      <c r="D380" t="s">
        <v>3039</v>
      </c>
      <c r="E380" t="s">
        <v>4578</v>
      </c>
    </row>
    <row r="381" spans="2:5" x14ac:dyDescent="0.2">
      <c r="B381" t="s">
        <v>2472</v>
      </c>
      <c r="C381" t="s">
        <v>2751</v>
      </c>
      <c r="D381" t="s">
        <v>2775</v>
      </c>
      <c r="E381" t="s">
        <v>4579</v>
      </c>
    </row>
    <row r="382" spans="2:5" x14ac:dyDescent="0.2">
      <c r="B382">
        <v>0</v>
      </c>
      <c r="C382">
        <v>0</v>
      </c>
      <c r="D382">
        <v>0</v>
      </c>
      <c r="E382">
        <v>0</v>
      </c>
    </row>
    <row r="383" spans="2:5" x14ac:dyDescent="0.2">
      <c r="B383" t="s">
        <v>2473</v>
      </c>
      <c r="C383" t="s">
        <v>2752</v>
      </c>
      <c r="D383" t="s">
        <v>3040</v>
      </c>
      <c r="E383" t="s">
        <v>4580</v>
      </c>
    </row>
    <row r="384" spans="2:5" x14ac:dyDescent="0.2">
      <c r="B384" t="s">
        <v>2474</v>
      </c>
      <c r="C384" t="s">
        <v>2753</v>
      </c>
      <c r="D384" t="s">
        <v>2779</v>
      </c>
      <c r="E384" t="s">
        <v>4581</v>
      </c>
    </row>
    <row r="385" spans="2:5" x14ac:dyDescent="0.2">
      <c r="B385">
        <v>0</v>
      </c>
      <c r="C385">
        <v>0</v>
      </c>
      <c r="D385">
        <v>0</v>
      </c>
      <c r="E385">
        <v>0</v>
      </c>
    </row>
    <row r="386" spans="2:5" x14ac:dyDescent="0.2">
      <c r="B386" t="s">
        <v>2475</v>
      </c>
      <c r="C386" t="s">
        <v>2754</v>
      </c>
      <c r="D386" t="s">
        <v>3041</v>
      </c>
      <c r="E386" t="s">
        <v>4582</v>
      </c>
    </row>
    <row r="387" spans="2:5" x14ac:dyDescent="0.2">
      <c r="B387" t="s">
        <v>2476</v>
      </c>
      <c r="C387" t="s">
        <v>2755</v>
      </c>
      <c r="D387" t="s">
        <v>2783</v>
      </c>
      <c r="E387" t="s">
        <v>4583</v>
      </c>
    </row>
    <row r="388" spans="2:5" x14ac:dyDescent="0.2">
      <c r="B388">
        <v>0</v>
      </c>
      <c r="C388">
        <v>0</v>
      </c>
      <c r="D388">
        <v>0</v>
      </c>
      <c r="E388">
        <v>0</v>
      </c>
    </row>
    <row r="389" spans="2:5" x14ac:dyDescent="0.2">
      <c r="B389" t="s">
        <v>2477</v>
      </c>
      <c r="C389" t="s">
        <v>2756</v>
      </c>
      <c r="D389" t="s">
        <v>3042</v>
      </c>
      <c r="E389" t="s">
        <v>4584</v>
      </c>
    </row>
    <row r="390" spans="2:5" x14ac:dyDescent="0.2">
      <c r="B390" t="s">
        <v>2478</v>
      </c>
      <c r="C390" t="s">
        <v>2757</v>
      </c>
      <c r="D390" t="s">
        <v>2787</v>
      </c>
      <c r="E390" t="s">
        <v>4585</v>
      </c>
    </row>
    <row r="391" spans="2:5" x14ac:dyDescent="0.2">
      <c r="B391">
        <v>0</v>
      </c>
      <c r="C391">
        <v>0</v>
      </c>
      <c r="D391">
        <v>0</v>
      </c>
      <c r="E391">
        <v>0</v>
      </c>
    </row>
    <row r="392" spans="2:5" x14ac:dyDescent="0.2">
      <c r="B392" t="s">
        <v>2479</v>
      </c>
      <c r="C392" t="s">
        <v>2758</v>
      </c>
      <c r="D392" t="s">
        <v>3043</v>
      </c>
      <c r="E392" t="s">
        <v>4586</v>
      </c>
    </row>
    <row r="393" spans="2:5" x14ac:dyDescent="0.2">
      <c r="B393" t="s">
        <v>2480</v>
      </c>
      <c r="C393" t="s">
        <v>2759</v>
      </c>
      <c r="D393" t="s">
        <v>2791</v>
      </c>
      <c r="E393" t="s">
        <v>4587</v>
      </c>
    </row>
    <row r="394" spans="2:5" x14ac:dyDescent="0.2">
      <c r="B394">
        <v>0</v>
      </c>
      <c r="C394">
        <v>0</v>
      </c>
      <c r="D394">
        <v>0</v>
      </c>
      <c r="E394">
        <v>0</v>
      </c>
    </row>
    <row r="395" spans="2:5" x14ac:dyDescent="0.2">
      <c r="B395" t="s">
        <v>2481</v>
      </c>
      <c r="C395" t="s">
        <v>2760</v>
      </c>
      <c r="D395" t="s">
        <v>3044</v>
      </c>
      <c r="E395" t="s">
        <v>4588</v>
      </c>
    </row>
    <row r="396" spans="2:5" x14ac:dyDescent="0.2">
      <c r="B396" t="s">
        <v>2482</v>
      </c>
      <c r="C396" t="s">
        <v>2761</v>
      </c>
      <c r="D396" t="s">
        <v>3045</v>
      </c>
      <c r="E396" t="s">
        <v>4589</v>
      </c>
    </row>
    <row r="397" spans="2:5" x14ac:dyDescent="0.2">
      <c r="B397">
        <v>0</v>
      </c>
      <c r="C397">
        <v>0</v>
      </c>
      <c r="D397">
        <v>0</v>
      </c>
      <c r="E397">
        <v>0</v>
      </c>
    </row>
    <row r="398" spans="2:5" x14ac:dyDescent="0.2">
      <c r="B398" t="s">
        <v>2483</v>
      </c>
      <c r="C398" t="s">
        <v>2762</v>
      </c>
      <c r="D398" t="s">
        <v>3046</v>
      </c>
      <c r="E398" t="s">
        <v>4590</v>
      </c>
    </row>
    <row r="399" spans="2:5" x14ac:dyDescent="0.2">
      <c r="B399" t="s">
        <v>2484</v>
      </c>
      <c r="C399" t="s">
        <v>2763</v>
      </c>
      <c r="D399" t="s">
        <v>3047</v>
      </c>
      <c r="E399" t="s">
        <v>4591</v>
      </c>
    </row>
    <row r="400" spans="2:5" x14ac:dyDescent="0.2">
      <c r="B400">
        <v>0</v>
      </c>
      <c r="C400">
        <v>0</v>
      </c>
      <c r="D400">
        <v>0</v>
      </c>
      <c r="E400">
        <v>0</v>
      </c>
    </row>
    <row r="401" spans="2:5" x14ac:dyDescent="0.2">
      <c r="B401" t="s">
        <v>2485</v>
      </c>
      <c r="C401" t="s">
        <v>2764</v>
      </c>
      <c r="D401" t="s">
        <v>3048</v>
      </c>
      <c r="E401" t="s">
        <v>4592</v>
      </c>
    </row>
    <row r="402" spans="2:5" x14ac:dyDescent="0.2">
      <c r="B402" t="s">
        <v>2486</v>
      </c>
      <c r="C402" t="s">
        <v>2765</v>
      </c>
      <c r="D402" t="s">
        <v>3049</v>
      </c>
      <c r="E402" t="s">
        <v>4593</v>
      </c>
    </row>
    <row r="403" spans="2:5" x14ac:dyDescent="0.2">
      <c r="B403">
        <v>0</v>
      </c>
      <c r="C403">
        <v>0</v>
      </c>
      <c r="D403">
        <v>0</v>
      </c>
      <c r="E403">
        <v>0</v>
      </c>
    </row>
    <row r="404" spans="2:5" x14ac:dyDescent="0.2">
      <c r="B404" t="s">
        <v>2487</v>
      </c>
      <c r="C404" t="s">
        <v>2766</v>
      </c>
      <c r="D404" t="s">
        <v>3050</v>
      </c>
      <c r="E404" t="s">
        <v>4594</v>
      </c>
    </row>
    <row r="405" spans="2:5" x14ac:dyDescent="0.2">
      <c r="B405" t="s">
        <v>2488</v>
      </c>
      <c r="C405" t="s">
        <v>2767</v>
      </c>
      <c r="D405" t="s">
        <v>3051</v>
      </c>
      <c r="E405" t="s">
        <v>4595</v>
      </c>
    </row>
    <row r="406" spans="2:5" x14ac:dyDescent="0.2">
      <c r="B406">
        <v>0</v>
      </c>
      <c r="C406">
        <v>0</v>
      </c>
      <c r="D406">
        <v>0</v>
      </c>
      <c r="E406">
        <v>0</v>
      </c>
    </row>
    <row r="407" spans="2:5" x14ac:dyDescent="0.2">
      <c r="B407" t="s">
        <v>2489</v>
      </c>
      <c r="C407" t="s">
        <v>2768</v>
      </c>
      <c r="D407" t="s">
        <v>3052</v>
      </c>
      <c r="E407" t="s">
        <v>4596</v>
      </c>
    </row>
    <row r="408" spans="2:5" x14ac:dyDescent="0.2">
      <c r="B408" t="s">
        <v>2490</v>
      </c>
      <c r="C408" t="s">
        <v>2769</v>
      </c>
      <c r="D408" t="s">
        <v>2821</v>
      </c>
      <c r="E408" t="s">
        <v>4597</v>
      </c>
    </row>
    <row r="409" spans="2:5" x14ac:dyDescent="0.2">
      <c r="B409">
        <v>-49587</v>
      </c>
      <c r="C409">
        <v>0</v>
      </c>
      <c r="D409">
        <v>0</v>
      </c>
      <c r="E409">
        <v>0</v>
      </c>
    </row>
    <row r="410" spans="2:5" x14ac:dyDescent="0.2">
      <c r="B410" t="s">
        <v>2491</v>
      </c>
      <c r="C410" t="s">
        <v>2770</v>
      </c>
      <c r="D410" t="s">
        <v>3053</v>
      </c>
      <c r="E410" t="s">
        <v>4598</v>
      </c>
    </row>
    <row r="411" spans="2:5" x14ac:dyDescent="0.2">
      <c r="B411" t="s">
        <v>2492</v>
      </c>
      <c r="C411" t="s">
        <v>2771</v>
      </c>
      <c r="D411" t="s">
        <v>2823</v>
      </c>
      <c r="E411" t="s">
        <v>4599</v>
      </c>
    </row>
    <row r="412" spans="2:5" x14ac:dyDescent="0.2">
      <c r="B412">
        <v>0</v>
      </c>
      <c r="C412">
        <v>0</v>
      </c>
      <c r="D412">
        <v>0</v>
      </c>
      <c r="E412">
        <v>0</v>
      </c>
    </row>
    <row r="413" spans="2:5" x14ac:dyDescent="0.2">
      <c r="B413" t="s">
        <v>2493</v>
      </c>
      <c r="C413" t="s">
        <v>2772</v>
      </c>
      <c r="D413" t="s">
        <v>3054</v>
      </c>
      <c r="E413" t="s">
        <v>4600</v>
      </c>
    </row>
    <row r="414" spans="2:5" x14ac:dyDescent="0.2">
      <c r="B414" t="s">
        <v>2494</v>
      </c>
      <c r="C414" t="s">
        <v>2773</v>
      </c>
      <c r="D414" t="s">
        <v>3055</v>
      </c>
      <c r="E414" t="s">
        <v>4601</v>
      </c>
    </row>
    <row r="415" spans="2:5" x14ac:dyDescent="0.2">
      <c r="B415">
        <v>0</v>
      </c>
      <c r="C415">
        <v>0</v>
      </c>
      <c r="D415">
        <v>0</v>
      </c>
      <c r="E415">
        <v>0</v>
      </c>
    </row>
    <row r="416" spans="2:5" x14ac:dyDescent="0.2">
      <c r="B416" t="s">
        <v>2495</v>
      </c>
      <c r="C416" t="s">
        <v>2774</v>
      </c>
      <c r="D416" t="s">
        <v>3056</v>
      </c>
      <c r="E416" t="s">
        <v>4602</v>
      </c>
    </row>
    <row r="417" spans="2:5" x14ac:dyDescent="0.2">
      <c r="B417" t="s">
        <v>2496</v>
      </c>
      <c r="C417" t="s">
        <v>2775</v>
      </c>
      <c r="D417" t="s">
        <v>3057</v>
      </c>
      <c r="E417" t="s">
        <v>2394</v>
      </c>
    </row>
    <row r="418" spans="2:5" x14ac:dyDescent="0.2">
      <c r="B418">
        <v>0</v>
      </c>
      <c r="C418">
        <v>0</v>
      </c>
      <c r="D418">
        <v>0</v>
      </c>
      <c r="E418">
        <v>0</v>
      </c>
    </row>
    <row r="419" spans="2:5" x14ac:dyDescent="0.2">
      <c r="B419" t="s">
        <v>2497</v>
      </c>
      <c r="C419" t="s">
        <v>2776</v>
      </c>
      <c r="D419" t="s">
        <v>3058</v>
      </c>
      <c r="E419" t="s">
        <v>4603</v>
      </c>
    </row>
    <row r="420" spans="2:5" x14ac:dyDescent="0.2">
      <c r="B420" t="s">
        <v>2498</v>
      </c>
      <c r="C420" t="s">
        <v>2777</v>
      </c>
      <c r="D420" t="s">
        <v>3059</v>
      </c>
      <c r="E420" t="s">
        <v>4604</v>
      </c>
    </row>
    <row r="421" spans="2:5" x14ac:dyDescent="0.2">
      <c r="B421">
        <v>-126</v>
      </c>
      <c r="C421">
        <v>0</v>
      </c>
      <c r="D421">
        <v>0</v>
      </c>
      <c r="E421">
        <v>0</v>
      </c>
    </row>
    <row r="422" spans="2:5" x14ac:dyDescent="0.2">
      <c r="B422" t="s">
        <v>2499</v>
      </c>
      <c r="C422" t="s">
        <v>2778</v>
      </c>
      <c r="D422" t="s">
        <v>3060</v>
      </c>
      <c r="E422" t="s">
        <v>4605</v>
      </c>
    </row>
    <row r="423" spans="2:5" x14ac:dyDescent="0.2">
      <c r="B423" t="s">
        <v>2500</v>
      </c>
      <c r="C423" t="s">
        <v>2779</v>
      </c>
      <c r="D423" t="s">
        <v>3061</v>
      </c>
      <c r="E423" t="s">
        <v>2410</v>
      </c>
    </row>
    <row r="424" spans="2:5" x14ac:dyDescent="0.2">
      <c r="B424">
        <v>0</v>
      </c>
      <c r="C424">
        <v>0</v>
      </c>
      <c r="D424">
        <v>0</v>
      </c>
      <c r="E424">
        <v>0</v>
      </c>
    </row>
    <row r="425" spans="2:5" x14ac:dyDescent="0.2">
      <c r="B425" t="s">
        <v>2501</v>
      </c>
      <c r="C425" t="s">
        <v>2780</v>
      </c>
      <c r="D425" t="s">
        <v>3062</v>
      </c>
      <c r="E425" t="s">
        <v>4606</v>
      </c>
    </row>
    <row r="426" spans="2:5" x14ac:dyDescent="0.2">
      <c r="B426" t="s">
        <v>2502</v>
      </c>
      <c r="C426" t="s">
        <v>2781</v>
      </c>
      <c r="D426" t="s">
        <v>3063</v>
      </c>
      <c r="E426" t="s">
        <v>4607</v>
      </c>
    </row>
    <row r="427" spans="2:5" x14ac:dyDescent="0.2">
      <c r="B427">
        <v>0</v>
      </c>
      <c r="C427">
        <v>0</v>
      </c>
      <c r="D427">
        <v>0</v>
      </c>
      <c r="E427">
        <v>0</v>
      </c>
    </row>
    <row r="428" spans="2:5" x14ac:dyDescent="0.2">
      <c r="B428" t="s">
        <v>2503</v>
      </c>
      <c r="C428" t="s">
        <v>2782</v>
      </c>
      <c r="D428" t="s">
        <v>3064</v>
      </c>
      <c r="E428" t="s">
        <v>4608</v>
      </c>
    </row>
    <row r="429" spans="2:5" x14ac:dyDescent="0.2">
      <c r="B429" t="s">
        <v>2504</v>
      </c>
      <c r="C429" t="s">
        <v>2783</v>
      </c>
      <c r="D429" t="s">
        <v>3065</v>
      </c>
      <c r="E429" t="s">
        <v>2428</v>
      </c>
    </row>
    <row r="430" spans="2:5" x14ac:dyDescent="0.2">
      <c r="B430">
        <v>0</v>
      </c>
      <c r="C430">
        <v>0</v>
      </c>
      <c r="D430">
        <v>0</v>
      </c>
      <c r="E430">
        <v>0</v>
      </c>
    </row>
    <row r="431" spans="2:5" x14ac:dyDescent="0.2">
      <c r="B431" t="s">
        <v>2505</v>
      </c>
      <c r="C431" t="s">
        <v>2784</v>
      </c>
      <c r="D431" t="s">
        <v>3066</v>
      </c>
      <c r="E431" t="s">
        <v>4609</v>
      </c>
    </row>
    <row r="432" spans="2:5" x14ac:dyDescent="0.2">
      <c r="B432" t="s">
        <v>2506</v>
      </c>
      <c r="C432" t="s">
        <v>2785</v>
      </c>
      <c r="D432" t="s">
        <v>3067</v>
      </c>
      <c r="E432" t="s">
        <v>4610</v>
      </c>
    </row>
    <row r="433" spans="2:5" x14ac:dyDescent="0.2">
      <c r="B433">
        <v>0</v>
      </c>
      <c r="C433">
        <v>0</v>
      </c>
      <c r="D433">
        <v>0</v>
      </c>
      <c r="E433">
        <v>0</v>
      </c>
    </row>
    <row r="434" spans="2:5" x14ac:dyDescent="0.2">
      <c r="B434" t="s">
        <v>2507</v>
      </c>
      <c r="C434" t="s">
        <v>2786</v>
      </c>
      <c r="D434" t="s">
        <v>3068</v>
      </c>
      <c r="E434" t="s">
        <v>4611</v>
      </c>
    </row>
    <row r="435" spans="2:5" x14ac:dyDescent="0.2">
      <c r="B435" t="s">
        <v>2508</v>
      </c>
      <c r="C435" t="s">
        <v>2787</v>
      </c>
      <c r="D435" t="s">
        <v>3069</v>
      </c>
      <c r="E435" t="s">
        <v>2446</v>
      </c>
    </row>
    <row r="436" spans="2:5" x14ac:dyDescent="0.2">
      <c r="B436">
        <v>0</v>
      </c>
      <c r="C436">
        <v>0</v>
      </c>
      <c r="D436">
        <v>0</v>
      </c>
      <c r="E436">
        <v>0</v>
      </c>
    </row>
    <row r="437" spans="2:5" x14ac:dyDescent="0.2">
      <c r="B437" t="s">
        <v>2509</v>
      </c>
      <c r="C437" t="s">
        <v>2788</v>
      </c>
      <c r="D437" t="s">
        <v>3070</v>
      </c>
      <c r="E437" t="s">
        <v>4612</v>
      </c>
    </row>
    <row r="438" spans="2:5" x14ac:dyDescent="0.2">
      <c r="B438" t="s">
        <v>2510</v>
      </c>
      <c r="C438" t="s">
        <v>2789</v>
      </c>
      <c r="D438" t="s">
        <v>3071</v>
      </c>
      <c r="E438" t="s">
        <v>4613</v>
      </c>
    </row>
    <row r="439" spans="2:5" x14ac:dyDescent="0.2">
      <c r="B439">
        <v>0</v>
      </c>
      <c r="C439">
        <v>0</v>
      </c>
      <c r="D439">
        <v>0</v>
      </c>
      <c r="E439">
        <v>0</v>
      </c>
    </row>
    <row r="440" spans="2:5" x14ac:dyDescent="0.2">
      <c r="B440" t="s">
        <v>2511</v>
      </c>
      <c r="C440" t="s">
        <v>2790</v>
      </c>
      <c r="D440" t="s">
        <v>3072</v>
      </c>
      <c r="E440" t="s">
        <v>4614</v>
      </c>
    </row>
    <row r="441" spans="2:5" x14ac:dyDescent="0.2">
      <c r="B441" t="s">
        <v>2512</v>
      </c>
      <c r="C441" t="s">
        <v>2791</v>
      </c>
      <c r="D441" t="s">
        <v>3073</v>
      </c>
      <c r="E441" t="s">
        <v>2464</v>
      </c>
    </row>
    <row r="442" spans="2:5" x14ac:dyDescent="0.2">
      <c r="B442">
        <v>0</v>
      </c>
      <c r="C442">
        <v>0</v>
      </c>
      <c r="D442">
        <v>0</v>
      </c>
      <c r="E442">
        <v>0</v>
      </c>
    </row>
    <row r="443" spans="2:5" x14ac:dyDescent="0.2">
      <c r="B443" t="s">
        <v>2513</v>
      </c>
      <c r="C443" t="s">
        <v>2792</v>
      </c>
      <c r="D443" t="s">
        <v>3074</v>
      </c>
      <c r="E443" t="s">
        <v>4615</v>
      </c>
    </row>
    <row r="444" spans="2:5" x14ac:dyDescent="0.2">
      <c r="B444" t="s">
        <v>2514</v>
      </c>
      <c r="C444" t="s">
        <v>2793</v>
      </c>
      <c r="D444" t="s">
        <v>3075</v>
      </c>
      <c r="E444" t="s">
        <v>4616</v>
      </c>
    </row>
    <row r="445" spans="2:5" x14ac:dyDescent="0.2">
      <c r="B445">
        <v>0</v>
      </c>
      <c r="C445">
        <v>0</v>
      </c>
      <c r="D445">
        <v>0</v>
      </c>
      <c r="E445">
        <v>0</v>
      </c>
    </row>
    <row r="446" spans="2:5" x14ac:dyDescent="0.2">
      <c r="B446" t="s">
        <v>2515</v>
      </c>
      <c r="C446" t="s">
        <v>2794</v>
      </c>
      <c r="D446" t="s">
        <v>3076</v>
      </c>
      <c r="E446" t="s">
        <v>4617</v>
      </c>
    </row>
    <row r="447" spans="2:5" x14ac:dyDescent="0.2">
      <c r="B447" t="s">
        <v>2516</v>
      </c>
      <c r="C447" t="s">
        <v>2795</v>
      </c>
      <c r="D447" t="s">
        <v>3077</v>
      </c>
      <c r="E447" t="s">
        <v>2482</v>
      </c>
    </row>
    <row r="448" spans="2:5" x14ac:dyDescent="0.2">
      <c r="B448">
        <v>0</v>
      </c>
      <c r="C448">
        <v>0</v>
      </c>
      <c r="D448">
        <v>0</v>
      </c>
      <c r="E448">
        <v>0</v>
      </c>
    </row>
    <row r="449" spans="2:5" x14ac:dyDescent="0.2">
      <c r="B449" t="s">
        <v>2517</v>
      </c>
      <c r="C449" t="s">
        <v>2796</v>
      </c>
      <c r="D449" t="s">
        <v>3078</v>
      </c>
      <c r="E449" t="s">
        <v>4618</v>
      </c>
    </row>
    <row r="450" spans="2:5" x14ac:dyDescent="0.2">
      <c r="B450" t="s">
        <v>2518</v>
      </c>
      <c r="C450" t="s">
        <v>2797</v>
      </c>
      <c r="D450" t="s">
        <v>3079</v>
      </c>
      <c r="E450" t="s">
        <v>4619</v>
      </c>
    </row>
    <row r="451" spans="2:5" x14ac:dyDescent="0.2">
      <c r="B451">
        <v>0</v>
      </c>
      <c r="C451">
        <v>0</v>
      </c>
      <c r="D451">
        <v>0</v>
      </c>
      <c r="E451">
        <v>0</v>
      </c>
    </row>
    <row r="452" spans="2:5" x14ac:dyDescent="0.2">
      <c r="B452" t="s">
        <v>2519</v>
      </c>
      <c r="C452" t="s">
        <v>2798</v>
      </c>
      <c r="D452" t="s">
        <v>3080</v>
      </c>
      <c r="E452" t="s">
        <v>4620</v>
      </c>
    </row>
    <row r="453" spans="2:5" x14ac:dyDescent="0.2">
      <c r="B453" t="s">
        <v>2520</v>
      </c>
      <c r="C453" t="s">
        <v>2799</v>
      </c>
      <c r="D453" t="s">
        <v>3081</v>
      </c>
      <c r="E453" t="s">
        <v>2500</v>
      </c>
    </row>
    <row r="454" spans="2:5" x14ac:dyDescent="0.2">
      <c r="B454">
        <v>0</v>
      </c>
      <c r="C454">
        <v>0</v>
      </c>
      <c r="D454">
        <v>0</v>
      </c>
      <c r="E454">
        <v>0</v>
      </c>
    </row>
    <row r="455" spans="2:5" x14ac:dyDescent="0.2">
      <c r="B455" t="s">
        <v>2521</v>
      </c>
      <c r="C455" t="s">
        <v>2800</v>
      </c>
      <c r="D455" t="s">
        <v>3082</v>
      </c>
      <c r="E455" t="s">
        <v>4621</v>
      </c>
    </row>
    <row r="456" spans="2:5" x14ac:dyDescent="0.2">
      <c r="B456" t="s">
        <v>2522</v>
      </c>
      <c r="C456" t="s">
        <v>2801</v>
      </c>
      <c r="D456" t="s">
        <v>3083</v>
      </c>
      <c r="E456" t="s">
        <v>4622</v>
      </c>
    </row>
    <row r="457" spans="2:5" x14ac:dyDescent="0.2">
      <c r="B457">
        <v>0</v>
      </c>
      <c r="C457">
        <v>0</v>
      </c>
      <c r="D457">
        <v>116417</v>
      </c>
      <c r="E457">
        <v>0</v>
      </c>
    </row>
    <row r="458" spans="2:5" x14ac:dyDescent="0.2">
      <c r="B458" t="s">
        <v>2523</v>
      </c>
      <c r="C458" t="s">
        <v>2802</v>
      </c>
      <c r="D458" t="s">
        <v>3084</v>
      </c>
      <c r="E458" t="s">
        <v>4623</v>
      </c>
    </row>
    <row r="459" spans="2:5" x14ac:dyDescent="0.2">
      <c r="B459" t="s">
        <v>2524</v>
      </c>
      <c r="C459" t="s">
        <v>2803</v>
      </c>
      <c r="D459" t="s">
        <v>3085</v>
      </c>
      <c r="E459" t="s">
        <v>2518</v>
      </c>
    </row>
    <row r="460" spans="2:5" x14ac:dyDescent="0.2">
      <c r="B460">
        <v>0</v>
      </c>
      <c r="C460">
        <v>0</v>
      </c>
      <c r="D460">
        <v>2600</v>
      </c>
      <c r="E460">
        <v>0</v>
      </c>
    </row>
    <row r="461" spans="2:5" x14ac:dyDescent="0.2">
      <c r="B461" t="s">
        <v>2525</v>
      </c>
      <c r="C461" t="s">
        <v>2804</v>
      </c>
      <c r="D461" t="s">
        <v>3086</v>
      </c>
      <c r="E461" t="s">
        <v>4624</v>
      </c>
    </row>
    <row r="462" spans="2:5" x14ac:dyDescent="0.2">
      <c r="B462" t="s">
        <v>2526</v>
      </c>
      <c r="C462" t="s">
        <v>2805</v>
      </c>
      <c r="D462" t="s">
        <v>3087</v>
      </c>
      <c r="E462" t="s">
        <v>4625</v>
      </c>
    </row>
    <row r="463" spans="2:5" x14ac:dyDescent="0.2">
      <c r="B463">
        <v>0</v>
      </c>
      <c r="C463">
        <v>0</v>
      </c>
      <c r="D463">
        <v>0</v>
      </c>
      <c r="E463">
        <v>0</v>
      </c>
    </row>
    <row r="464" spans="2:5" x14ac:dyDescent="0.2">
      <c r="B464" t="s">
        <v>2527</v>
      </c>
      <c r="C464" t="s">
        <v>2806</v>
      </c>
      <c r="D464" t="s">
        <v>3088</v>
      </c>
      <c r="E464" t="s">
        <v>4626</v>
      </c>
    </row>
    <row r="465" spans="2:5" x14ac:dyDescent="0.2">
      <c r="B465" t="s">
        <v>2528</v>
      </c>
      <c r="C465" t="s">
        <v>2807</v>
      </c>
      <c r="D465" t="s">
        <v>3089</v>
      </c>
      <c r="E465" t="s">
        <v>2627</v>
      </c>
    </row>
    <row r="466" spans="2:5" x14ac:dyDescent="0.2">
      <c r="B466">
        <v>0</v>
      </c>
      <c r="C466">
        <v>0</v>
      </c>
      <c r="D466">
        <v>0</v>
      </c>
      <c r="E466">
        <v>423541</v>
      </c>
    </row>
    <row r="467" spans="2:5" x14ac:dyDescent="0.2">
      <c r="B467" t="s">
        <v>2529</v>
      </c>
      <c r="C467" t="s">
        <v>2808</v>
      </c>
      <c r="D467" t="s">
        <v>3090</v>
      </c>
      <c r="E467" t="s">
        <v>4627</v>
      </c>
    </row>
    <row r="468" spans="2:5" x14ac:dyDescent="0.2">
      <c r="B468" t="s">
        <v>2530</v>
      </c>
      <c r="C468" t="s">
        <v>2809</v>
      </c>
      <c r="D468" t="s">
        <v>3091</v>
      </c>
      <c r="E468" t="s">
        <v>2629</v>
      </c>
    </row>
    <row r="469" spans="2:5" x14ac:dyDescent="0.2">
      <c r="B469">
        <v>0</v>
      </c>
      <c r="C469">
        <v>0</v>
      </c>
      <c r="D469">
        <v>0</v>
      </c>
      <c r="E469">
        <v>44675</v>
      </c>
    </row>
    <row r="470" spans="2:5" x14ac:dyDescent="0.2">
      <c r="B470" t="s">
        <v>2531</v>
      </c>
      <c r="C470" t="s">
        <v>2810</v>
      </c>
      <c r="D470" t="s">
        <v>3092</v>
      </c>
      <c r="E470" t="s">
        <v>4628</v>
      </c>
    </row>
    <row r="471" spans="2:5" x14ac:dyDescent="0.2">
      <c r="B471" t="s">
        <v>2532</v>
      </c>
      <c r="C471" t="s">
        <v>2811</v>
      </c>
      <c r="D471" t="s">
        <v>3093</v>
      </c>
      <c r="E471" t="s">
        <v>2631</v>
      </c>
    </row>
    <row r="472" spans="2:5" x14ac:dyDescent="0.2">
      <c r="B472">
        <v>0</v>
      </c>
      <c r="C472">
        <v>0</v>
      </c>
      <c r="D472">
        <v>0</v>
      </c>
      <c r="E472">
        <v>5508</v>
      </c>
    </row>
    <row r="473" spans="2:5" x14ac:dyDescent="0.2">
      <c r="B473" t="s">
        <v>2533</v>
      </c>
      <c r="C473" t="s">
        <v>2812</v>
      </c>
      <c r="D473" t="s">
        <v>3094</v>
      </c>
      <c r="E473" t="s">
        <v>4629</v>
      </c>
    </row>
    <row r="474" spans="2:5" x14ac:dyDescent="0.2">
      <c r="B474" t="s">
        <v>2534</v>
      </c>
      <c r="C474" t="s">
        <v>2813</v>
      </c>
      <c r="D474" t="s">
        <v>3095</v>
      </c>
      <c r="E474" t="s">
        <v>2633</v>
      </c>
    </row>
    <row r="475" spans="2:5" x14ac:dyDescent="0.2">
      <c r="B475">
        <v>0</v>
      </c>
      <c r="C475">
        <v>0</v>
      </c>
      <c r="D475">
        <v>0</v>
      </c>
      <c r="E475">
        <v>1639</v>
      </c>
    </row>
    <row r="476" spans="2:5" x14ac:dyDescent="0.2">
      <c r="B476" t="s">
        <v>2535</v>
      </c>
      <c r="C476" t="s">
        <v>2814</v>
      </c>
      <c r="D476" t="s">
        <v>3096</v>
      </c>
      <c r="E476" t="s">
        <v>4630</v>
      </c>
    </row>
    <row r="477" spans="2:5" x14ac:dyDescent="0.2">
      <c r="B477" t="s">
        <v>2536</v>
      </c>
      <c r="C477" t="s">
        <v>2815</v>
      </c>
      <c r="D477" t="s">
        <v>3097</v>
      </c>
      <c r="E477" t="s">
        <v>2635</v>
      </c>
    </row>
    <row r="478" spans="2:5" x14ac:dyDescent="0.2">
      <c r="B478">
        <v>0</v>
      </c>
      <c r="C478">
        <v>0</v>
      </c>
      <c r="D478">
        <v>0</v>
      </c>
      <c r="E478">
        <v>0</v>
      </c>
    </row>
    <row r="479" spans="2:5" x14ac:dyDescent="0.2">
      <c r="B479" t="s">
        <v>2537</v>
      </c>
      <c r="C479" t="s">
        <v>2816</v>
      </c>
      <c r="D479" t="s">
        <v>3098</v>
      </c>
      <c r="E479" t="s">
        <v>4631</v>
      </c>
    </row>
    <row r="480" spans="2:5" x14ac:dyDescent="0.2">
      <c r="B480" t="s">
        <v>2538</v>
      </c>
      <c r="C480" t="s">
        <v>2817</v>
      </c>
      <c r="D480" t="s">
        <v>3099</v>
      </c>
      <c r="E480" t="s">
        <v>2637</v>
      </c>
    </row>
    <row r="481" spans="2:5" x14ac:dyDescent="0.2">
      <c r="B481">
        <v>0</v>
      </c>
      <c r="C481">
        <v>0</v>
      </c>
      <c r="D481">
        <v>0</v>
      </c>
      <c r="E481">
        <v>0</v>
      </c>
    </row>
    <row r="482" spans="2:5" x14ac:dyDescent="0.2">
      <c r="B482" t="s">
        <v>2539</v>
      </c>
      <c r="C482" t="s">
        <v>2818</v>
      </c>
      <c r="D482" t="s">
        <v>3100</v>
      </c>
      <c r="E482" t="s">
        <v>4632</v>
      </c>
    </row>
    <row r="483" spans="2:5" x14ac:dyDescent="0.2">
      <c r="B483" t="s">
        <v>2540</v>
      </c>
      <c r="C483" t="s">
        <v>2819</v>
      </c>
      <c r="D483" t="s">
        <v>3101</v>
      </c>
      <c r="E483" t="s">
        <v>4633</v>
      </c>
    </row>
    <row r="484" spans="2:5" x14ac:dyDescent="0.2">
      <c r="B484">
        <v>0</v>
      </c>
      <c r="C484">
        <v>0</v>
      </c>
      <c r="D484">
        <v>0</v>
      </c>
      <c r="E484">
        <v>0</v>
      </c>
    </row>
    <row r="485" spans="2:5" x14ac:dyDescent="0.2">
      <c r="B485" t="s">
        <v>2541</v>
      </c>
      <c r="C485" t="s">
        <v>2820</v>
      </c>
      <c r="D485" t="s">
        <v>3102</v>
      </c>
      <c r="E485" t="s">
        <v>4634</v>
      </c>
    </row>
    <row r="486" spans="2:5" x14ac:dyDescent="0.2">
      <c r="B486" t="s">
        <v>2542</v>
      </c>
      <c r="C486" t="s">
        <v>2821</v>
      </c>
      <c r="D486" t="s">
        <v>3103</v>
      </c>
      <c r="E486" t="s">
        <v>2639</v>
      </c>
    </row>
    <row r="487" spans="2:5" x14ac:dyDescent="0.2">
      <c r="B487">
        <v>0</v>
      </c>
      <c r="C487">
        <v>10252216</v>
      </c>
      <c r="D487">
        <v>0</v>
      </c>
      <c r="E487">
        <v>0</v>
      </c>
    </row>
    <row r="488" spans="2:5" x14ac:dyDescent="0.2">
      <c r="B488" t="s">
        <v>2543</v>
      </c>
      <c r="C488" t="s">
        <v>2822</v>
      </c>
      <c r="D488" t="s">
        <v>3104</v>
      </c>
      <c r="E488" t="s">
        <v>4635</v>
      </c>
    </row>
    <row r="489" spans="2:5" x14ac:dyDescent="0.2">
      <c r="B489" t="s">
        <v>2544</v>
      </c>
      <c r="C489" t="s">
        <v>2823</v>
      </c>
      <c r="D489" t="s">
        <v>3105</v>
      </c>
      <c r="E489" t="s">
        <v>4636</v>
      </c>
    </row>
    <row r="490" spans="2:5" x14ac:dyDescent="0.2">
      <c r="B490">
        <v>17465</v>
      </c>
      <c r="C490">
        <v>2527383</v>
      </c>
      <c r="D490">
        <v>0</v>
      </c>
      <c r="E490">
        <v>483146</v>
      </c>
    </row>
    <row r="491" spans="2:5" x14ac:dyDescent="0.2">
      <c r="B491" t="s">
        <v>2545</v>
      </c>
      <c r="C491" t="s">
        <v>2824</v>
      </c>
      <c r="D491" t="s">
        <v>3106</v>
      </c>
      <c r="E491" t="s">
        <v>4637</v>
      </c>
    </row>
    <row r="492" spans="2:5" x14ac:dyDescent="0.2">
      <c r="C492" t="s">
        <v>2825</v>
      </c>
      <c r="D492" t="s">
        <v>3107</v>
      </c>
      <c r="E492" t="s">
        <v>2963</v>
      </c>
    </row>
    <row r="493" spans="2:5" x14ac:dyDescent="0.2">
      <c r="C493">
        <v>75692</v>
      </c>
      <c r="D493">
        <v>0</v>
      </c>
      <c r="E493">
        <v>0</v>
      </c>
    </row>
    <row r="494" spans="2:5" x14ac:dyDescent="0.2">
      <c r="C494" t="s">
        <v>2826</v>
      </c>
      <c r="D494" t="s">
        <v>3108</v>
      </c>
      <c r="E494" t="s">
        <v>4638</v>
      </c>
    </row>
    <row r="495" spans="2:5" x14ac:dyDescent="0.2">
      <c r="C495" t="s">
        <v>2827</v>
      </c>
      <c r="D495" t="s">
        <v>3109</v>
      </c>
      <c r="E495" t="s">
        <v>4639</v>
      </c>
    </row>
    <row r="496" spans="2:5" x14ac:dyDescent="0.2">
      <c r="C496">
        <v>0</v>
      </c>
      <c r="D496">
        <v>0</v>
      </c>
      <c r="E496">
        <v>0</v>
      </c>
    </row>
    <row r="497" spans="3:5" x14ac:dyDescent="0.2">
      <c r="C497" t="s">
        <v>2828</v>
      </c>
      <c r="D497" t="s">
        <v>3110</v>
      </c>
      <c r="E497" t="s">
        <v>4640</v>
      </c>
    </row>
    <row r="498" spans="3:5" x14ac:dyDescent="0.2">
      <c r="C498" t="s">
        <v>2829</v>
      </c>
      <c r="D498" t="s">
        <v>3111</v>
      </c>
      <c r="E498" t="s">
        <v>4641</v>
      </c>
    </row>
    <row r="499" spans="3:5" x14ac:dyDescent="0.2">
      <c r="C499">
        <v>2874674</v>
      </c>
      <c r="D499">
        <v>0</v>
      </c>
      <c r="E499">
        <v>0</v>
      </c>
    </row>
    <row r="500" spans="3:5" x14ac:dyDescent="0.2">
      <c r="C500" t="s">
        <v>2830</v>
      </c>
      <c r="D500" t="s">
        <v>3112</v>
      </c>
      <c r="E500" t="s">
        <v>4642</v>
      </c>
    </row>
    <row r="501" spans="3:5" x14ac:dyDescent="0.2">
      <c r="C501" t="s">
        <v>2831</v>
      </c>
      <c r="D501" t="s">
        <v>3113</v>
      </c>
      <c r="E501" t="s">
        <v>4643</v>
      </c>
    </row>
    <row r="502" spans="3:5" x14ac:dyDescent="0.2">
      <c r="C502">
        <v>0</v>
      </c>
      <c r="D502">
        <v>0</v>
      </c>
      <c r="E502">
        <v>0</v>
      </c>
    </row>
    <row r="503" spans="3:5" x14ac:dyDescent="0.2">
      <c r="C503" t="s">
        <v>2832</v>
      </c>
      <c r="D503" t="s">
        <v>3114</v>
      </c>
      <c r="E503" t="s">
        <v>4644</v>
      </c>
    </row>
    <row r="504" spans="3:5" x14ac:dyDescent="0.2">
      <c r="C504" t="s">
        <v>2833</v>
      </c>
      <c r="D504" t="s">
        <v>3115</v>
      </c>
      <c r="E504" t="s">
        <v>4645</v>
      </c>
    </row>
    <row r="505" spans="3:5" x14ac:dyDescent="0.2">
      <c r="C505">
        <v>1113052</v>
      </c>
      <c r="D505">
        <v>0</v>
      </c>
      <c r="E505">
        <v>0</v>
      </c>
    </row>
    <row r="506" spans="3:5" x14ac:dyDescent="0.2">
      <c r="C506" t="s">
        <v>2834</v>
      </c>
      <c r="D506" t="s">
        <v>3116</v>
      </c>
      <c r="E506" t="s">
        <v>4646</v>
      </c>
    </row>
    <row r="507" spans="3:5" x14ac:dyDescent="0.2">
      <c r="C507" t="s">
        <v>2835</v>
      </c>
      <c r="D507" t="s">
        <v>3117</v>
      </c>
      <c r="E507" t="s">
        <v>4647</v>
      </c>
    </row>
    <row r="508" spans="3:5" x14ac:dyDescent="0.2">
      <c r="C508">
        <v>0</v>
      </c>
      <c r="D508">
        <v>0</v>
      </c>
      <c r="E508">
        <v>0</v>
      </c>
    </row>
    <row r="509" spans="3:5" x14ac:dyDescent="0.2">
      <c r="C509" t="s">
        <v>2836</v>
      </c>
      <c r="D509" t="s">
        <v>3118</v>
      </c>
      <c r="E509" t="s">
        <v>4648</v>
      </c>
    </row>
    <row r="510" spans="3:5" x14ac:dyDescent="0.2">
      <c r="C510" t="s">
        <v>2837</v>
      </c>
      <c r="D510" t="s">
        <v>3119</v>
      </c>
      <c r="E510" t="s">
        <v>4649</v>
      </c>
    </row>
    <row r="511" spans="3:5" x14ac:dyDescent="0.2">
      <c r="C511">
        <v>0</v>
      </c>
      <c r="D511">
        <v>0</v>
      </c>
      <c r="E511">
        <v>0</v>
      </c>
    </row>
    <row r="512" spans="3:5" x14ac:dyDescent="0.2">
      <c r="C512" t="s">
        <v>2838</v>
      </c>
      <c r="D512" t="s">
        <v>3120</v>
      </c>
      <c r="E512" t="s">
        <v>4650</v>
      </c>
    </row>
    <row r="513" spans="4:5" x14ac:dyDescent="0.2">
      <c r="D513" t="s">
        <v>3121</v>
      </c>
      <c r="E513" t="s">
        <v>4651</v>
      </c>
    </row>
    <row r="514" spans="4:5" x14ac:dyDescent="0.2">
      <c r="D514">
        <v>0</v>
      </c>
      <c r="E514">
        <v>0</v>
      </c>
    </row>
    <row r="515" spans="4:5" x14ac:dyDescent="0.2">
      <c r="D515" t="s">
        <v>3122</v>
      </c>
      <c r="E515" t="s">
        <v>4652</v>
      </c>
    </row>
    <row r="516" spans="4:5" x14ac:dyDescent="0.2">
      <c r="D516" t="s">
        <v>3123</v>
      </c>
      <c r="E516" t="s">
        <v>4653</v>
      </c>
    </row>
    <row r="517" spans="4:5" x14ac:dyDescent="0.2">
      <c r="D517">
        <v>0</v>
      </c>
      <c r="E517">
        <v>0</v>
      </c>
    </row>
    <row r="518" spans="4:5" x14ac:dyDescent="0.2">
      <c r="D518" t="s">
        <v>3124</v>
      </c>
      <c r="E518" t="s">
        <v>4654</v>
      </c>
    </row>
    <row r="519" spans="4:5" x14ac:dyDescent="0.2">
      <c r="D519" t="s">
        <v>3125</v>
      </c>
      <c r="E519" t="s">
        <v>2965</v>
      </c>
    </row>
    <row r="520" spans="4:5" x14ac:dyDescent="0.2">
      <c r="D520">
        <v>0</v>
      </c>
      <c r="E520">
        <v>243960</v>
      </c>
    </row>
    <row r="521" spans="4:5" x14ac:dyDescent="0.2">
      <c r="D521" t="s">
        <v>3126</v>
      </c>
      <c r="E521" t="s">
        <v>4655</v>
      </c>
    </row>
    <row r="522" spans="4:5" x14ac:dyDescent="0.2">
      <c r="D522" t="s">
        <v>3127</v>
      </c>
      <c r="E522" t="s">
        <v>4656</v>
      </c>
    </row>
    <row r="523" spans="4:5" x14ac:dyDescent="0.2">
      <c r="D523">
        <v>85100</v>
      </c>
      <c r="E523">
        <v>19435</v>
      </c>
    </row>
    <row r="524" spans="4:5" x14ac:dyDescent="0.2">
      <c r="D524" t="s">
        <v>3128</v>
      </c>
      <c r="E524" t="s">
        <v>4657</v>
      </c>
    </row>
    <row r="525" spans="4:5" x14ac:dyDescent="0.2">
      <c r="D525" t="s">
        <v>3129</v>
      </c>
      <c r="E525" t="s">
        <v>4658</v>
      </c>
    </row>
    <row r="526" spans="4:5" x14ac:dyDescent="0.2">
      <c r="D526">
        <v>2432</v>
      </c>
      <c r="E526">
        <v>2520</v>
      </c>
    </row>
    <row r="527" spans="4:5" x14ac:dyDescent="0.2">
      <c r="D527" t="s">
        <v>3130</v>
      </c>
      <c r="E527" t="s">
        <v>4659</v>
      </c>
    </row>
    <row r="528" spans="4:5" x14ac:dyDescent="0.2">
      <c r="D528" t="s">
        <v>3131</v>
      </c>
      <c r="E528" t="s">
        <v>4660</v>
      </c>
    </row>
    <row r="529" spans="4:5" x14ac:dyDescent="0.2">
      <c r="D529">
        <v>0</v>
      </c>
      <c r="E529">
        <v>6535</v>
      </c>
    </row>
    <row r="530" spans="4:5" x14ac:dyDescent="0.2">
      <c r="D530" t="s">
        <v>3132</v>
      </c>
      <c r="E530" t="s">
        <v>4661</v>
      </c>
    </row>
    <row r="531" spans="4:5" x14ac:dyDescent="0.2">
      <c r="D531" t="s">
        <v>3133</v>
      </c>
      <c r="E531" t="s">
        <v>4662</v>
      </c>
    </row>
    <row r="532" spans="4:5" x14ac:dyDescent="0.2">
      <c r="D532">
        <v>0</v>
      </c>
      <c r="E532">
        <v>0</v>
      </c>
    </row>
    <row r="533" spans="4:5" x14ac:dyDescent="0.2">
      <c r="D533" t="s">
        <v>3134</v>
      </c>
      <c r="E533" t="s">
        <v>4663</v>
      </c>
    </row>
    <row r="534" spans="4:5" x14ac:dyDescent="0.2">
      <c r="D534" t="s">
        <v>3135</v>
      </c>
      <c r="E534" t="s">
        <v>4664</v>
      </c>
    </row>
    <row r="535" spans="4:5" x14ac:dyDescent="0.2">
      <c r="D535">
        <v>0</v>
      </c>
      <c r="E535">
        <v>0</v>
      </c>
    </row>
    <row r="536" spans="4:5" x14ac:dyDescent="0.2">
      <c r="D536" t="s">
        <v>3136</v>
      </c>
      <c r="E536" t="s">
        <v>4665</v>
      </c>
    </row>
    <row r="537" spans="4:5" x14ac:dyDescent="0.2">
      <c r="D537" t="s">
        <v>3137</v>
      </c>
      <c r="E537" t="s">
        <v>4666</v>
      </c>
    </row>
    <row r="538" spans="4:5" x14ac:dyDescent="0.2">
      <c r="D538">
        <v>0</v>
      </c>
      <c r="E538">
        <v>0</v>
      </c>
    </row>
    <row r="539" spans="4:5" x14ac:dyDescent="0.2">
      <c r="D539" t="s">
        <v>3138</v>
      </c>
      <c r="E539" t="s">
        <v>4667</v>
      </c>
    </row>
    <row r="540" spans="4:5" x14ac:dyDescent="0.2">
      <c r="D540" t="s">
        <v>3139</v>
      </c>
      <c r="E540" t="s">
        <v>4668</v>
      </c>
    </row>
    <row r="541" spans="4:5" x14ac:dyDescent="0.2">
      <c r="D541">
        <v>0</v>
      </c>
      <c r="E541">
        <v>0</v>
      </c>
    </row>
    <row r="542" spans="4:5" x14ac:dyDescent="0.2">
      <c r="D542" t="s">
        <v>3140</v>
      </c>
      <c r="E542" t="s">
        <v>4669</v>
      </c>
    </row>
    <row r="543" spans="4:5" x14ac:dyDescent="0.2">
      <c r="D543" t="s">
        <v>3141</v>
      </c>
      <c r="E543" t="s">
        <v>4670</v>
      </c>
    </row>
    <row r="544" spans="4:5" x14ac:dyDescent="0.2">
      <c r="D544">
        <v>0</v>
      </c>
      <c r="E544">
        <v>303400</v>
      </c>
    </row>
    <row r="545" spans="4:5" x14ac:dyDescent="0.2">
      <c r="D545" t="s">
        <v>3142</v>
      </c>
      <c r="E545" t="s">
        <v>4671</v>
      </c>
    </row>
    <row r="546" spans="4:5" x14ac:dyDescent="0.2">
      <c r="D546" t="s">
        <v>3143</v>
      </c>
      <c r="E546" t="s">
        <v>2967</v>
      </c>
    </row>
    <row r="547" spans="4:5" x14ac:dyDescent="0.2">
      <c r="D547">
        <v>0</v>
      </c>
      <c r="E547">
        <v>151878</v>
      </c>
    </row>
    <row r="548" spans="4:5" x14ac:dyDescent="0.2">
      <c r="D548" t="s">
        <v>3144</v>
      </c>
      <c r="E548" t="s">
        <v>4672</v>
      </c>
    </row>
    <row r="549" spans="4:5" x14ac:dyDescent="0.2">
      <c r="D549" t="s">
        <v>3145</v>
      </c>
      <c r="E549" t="s">
        <v>4673</v>
      </c>
    </row>
    <row r="550" spans="4:5" x14ac:dyDescent="0.2">
      <c r="D550">
        <v>0</v>
      </c>
      <c r="E550">
        <v>15408</v>
      </c>
    </row>
    <row r="551" spans="4:5" x14ac:dyDescent="0.2">
      <c r="D551" t="s">
        <v>3146</v>
      </c>
      <c r="E551" t="s">
        <v>4674</v>
      </c>
    </row>
    <row r="552" spans="4:5" x14ac:dyDescent="0.2">
      <c r="D552" t="s">
        <v>3147</v>
      </c>
      <c r="E552" t="s">
        <v>4675</v>
      </c>
    </row>
    <row r="553" spans="4:5" x14ac:dyDescent="0.2">
      <c r="D553">
        <v>0</v>
      </c>
      <c r="E553">
        <v>0</v>
      </c>
    </row>
    <row r="554" spans="4:5" x14ac:dyDescent="0.2">
      <c r="D554" t="s">
        <v>3148</v>
      </c>
      <c r="E554" t="s">
        <v>4676</v>
      </c>
    </row>
    <row r="555" spans="4:5" x14ac:dyDescent="0.2">
      <c r="D555" t="s">
        <v>3149</v>
      </c>
      <c r="E555" t="s">
        <v>4677</v>
      </c>
    </row>
    <row r="556" spans="4:5" x14ac:dyDescent="0.2">
      <c r="D556">
        <v>0</v>
      </c>
      <c r="E556">
        <v>8137</v>
      </c>
    </row>
    <row r="557" spans="4:5" x14ac:dyDescent="0.2">
      <c r="D557" t="s">
        <v>3150</v>
      </c>
      <c r="E557" t="s">
        <v>4678</v>
      </c>
    </row>
    <row r="558" spans="4:5" x14ac:dyDescent="0.2">
      <c r="D558" t="s">
        <v>3151</v>
      </c>
      <c r="E558" t="s">
        <v>4679</v>
      </c>
    </row>
    <row r="559" spans="4:5" x14ac:dyDescent="0.2">
      <c r="D559">
        <v>0</v>
      </c>
      <c r="E559">
        <v>0</v>
      </c>
    </row>
    <row r="560" spans="4:5" x14ac:dyDescent="0.2">
      <c r="D560" t="s">
        <v>3152</v>
      </c>
      <c r="E560" t="s">
        <v>4680</v>
      </c>
    </row>
    <row r="561" spans="4:5" x14ac:dyDescent="0.2">
      <c r="D561" t="s">
        <v>3153</v>
      </c>
      <c r="E561" t="s">
        <v>4681</v>
      </c>
    </row>
    <row r="562" spans="4:5" x14ac:dyDescent="0.2">
      <c r="D562">
        <v>0</v>
      </c>
      <c r="E562">
        <v>0</v>
      </c>
    </row>
    <row r="563" spans="4:5" x14ac:dyDescent="0.2">
      <c r="D563" t="s">
        <v>3154</v>
      </c>
      <c r="E563" t="s">
        <v>4682</v>
      </c>
    </row>
    <row r="564" spans="4:5" x14ac:dyDescent="0.2">
      <c r="D564" t="s">
        <v>3155</v>
      </c>
      <c r="E564" t="s">
        <v>4683</v>
      </c>
    </row>
    <row r="565" spans="4:5" x14ac:dyDescent="0.2">
      <c r="D565">
        <v>0</v>
      </c>
      <c r="E565">
        <v>0</v>
      </c>
    </row>
    <row r="566" spans="4:5" x14ac:dyDescent="0.2">
      <c r="D566" t="s">
        <v>3156</v>
      </c>
      <c r="E566" t="s">
        <v>4684</v>
      </c>
    </row>
    <row r="567" spans="4:5" x14ac:dyDescent="0.2">
      <c r="D567" t="s">
        <v>3157</v>
      </c>
      <c r="E567" t="s">
        <v>4685</v>
      </c>
    </row>
    <row r="568" spans="4:5" x14ac:dyDescent="0.2">
      <c r="D568">
        <v>0</v>
      </c>
      <c r="E568">
        <v>0</v>
      </c>
    </row>
    <row r="569" spans="4:5" x14ac:dyDescent="0.2">
      <c r="D569" t="s">
        <v>3158</v>
      </c>
      <c r="E569" t="s">
        <v>4686</v>
      </c>
    </row>
    <row r="570" spans="4:5" x14ac:dyDescent="0.2">
      <c r="D570" t="s">
        <v>3159</v>
      </c>
      <c r="E570" t="s">
        <v>4687</v>
      </c>
    </row>
    <row r="571" spans="4:5" x14ac:dyDescent="0.2">
      <c r="D571">
        <v>0</v>
      </c>
      <c r="E571">
        <v>130000</v>
      </c>
    </row>
    <row r="572" spans="4:5" x14ac:dyDescent="0.2">
      <c r="D572" t="s">
        <v>3160</v>
      </c>
      <c r="E572" t="s">
        <v>4688</v>
      </c>
    </row>
    <row r="573" spans="4:5" x14ac:dyDescent="0.2">
      <c r="D573" t="s">
        <v>3161</v>
      </c>
      <c r="E573" t="s">
        <v>4689</v>
      </c>
    </row>
    <row r="574" spans="4:5" x14ac:dyDescent="0.2">
      <c r="D574">
        <v>0</v>
      </c>
      <c r="E574">
        <v>146562</v>
      </c>
    </row>
    <row r="575" spans="4:5" x14ac:dyDescent="0.2">
      <c r="D575" t="s">
        <v>3162</v>
      </c>
      <c r="E575" t="s">
        <v>4690</v>
      </c>
    </row>
    <row r="576" spans="4:5" x14ac:dyDescent="0.2">
      <c r="D576" t="s">
        <v>3163</v>
      </c>
      <c r="E576" t="s">
        <v>4691</v>
      </c>
    </row>
    <row r="577" spans="4:5" x14ac:dyDescent="0.2">
      <c r="D577">
        <v>0</v>
      </c>
      <c r="E577">
        <v>15881</v>
      </c>
    </row>
    <row r="578" spans="4:5" x14ac:dyDescent="0.2">
      <c r="D578" t="s">
        <v>3164</v>
      </c>
      <c r="E578" t="s">
        <v>4692</v>
      </c>
    </row>
    <row r="579" spans="4:5" x14ac:dyDescent="0.2">
      <c r="D579" t="s">
        <v>3165</v>
      </c>
      <c r="E579" t="s">
        <v>4693</v>
      </c>
    </row>
    <row r="580" spans="4:5" x14ac:dyDescent="0.2">
      <c r="D580">
        <v>0</v>
      </c>
      <c r="E580">
        <v>56660</v>
      </c>
    </row>
    <row r="581" spans="4:5" x14ac:dyDescent="0.2">
      <c r="D581" t="s">
        <v>3166</v>
      </c>
      <c r="E581" t="s">
        <v>4694</v>
      </c>
    </row>
    <row r="582" spans="4:5" x14ac:dyDescent="0.2">
      <c r="D582" t="s">
        <v>3167</v>
      </c>
      <c r="E582" t="s">
        <v>4695</v>
      </c>
    </row>
    <row r="583" spans="4:5" x14ac:dyDescent="0.2">
      <c r="D583">
        <v>0</v>
      </c>
      <c r="E583">
        <v>469</v>
      </c>
    </row>
    <row r="584" spans="4:5" x14ac:dyDescent="0.2">
      <c r="D584" t="s">
        <v>3168</v>
      </c>
      <c r="E584" t="s">
        <v>4696</v>
      </c>
    </row>
    <row r="585" spans="4:5" x14ac:dyDescent="0.2">
      <c r="D585" t="s">
        <v>3169</v>
      </c>
      <c r="E585" t="s">
        <v>4697</v>
      </c>
    </row>
    <row r="586" spans="4:5" x14ac:dyDescent="0.2">
      <c r="D586">
        <v>0</v>
      </c>
      <c r="E586">
        <v>0</v>
      </c>
    </row>
    <row r="587" spans="4:5" x14ac:dyDescent="0.2">
      <c r="D587" t="s">
        <v>3170</v>
      </c>
      <c r="E587" t="s">
        <v>4698</v>
      </c>
    </row>
    <row r="588" spans="4:5" x14ac:dyDescent="0.2">
      <c r="D588" t="s">
        <v>3171</v>
      </c>
      <c r="E588" t="s">
        <v>4699</v>
      </c>
    </row>
    <row r="589" spans="4:5" x14ac:dyDescent="0.2">
      <c r="D589">
        <v>0</v>
      </c>
      <c r="E589">
        <v>0</v>
      </c>
    </row>
    <row r="590" spans="4:5" x14ac:dyDescent="0.2">
      <c r="D590" t="s">
        <v>3172</v>
      </c>
      <c r="E590" t="s">
        <v>4700</v>
      </c>
    </row>
    <row r="591" spans="4:5" x14ac:dyDescent="0.2">
      <c r="D591" t="s">
        <v>3173</v>
      </c>
      <c r="E591" t="s">
        <v>4701</v>
      </c>
    </row>
    <row r="592" spans="4:5" x14ac:dyDescent="0.2">
      <c r="D592">
        <v>0</v>
      </c>
      <c r="E592">
        <v>0</v>
      </c>
    </row>
    <row r="593" spans="4:5" x14ac:dyDescent="0.2">
      <c r="D593" t="s">
        <v>3174</v>
      </c>
      <c r="E593" t="s">
        <v>4702</v>
      </c>
    </row>
    <row r="594" spans="4:5" x14ac:dyDescent="0.2">
      <c r="D594" t="s">
        <v>3175</v>
      </c>
      <c r="E594" t="s">
        <v>4703</v>
      </c>
    </row>
    <row r="595" spans="4:5" x14ac:dyDescent="0.2">
      <c r="D595">
        <v>0</v>
      </c>
      <c r="E595">
        <v>0</v>
      </c>
    </row>
    <row r="596" spans="4:5" x14ac:dyDescent="0.2">
      <c r="D596" t="s">
        <v>3176</v>
      </c>
      <c r="E596" t="s">
        <v>4704</v>
      </c>
    </row>
    <row r="597" spans="4:5" x14ac:dyDescent="0.2">
      <c r="D597" t="s">
        <v>3177</v>
      </c>
      <c r="E597" t="s">
        <v>4705</v>
      </c>
    </row>
    <row r="598" spans="4:5" x14ac:dyDescent="0.2">
      <c r="D598">
        <v>0</v>
      </c>
      <c r="E598">
        <v>199269</v>
      </c>
    </row>
    <row r="599" spans="4:5" x14ac:dyDescent="0.2">
      <c r="D599" t="s">
        <v>3178</v>
      </c>
      <c r="E599" t="s">
        <v>4706</v>
      </c>
    </row>
    <row r="600" spans="4:5" x14ac:dyDescent="0.2">
      <c r="D600" t="s">
        <v>3179</v>
      </c>
      <c r="E600" t="s">
        <v>4707</v>
      </c>
    </row>
    <row r="601" spans="4:5" x14ac:dyDescent="0.2">
      <c r="D601">
        <v>0</v>
      </c>
      <c r="E601">
        <v>0</v>
      </c>
    </row>
    <row r="602" spans="4:5" x14ac:dyDescent="0.2">
      <c r="D602" t="s">
        <v>3180</v>
      </c>
      <c r="E602" t="s">
        <v>4708</v>
      </c>
    </row>
    <row r="603" spans="4:5" x14ac:dyDescent="0.2">
      <c r="D603" t="s">
        <v>3181</v>
      </c>
      <c r="E603" t="s">
        <v>4709</v>
      </c>
    </row>
    <row r="604" spans="4:5" x14ac:dyDescent="0.2">
      <c r="D604">
        <v>0</v>
      </c>
      <c r="E604">
        <v>0</v>
      </c>
    </row>
    <row r="605" spans="4:5" x14ac:dyDescent="0.2">
      <c r="D605" t="s">
        <v>3182</v>
      </c>
      <c r="E605" t="s">
        <v>4710</v>
      </c>
    </row>
    <row r="606" spans="4:5" x14ac:dyDescent="0.2">
      <c r="D606" t="s">
        <v>3183</v>
      </c>
      <c r="E606" t="s">
        <v>4711</v>
      </c>
    </row>
    <row r="607" spans="4:5" x14ac:dyDescent="0.2">
      <c r="D607">
        <v>0</v>
      </c>
      <c r="E607">
        <v>0</v>
      </c>
    </row>
    <row r="608" spans="4:5" x14ac:dyDescent="0.2">
      <c r="D608" t="s">
        <v>3184</v>
      </c>
      <c r="E608" t="s">
        <v>4712</v>
      </c>
    </row>
    <row r="609" spans="4:5" x14ac:dyDescent="0.2">
      <c r="D609" t="s">
        <v>3185</v>
      </c>
      <c r="E609" t="s">
        <v>4713</v>
      </c>
    </row>
    <row r="610" spans="4:5" x14ac:dyDescent="0.2">
      <c r="D610">
        <v>0</v>
      </c>
      <c r="E610">
        <v>0</v>
      </c>
    </row>
    <row r="611" spans="4:5" x14ac:dyDescent="0.2">
      <c r="D611" t="s">
        <v>3186</v>
      </c>
      <c r="E611" t="s">
        <v>4714</v>
      </c>
    </row>
    <row r="612" spans="4:5" x14ac:dyDescent="0.2">
      <c r="D612" t="s">
        <v>3187</v>
      </c>
      <c r="E612" t="s">
        <v>4715</v>
      </c>
    </row>
    <row r="613" spans="4:5" x14ac:dyDescent="0.2">
      <c r="D613">
        <v>0</v>
      </c>
      <c r="E613">
        <v>0</v>
      </c>
    </row>
    <row r="614" spans="4:5" x14ac:dyDescent="0.2">
      <c r="D614" t="s">
        <v>3188</v>
      </c>
      <c r="E614" t="s">
        <v>4716</v>
      </c>
    </row>
    <row r="615" spans="4:5" x14ac:dyDescent="0.2">
      <c r="D615" t="s">
        <v>3189</v>
      </c>
      <c r="E615" t="s">
        <v>4717</v>
      </c>
    </row>
    <row r="616" spans="4:5" x14ac:dyDescent="0.2">
      <c r="D616">
        <v>0</v>
      </c>
      <c r="E616">
        <v>0</v>
      </c>
    </row>
    <row r="617" spans="4:5" x14ac:dyDescent="0.2">
      <c r="D617" t="s">
        <v>3190</v>
      </c>
      <c r="E617" t="s">
        <v>4718</v>
      </c>
    </row>
    <row r="618" spans="4:5" x14ac:dyDescent="0.2">
      <c r="D618" t="s">
        <v>3191</v>
      </c>
      <c r="E618" t="s">
        <v>4719</v>
      </c>
    </row>
    <row r="619" spans="4:5" x14ac:dyDescent="0.2">
      <c r="D619">
        <v>0</v>
      </c>
      <c r="E619">
        <v>0</v>
      </c>
    </row>
    <row r="620" spans="4:5" x14ac:dyDescent="0.2">
      <c r="D620" t="s">
        <v>3192</v>
      </c>
      <c r="E620" t="s">
        <v>4720</v>
      </c>
    </row>
    <row r="621" spans="4:5" x14ac:dyDescent="0.2">
      <c r="D621" t="s">
        <v>3193</v>
      </c>
      <c r="E621" t="s">
        <v>4721</v>
      </c>
    </row>
    <row r="622" spans="4:5" x14ac:dyDescent="0.2">
      <c r="D622">
        <v>0</v>
      </c>
      <c r="E622">
        <v>0</v>
      </c>
    </row>
    <row r="623" spans="4:5" x14ac:dyDescent="0.2">
      <c r="D623" t="s">
        <v>3194</v>
      </c>
      <c r="E623" t="s">
        <v>4722</v>
      </c>
    </row>
    <row r="624" spans="4:5" x14ac:dyDescent="0.2">
      <c r="D624" t="s">
        <v>3195</v>
      </c>
      <c r="E624" t="s">
        <v>4723</v>
      </c>
    </row>
    <row r="625" spans="4:5" x14ac:dyDescent="0.2">
      <c r="D625">
        <v>0</v>
      </c>
      <c r="E625">
        <v>0</v>
      </c>
    </row>
    <row r="626" spans="4:5" x14ac:dyDescent="0.2">
      <c r="D626" t="s">
        <v>3196</v>
      </c>
      <c r="E626" t="s">
        <v>4724</v>
      </c>
    </row>
    <row r="627" spans="4:5" x14ac:dyDescent="0.2">
      <c r="D627" t="s">
        <v>3197</v>
      </c>
      <c r="E627" t="s">
        <v>4725</v>
      </c>
    </row>
    <row r="628" spans="4:5" x14ac:dyDescent="0.2">
      <c r="D628">
        <v>0</v>
      </c>
      <c r="E628">
        <v>338553</v>
      </c>
    </row>
    <row r="629" spans="4:5" x14ac:dyDescent="0.2">
      <c r="D629" t="s">
        <v>3198</v>
      </c>
      <c r="E629" t="s">
        <v>4726</v>
      </c>
    </row>
    <row r="630" spans="4:5" x14ac:dyDescent="0.2">
      <c r="D630" t="s">
        <v>3199</v>
      </c>
      <c r="E630" t="s">
        <v>4727</v>
      </c>
    </row>
    <row r="631" spans="4:5" x14ac:dyDescent="0.2">
      <c r="D631">
        <v>0</v>
      </c>
      <c r="E631">
        <v>58062</v>
      </c>
    </row>
    <row r="632" spans="4:5" x14ac:dyDescent="0.2">
      <c r="D632" t="s">
        <v>3200</v>
      </c>
      <c r="E632" t="s">
        <v>4728</v>
      </c>
    </row>
    <row r="633" spans="4:5" x14ac:dyDescent="0.2">
      <c r="D633" t="s">
        <v>3201</v>
      </c>
      <c r="E633" t="s">
        <v>4729</v>
      </c>
    </row>
    <row r="634" spans="4:5" x14ac:dyDescent="0.2">
      <c r="D634">
        <v>0</v>
      </c>
      <c r="E634">
        <v>366391</v>
      </c>
    </row>
    <row r="635" spans="4:5" x14ac:dyDescent="0.2">
      <c r="D635" t="s">
        <v>3202</v>
      </c>
      <c r="E635" t="s">
        <v>4730</v>
      </c>
    </row>
    <row r="636" spans="4:5" x14ac:dyDescent="0.2">
      <c r="D636" t="s">
        <v>3203</v>
      </c>
      <c r="E636" t="s">
        <v>2971</v>
      </c>
    </row>
    <row r="637" spans="4:5" x14ac:dyDescent="0.2">
      <c r="D637">
        <v>0</v>
      </c>
      <c r="E637">
        <v>35602</v>
      </c>
    </row>
    <row r="638" spans="4:5" x14ac:dyDescent="0.2">
      <c r="D638" t="s">
        <v>3204</v>
      </c>
      <c r="E638" t="s">
        <v>4731</v>
      </c>
    </row>
    <row r="639" spans="4:5" x14ac:dyDescent="0.2">
      <c r="D639" t="s">
        <v>3205</v>
      </c>
      <c r="E639" t="s">
        <v>4732</v>
      </c>
    </row>
    <row r="640" spans="4:5" x14ac:dyDescent="0.2">
      <c r="D640">
        <v>0</v>
      </c>
      <c r="E640">
        <v>0</v>
      </c>
    </row>
    <row r="641" spans="4:5" x14ac:dyDescent="0.2">
      <c r="D641" t="s">
        <v>3206</v>
      </c>
      <c r="E641" t="s">
        <v>4733</v>
      </c>
    </row>
    <row r="642" spans="4:5" x14ac:dyDescent="0.2">
      <c r="D642" t="s">
        <v>3207</v>
      </c>
      <c r="E642" t="s">
        <v>4734</v>
      </c>
    </row>
    <row r="643" spans="4:5" x14ac:dyDescent="0.2">
      <c r="D643">
        <v>0</v>
      </c>
      <c r="E643">
        <v>0</v>
      </c>
    </row>
    <row r="644" spans="4:5" x14ac:dyDescent="0.2">
      <c r="D644" t="s">
        <v>3208</v>
      </c>
      <c r="E644" t="s">
        <v>4735</v>
      </c>
    </row>
    <row r="645" spans="4:5" x14ac:dyDescent="0.2">
      <c r="D645" t="s">
        <v>3209</v>
      </c>
      <c r="E645" t="s">
        <v>4736</v>
      </c>
    </row>
    <row r="646" spans="4:5" x14ac:dyDescent="0.2">
      <c r="D646">
        <v>0</v>
      </c>
      <c r="E646">
        <v>0</v>
      </c>
    </row>
    <row r="647" spans="4:5" x14ac:dyDescent="0.2">
      <c r="D647" t="s">
        <v>3210</v>
      </c>
      <c r="E647" t="s">
        <v>4737</v>
      </c>
    </row>
    <row r="648" spans="4:5" x14ac:dyDescent="0.2">
      <c r="D648" t="s">
        <v>3211</v>
      </c>
      <c r="E648" t="s">
        <v>4738</v>
      </c>
    </row>
    <row r="649" spans="4:5" x14ac:dyDescent="0.2">
      <c r="D649">
        <v>0</v>
      </c>
      <c r="E649">
        <v>0</v>
      </c>
    </row>
    <row r="650" spans="4:5" x14ac:dyDescent="0.2">
      <c r="D650" t="s">
        <v>3212</v>
      </c>
      <c r="E650" t="s">
        <v>4739</v>
      </c>
    </row>
    <row r="651" spans="4:5" x14ac:dyDescent="0.2">
      <c r="D651" t="s">
        <v>3213</v>
      </c>
      <c r="E651" t="s">
        <v>4740</v>
      </c>
    </row>
    <row r="652" spans="4:5" x14ac:dyDescent="0.2">
      <c r="D652">
        <v>0</v>
      </c>
      <c r="E652">
        <v>1244626</v>
      </c>
    </row>
    <row r="653" spans="4:5" x14ac:dyDescent="0.2">
      <c r="D653" t="s">
        <v>3214</v>
      </c>
      <c r="E653" t="s">
        <v>4741</v>
      </c>
    </row>
    <row r="654" spans="4:5" x14ac:dyDescent="0.2">
      <c r="D654" t="s">
        <v>3215</v>
      </c>
      <c r="E654" t="s">
        <v>4742</v>
      </c>
    </row>
    <row r="655" spans="4:5" x14ac:dyDescent="0.2">
      <c r="D655">
        <v>60064</v>
      </c>
      <c r="E655">
        <v>215511</v>
      </c>
    </row>
    <row r="656" spans="4:5" x14ac:dyDescent="0.2">
      <c r="D656" t="s">
        <v>3216</v>
      </c>
      <c r="E656" t="s">
        <v>4743</v>
      </c>
    </row>
    <row r="657" spans="4:5" x14ac:dyDescent="0.2">
      <c r="D657" t="s">
        <v>3217</v>
      </c>
      <c r="E657" t="s">
        <v>4744</v>
      </c>
    </row>
    <row r="658" spans="4:5" x14ac:dyDescent="0.2">
      <c r="D658">
        <v>252381</v>
      </c>
      <c r="E658">
        <v>23720</v>
      </c>
    </row>
    <row r="659" spans="4:5" x14ac:dyDescent="0.2">
      <c r="D659" t="s">
        <v>3218</v>
      </c>
      <c r="E659" t="s">
        <v>4745</v>
      </c>
    </row>
    <row r="660" spans="4:5" x14ac:dyDescent="0.2">
      <c r="D660" t="s">
        <v>3219</v>
      </c>
      <c r="E660" t="s">
        <v>4746</v>
      </c>
    </row>
    <row r="661" spans="4:5" x14ac:dyDescent="0.2">
      <c r="D661">
        <v>0</v>
      </c>
      <c r="E661">
        <v>25924</v>
      </c>
    </row>
    <row r="662" spans="4:5" x14ac:dyDescent="0.2">
      <c r="D662" t="s">
        <v>3220</v>
      </c>
      <c r="E662" t="s">
        <v>4747</v>
      </c>
    </row>
    <row r="663" spans="4:5" x14ac:dyDescent="0.2">
      <c r="D663" t="s">
        <v>3221</v>
      </c>
      <c r="E663" t="s">
        <v>2973</v>
      </c>
    </row>
    <row r="664" spans="4:5" x14ac:dyDescent="0.2">
      <c r="D664">
        <v>25371</v>
      </c>
      <c r="E664">
        <v>61232</v>
      </c>
    </row>
    <row r="665" spans="4:5" x14ac:dyDescent="0.2">
      <c r="D665" t="s">
        <v>3222</v>
      </c>
      <c r="E665" t="s">
        <v>4748</v>
      </c>
    </row>
    <row r="666" spans="4:5" x14ac:dyDescent="0.2">
      <c r="D666" t="s">
        <v>3223</v>
      </c>
      <c r="E666" t="s">
        <v>4749</v>
      </c>
    </row>
    <row r="667" spans="4:5" x14ac:dyDescent="0.2">
      <c r="D667">
        <v>0</v>
      </c>
      <c r="E667">
        <v>22129</v>
      </c>
    </row>
    <row r="668" spans="4:5" x14ac:dyDescent="0.2">
      <c r="D668" t="s">
        <v>3224</v>
      </c>
      <c r="E668" t="s">
        <v>4750</v>
      </c>
    </row>
    <row r="669" spans="4:5" x14ac:dyDescent="0.2">
      <c r="D669" t="s">
        <v>3225</v>
      </c>
      <c r="E669" t="s">
        <v>4751</v>
      </c>
    </row>
    <row r="670" spans="4:5" x14ac:dyDescent="0.2">
      <c r="D670">
        <v>0</v>
      </c>
      <c r="E670">
        <v>0</v>
      </c>
    </row>
    <row r="671" spans="4:5" x14ac:dyDescent="0.2">
      <c r="D671" t="s">
        <v>3226</v>
      </c>
      <c r="E671" t="s">
        <v>4752</v>
      </c>
    </row>
    <row r="672" spans="4:5" x14ac:dyDescent="0.2">
      <c r="D672" t="s">
        <v>3227</v>
      </c>
      <c r="E672" t="s">
        <v>4753</v>
      </c>
    </row>
    <row r="673" spans="4:5" x14ac:dyDescent="0.2">
      <c r="D673">
        <v>0</v>
      </c>
      <c r="E673">
        <v>0</v>
      </c>
    </row>
    <row r="674" spans="4:5" x14ac:dyDescent="0.2">
      <c r="D674" t="s">
        <v>3228</v>
      </c>
      <c r="E674" t="s">
        <v>4754</v>
      </c>
    </row>
    <row r="675" spans="4:5" x14ac:dyDescent="0.2">
      <c r="D675" t="s">
        <v>3229</v>
      </c>
      <c r="E675" t="s">
        <v>4755</v>
      </c>
    </row>
    <row r="676" spans="4:5" x14ac:dyDescent="0.2">
      <c r="D676">
        <v>0</v>
      </c>
      <c r="E676">
        <v>0</v>
      </c>
    </row>
    <row r="677" spans="4:5" x14ac:dyDescent="0.2">
      <c r="D677" t="s">
        <v>3230</v>
      </c>
      <c r="E677" t="s">
        <v>4756</v>
      </c>
    </row>
    <row r="678" spans="4:5" x14ac:dyDescent="0.2">
      <c r="D678" t="s">
        <v>3231</v>
      </c>
      <c r="E678" t="s">
        <v>4757</v>
      </c>
    </row>
    <row r="679" spans="4:5" x14ac:dyDescent="0.2">
      <c r="D679">
        <v>0</v>
      </c>
      <c r="E679">
        <v>674384</v>
      </c>
    </row>
    <row r="680" spans="4:5" x14ac:dyDescent="0.2">
      <c r="D680" t="s">
        <v>3232</v>
      </c>
      <c r="E680" t="s">
        <v>4758</v>
      </c>
    </row>
    <row r="681" spans="4:5" x14ac:dyDescent="0.2">
      <c r="D681" t="s">
        <v>3233</v>
      </c>
      <c r="E681" t="s">
        <v>4759</v>
      </c>
    </row>
    <row r="682" spans="4:5" x14ac:dyDescent="0.2">
      <c r="D682">
        <v>0</v>
      </c>
      <c r="E682">
        <v>0</v>
      </c>
    </row>
    <row r="683" spans="4:5" x14ac:dyDescent="0.2">
      <c r="D683" t="s">
        <v>3234</v>
      </c>
      <c r="E683" t="s">
        <v>4760</v>
      </c>
    </row>
    <row r="684" spans="4:5" x14ac:dyDescent="0.2">
      <c r="D684" t="s">
        <v>3235</v>
      </c>
      <c r="E684" t="s">
        <v>4761</v>
      </c>
    </row>
    <row r="685" spans="4:5" x14ac:dyDescent="0.2">
      <c r="D685">
        <v>0</v>
      </c>
      <c r="E685">
        <v>0</v>
      </c>
    </row>
    <row r="686" spans="4:5" x14ac:dyDescent="0.2">
      <c r="D686" t="s">
        <v>3236</v>
      </c>
      <c r="E686" t="s">
        <v>4762</v>
      </c>
    </row>
    <row r="687" spans="4:5" x14ac:dyDescent="0.2">
      <c r="D687" t="s">
        <v>3237</v>
      </c>
      <c r="E687" t="s">
        <v>4763</v>
      </c>
    </row>
    <row r="688" spans="4:5" x14ac:dyDescent="0.2">
      <c r="D688">
        <v>0</v>
      </c>
      <c r="E688">
        <v>73881</v>
      </c>
    </row>
    <row r="689" spans="4:5" x14ac:dyDescent="0.2">
      <c r="D689" t="s">
        <v>3238</v>
      </c>
      <c r="E689" t="s">
        <v>4764</v>
      </c>
    </row>
    <row r="690" spans="4:5" x14ac:dyDescent="0.2">
      <c r="D690" t="s">
        <v>3239</v>
      </c>
      <c r="E690" t="s">
        <v>2975</v>
      </c>
    </row>
    <row r="691" spans="4:5" x14ac:dyDescent="0.2">
      <c r="D691">
        <v>0</v>
      </c>
      <c r="E691">
        <v>-3776</v>
      </c>
    </row>
    <row r="692" spans="4:5" x14ac:dyDescent="0.2">
      <c r="D692" t="s">
        <v>3240</v>
      </c>
      <c r="E692" t="s">
        <v>4765</v>
      </c>
    </row>
    <row r="693" spans="4:5" x14ac:dyDescent="0.2">
      <c r="D693" t="s">
        <v>3241</v>
      </c>
      <c r="E693" t="s">
        <v>4766</v>
      </c>
    </row>
    <row r="694" spans="4:5" x14ac:dyDescent="0.2">
      <c r="D694">
        <v>0</v>
      </c>
      <c r="E694">
        <v>0</v>
      </c>
    </row>
    <row r="695" spans="4:5" x14ac:dyDescent="0.2">
      <c r="D695" t="s">
        <v>3242</v>
      </c>
      <c r="E695" t="s">
        <v>4767</v>
      </c>
    </row>
    <row r="696" spans="4:5" x14ac:dyDescent="0.2">
      <c r="D696" t="s">
        <v>3243</v>
      </c>
      <c r="E696" t="s">
        <v>4768</v>
      </c>
    </row>
    <row r="697" spans="4:5" x14ac:dyDescent="0.2">
      <c r="D697">
        <v>0</v>
      </c>
      <c r="E697">
        <v>0</v>
      </c>
    </row>
    <row r="698" spans="4:5" x14ac:dyDescent="0.2">
      <c r="D698" t="s">
        <v>3244</v>
      </c>
      <c r="E698" t="s">
        <v>4769</v>
      </c>
    </row>
    <row r="699" spans="4:5" x14ac:dyDescent="0.2">
      <c r="D699" t="s">
        <v>3245</v>
      </c>
      <c r="E699" t="s">
        <v>4770</v>
      </c>
    </row>
    <row r="700" spans="4:5" x14ac:dyDescent="0.2">
      <c r="D700">
        <v>0</v>
      </c>
      <c r="E700">
        <v>0</v>
      </c>
    </row>
    <row r="701" spans="4:5" x14ac:dyDescent="0.2">
      <c r="D701" t="s">
        <v>3246</v>
      </c>
      <c r="E701" t="s">
        <v>4771</v>
      </c>
    </row>
    <row r="702" spans="4:5" x14ac:dyDescent="0.2">
      <c r="D702" t="s">
        <v>3247</v>
      </c>
      <c r="E702" t="s">
        <v>4772</v>
      </c>
    </row>
    <row r="703" spans="4:5" x14ac:dyDescent="0.2">
      <c r="D703">
        <v>0</v>
      </c>
      <c r="E703">
        <v>0</v>
      </c>
    </row>
    <row r="704" spans="4:5" x14ac:dyDescent="0.2">
      <c r="D704" t="s">
        <v>3248</v>
      </c>
      <c r="E704" t="s">
        <v>4773</v>
      </c>
    </row>
    <row r="705" spans="4:5" x14ac:dyDescent="0.2">
      <c r="D705" t="s">
        <v>3249</v>
      </c>
      <c r="E705" t="s">
        <v>4774</v>
      </c>
    </row>
    <row r="706" spans="4:5" x14ac:dyDescent="0.2">
      <c r="D706">
        <v>0</v>
      </c>
      <c r="E706">
        <v>95000</v>
      </c>
    </row>
    <row r="707" spans="4:5" x14ac:dyDescent="0.2">
      <c r="D707" t="s">
        <v>3250</v>
      </c>
      <c r="E707" t="s">
        <v>4775</v>
      </c>
    </row>
    <row r="708" spans="4:5" x14ac:dyDescent="0.2">
      <c r="D708" t="s">
        <v>3251</v>
      </c>
      <c r="E708" t="s">
        <v>2675</v>
      </c>
    </row>
    <row r="709" spans="4:5" x14ac:dyDescent="0.2">
      <c r="D709">
        <v>0</v>
      </c>
      <c r="E709">
        <v>104585</v>
      </c>
    </row>
    <row r="710" spans="4:5" x14ac:dyDescent="0.2">
      <c r="D710" t="s">
        <v>3252</v>
      </c>
      <c r="E710" t="s">
        <v>4776</v>
      </c>
    </row>
    <row r="711" spans="4:5" x14ac:dyDescent="0.2">
      <c r="D711" t="s">
        <v>3253</v>
      </c>
      <c r="E711" t="s">
        <v>2677</v>
      </c>
    </row>
    <row r="712" spans="4:5" x14ac:dyDescent="0.2">
      <c r="D712">
        <v>0</v>
      </c>
      <c r="E712">
        <v>45884</v>
      </c>
    </row>
    <row r="713" spans="4:5" x14ac:dyDescent="0.2">
      <c r="D713" t="s">
        <v>3254</v>
      </c>
      <c r="E713" t="s">
        <v>4777</v>
      </c>
    </row>
    <row r="714" spans="4:5" x14ac:dyDescent="0.2">
      <c r="D714" t="s">
        <v>3255</v>
      </c>
      <c r="E714" t="s">
        <v>4778</v>
      </c>
    </row>
    <row r="715" spans="4:5" x14ac:dyDescent="0.2">
      <c r="D715">
        <v>0</v>
      </c>
      <c r="E715">
        <v>117732</v>
      </c>
    </row>
    <row r="716" spans="4:5" x14ac:dyDescent="0.2">
      <c r="D716" t="s">
        <v>3256</v>
      </c>
      <c r="E716" t="s">
        <v>4779</v>
      </c>
    </row>
    <row r="717" spans="4:5" x14ac:dyDescent="0.2">
      <c r="D717" t="s">
        <v>3257</v>
      </c>
      <c r="E717" t="s">
        <v>2679</v>
      </c>
    </row>
    <row r="718" spans="4:5" x14ac:dyDescent="0.2">
      <c r="D718">
        <v>17560573</v>
      </c>
      <c r="E718">
        <v>12635</v>
      </c>
    </row>
    <row r="719" spans="4:5" x14ac:dyDescent="0.2">
      <c r="D719" t="s">
        <v>3258</v>
      </c>
      <c r="E719" t="s">
        <v>4780</v>
      </c>
    </row>
    <row r="720" spans="4:5" x14ac:dyDescent="0.2">
      <c r="D720" t="s">
        <v>3259</v>
      </c>
      <c r="E720" t="s">
        <v>4781</v>
      </c>
    </row>
    <row r="721" spans="4:5" x14ac:dyDescent="0.2">
      <c r="D721">
        <v>1071190</v>
      </c>
      <c r="E721">
        <v>3595</v>
      </c>
    </row>
    <row r="722" spans="4:5" x14ac:dyDescent="0.2">
      <c r="D722" t="s">
        <v>3260</v>
      </c>
      <c r="E722" t="s">
        <v>4782</v>
      </c>
    </row>
    <row r="723" spans="4:5" x14ac:dyDescent="0.2">
      <c r="D723" t="s">
        <v>3261</v>
      </c>
      <c r="E723" t="s">
        <v>4783</v>
      </c>
    </row>
    <row r="724" spans="4:5" x14ac:dyDescent="0.2">
      <c r="D724">
        <v>0</v>
      </c>
      <c r="E724">
        <v>200000</v>
      </c>
    </row>
    <row r="725" spans="4:5" x14ac:dyDescent="0.2">
      <c r="D725" t="s">
        <v>3262</v>
      </c>
      <c r="E725" t="s">
        <v>4784</v>
      </c>
    </row>
    <row r="726" spans="4:5" x14ac:dyDescent="0.2">
      <c r="D726" t="s">
        <v>3263</v>
      </c>
      <c r="E726" t="s">
        <v>4785</v>
      </c>
    </row>
    <row r="727" spans="4:5" x14ac:dyDescent="0.2">
      <c r="D727">
        <v>0</v>
      </c>
      <c r="E727">
        <v>0</v>
      </c>
    </row>
    <row r="728" spans="4:5" x14ac:dyDescent="0.2">
      <c r="D728" t="s">
        <v>3264</v>
      </c>
      <c r="E728" t="s">
        <v>4786</v>
      </c>
    </row>
    <row r="729" spans="4:5" x14ac:dyDescent="0.2">
      <c r="D729" t="s">
        <v>3265</v>
      </c>
      <c r="E729" t="s">
        <v>4787</v>
      </c>
    </row>
    <row r="730" spans="4:5" x14ac:dyDescent="0.2">
      <c r="D730">
        <v>0</v>
      </c>
      <c r="E730">
        <v>0</v>
      </c>
    </row>
    <row r="731" spans="4:5" x14ac:dyDescent="0.2">
      <c r="D731" t="s">
        <v>3266</v>
      </c>
      <c r="E731" t="s">
        <v>4788</v>
      </c>
    </row>
    <row r="732" spans="4:5" x14ac:dyDescent="0.2">
      <c r="D732" t="s">
        <v>3267</v>
      </c>
      <c r="E732" t="s">
        <v>4789</v>
      </c>
    </row>
    <row r="733" spans="4:5" x14ac:dyDescent="0.2">
      <c r="D733">
        <v>0</v>
      </c>
      <c r="E733">
        <v>837000</v>
      </c>
    </row>
    <row r="734" spans="4:5" x14ac:dyDescent="0.2">
      <c r="D734" t="s">
        <v>3268</v>
      </c>
      <c r="E734" t="s">
        <v>4790</v>
      </c>
    </row>
    <row r="735" spans="4:5" x14ac:dyDescent="0.2">
      <c r="D735" t="s">
        <v>3269</v>
      </c>
      <c r="E735" t="s">
        <v>2681</v>
      </c>
    </row>
    <row r="736" spans="4:5" x14ac:dyDescent="0.2">
      <c r="D736">
        <v>0</v>
      </c>
      <c r="E736">
        <v>492029</v>
      </c>
    </row>
    <row r="737" spans="4:5" x14ac:dyDescent="0.2">
      <c r="D737" t="s">
        <v>3270</v>
      </c>
      <c r="E737" t="s">
        <v>4791</v>
      </c>
    </row>
    <row r="738" spans="4:5" x14ac:dyDescent="0.2">
      <c r="D738" t="s">
        <v>3271</v>
      </c>
      <c r="E738" t="s">
        <v>2683</v>
      </c>
    </row>
    <row r="739" spans="4:5" x14ac:dyDescent="0.2">
      <c r="D739">
        <v>0</v>
      </c>
      <c r="E739">
        <v>60910</v>
      </c>
    </row>
    <row r="740" spans="4:5" x14ac:dyDescent="0.2">
      <c r="D740" t="s">
        <v>3272</v>
      </c>
      <c r="E740" t="s">
        <v>4792</v>
      </c>
    </row>
    <row r="741" spans="4:5" x14ac:dyDescent="0.2">
      <c r="D741" t="s">
        <v>3273</v>
      </c>
      <c r="E741" t="s">
        <v>2685</v>
      </c>
    </row>
    <row r="742" spans="4:5" x14ac:dyDescent="0.2">
      <c r="D742">
        <v>0</v>
      </c>
      <c r="E742">
        <v>273315</v>
      </c>
    </row>
    <row r="743" spans="4:5" x14ac:dyDescent="0.2">
      <c r="D743" t="s">
        <v>3274</v>
      </c>
      <c r="E743" t="s">
        <v>4793</v>
      </c>
    </row>
    <row r="744" spans="4:5" x14ac:dyDescent="0.2">
      <c r="D744" t="s">
        <v>3275</v>
      </c>
      <c r="E744" t="s">
        <v>2687</v>
      </c>
    </row>
    <row r="745" spans="4:5" x14ac:dyDescent="0.2">
      <c r="D745">
        <v>0</v>
      </c>
      <c r="E745">
        <v>36108</v>
      </c>
    </row>
    <row r="746" spans="4:5" x14ac:dyDescent="0.2">
      <c r="D746" t="s">
        <v>3276</v>
      </c>
      <c r="E746" t="s">
        <v>4794</v>
      </c>
    </row>
    <row r="747" spans="4:5" x14ac:dyDescent="0.2">
      <c r="D747" t="s">
        <v>3277</v>
      </c>
      <c r="E747" t="s">
        <v>2689</v>
      </c>
    </row>
    <row r="748" spans="4:5" x14ac:dyDescent="0.2">
      <c r="D748">
        <v>0</v>
      </c>
      <c r="E748">
        <v>841</v>
      </c>
    </row>
    <row r="749" spans="4:5" x14ac:dyDescent="0.2">
      <c r="D749" t="s">
        <v>3278</v>
      </c>
      <c r="E749" t="s">
        <v>4795</v>
      </c>
    </row>
    <row r="750" spans="4:5" x14ac:dyDescent="0.2">
      <c r="D750" t="s">
        <v>3279</v>
      </c>
      <c r="E750" t="s">
        <v>2691</v>
      </c>
    </row>
    <row r="751" spans="4:5" x14ac:dyDescent="0.2">
      <c r="D751">
        <v>0</v>
      </c>
      <c r="E751">
        <v>0</v>
      </c>
    </row>
    <row r="752" spans="4:5" x14ac:dyDescent="0.2">
      <c r="D752" t="s">
        <v>3280</v>
      </c>
      <c r="E752" t="s">
        <v>4796</v>
      </c>
    </row>
    <row r="753" spans="4:5" x14ac:dyDescent="0.2">
      <c r="D753" t="s">
        <v>3281</v>
      </c>
      <c r="E753" t="s">
        <v>4797</v>
      </c>
    </row>
    <row r="754" spans="4:5" x14ac:dyDescent="0.2">
      <c r="D754">
        <v>0</v>
      </c>
      <c r="E754">
        <v>0</v>
      </c>
    </row>
    <row r="755" spans="4:5" x14ac:dyDescent="0.2">
      <c r="D755" t="s">
        <v>3282</v>
      </c>
      <c r="E755" t="s">
        <v>4798</v>
      </c>
    </row>
    <row r="756" spans="4:5" x14ac:dyDescent="0.2">
      <c r="D756" t="s">
        <v>3283</v>
      </c>
      <c r="E756" t="s">
        <v>2693</v>
      </c>
    </row>
    <row r="757" spans="4:5" x14ac:dyDescent="0.2">
      <c r="D757">
        <v>0</v>
      </c>
      <c r="E757">
        <v>0</v>
      </c>
    </row>
    <row r="758" spans="4:5" x14ac:dyDescent="0.2">
      <c r="D758" t="s">
        <v>3284</v>
      </c>
      <c r="E758" t="s">
        <v>4799</v>
      </c>
    </row>
    <row r="759" spans="4:5" x14ac:dyDescent="0.2">
      <c r="D759" t="s">
        <v>3285</v>
      </c>
      <c r="E759" t="s">
        <v>4800</v>
      </c>
    </row>
    <row r="760" spans="4:5" x14ac:dyDescent="0.2">
      <c r="D760">
        <v>0</v>
      </c>
      <c r="E760">
        <v>443600</v>
      </c>
    </row>
    <row r="761" spans="4:5" x14ac:dyDescent="0.2">
      <c r="D761" t="s">
        <v>3286</v>
      </c>
      <c r="E761" t="s">
        <v>4801</v>
      </c>
    </row>
    <row r="762" spans="4:5" x14ac:dyDescent="0.2">
      <c r="D762" t="s">
        <v>3287</v>
      </c>
      <c r="E762" t="s">
        <v>4802</v>
      </c>
    </row>
    <row r="763" spans="4:5" x14ac:dyDescent="0.2">
      <c r="D763">
        <v>0</v>
      </c>
      <c r="E763">
        <v>107853</v>
      </c>
    </row>
    <row r="764" spans="4:5" x14ac:dyDescent="0.2">
      <c r="D764" t="s">
        <v>3288</v>
      </c>
      <c r="E764" t="s">
        <v>4803</v>
      </c>
    </row>
    <row r="765" spans="4:5" x14ac:dyDescent="0.2">
      <c r="D765" t="s">
        <v>3289</v>
      </c>
      <c r="E765" t="s">
        <v>4804</v>
      </c>
    </row>
    <row r="766" spans="4:5" x14ac:dyDescent="0.2">
      <c r="D766">
        <v>0</v>
      </c>
      <c r="E766">
        <v>10928</v>
      </c>
    </row>
    <row r="767" spans="4:5" x14ac:dyDescent="0.2">
      <c r="D767" t="s">
        <v>3290</v>
      </c>
      <c r="E767" t="s">
        <v>4805</v>
      </c>
    </row>
    <row r="768" spans="4:5" x14ac:dyDescent="0.2">
      <c r="D768" t="s">
        <v>3291</v>
      </c>
      <c r="E768" t="s">
        <v>4806</v>
      </c>
    </row>
    <row r="769" spans="4:5" x14ac:dyDescent="0.2">
      <c r="D769">
        <v>0</v>
      </c>
      <c r="E769">
        <v>0</v>
      </c>
    </row>
    <row r="770" spans="4:5" x14ac:dyDescent="0.2">
      <c r="D770" t="s">
        <v>3292</v>
      </c>
      <c r="E770" t="s">
        <v>4807</v>
      </c>
    </row>
    <row r="771" spans="4:5" x14ac:dyDescent="0.2">
      <c r="D771" t="s">
        <v>3293</v>
      </c>
      <c r="E771" t="s">
        <v>2983</v>
      </c>
    </row>
    <row r="772" spans="4:5" x14ac:dyDescent="0.2">
      <c r="D772">
        <v>0</v>
      </c>
      <c r="E772">
        <v>289</v>
      </c>
    </row>
    <row r="773" spans="4:5" x14ac:dyDescent="0.2">
      <c r="D773" t="s">
        <v>3294</v>
      </c>
      <c r="E773" t="s">
        <v>4808</v>
      </c>
    </row>
    <row r="774" spans="4:5" x14ac:dyDescent="0.2">
      <c r="D774" t="s">
        <v>3295</v>
      </c>
      <c r="E774" t="s">
        <v>4809</v>
      </c>
    </row>
    <row r="775" spans="4:5" x14ac:dyDescent="0.2">
      <c r="D775">
        <v>0</v>
      </c>
      <c r="E775">
        <v>0</v>
      </c>
    </row>
    <row r="776" spans="4:5" x14ac:dyDescent="0.2">
      <c r="D776" t="s">
        <v>3296</v>
      </c>
      <c r="E776" t="s">
        <v>4810</v>
      </c>
    </row>
    <row r="777" spans="4:5" x14ac:dyDescent="0.2">
      <c r="D777" t="s">
        <v>3297</v>
      </c>
      <c r="E777" t="s">
        <v>4811</v>
      </c>
    </row>
    <row r="778" spans="4:5" x14ac:dyDescent="0.2">
      <c r="D778">
        <v>0</v>
      </c>
      <c r="E778">
        <v>0</v>
      </c>
    </row>
    <row r="779" spans="4:5" x14ac:dyDescent="0.2">
      <c r="D779" t="s">
        <v>3298</v>
      </c>
      <c r="E779" t="s">
        <v>4812</v>
      </c>
    </row>
    <row r="780" spans="4:5" x14ac:dyDescent="0.2">
      <c r="D780" t="s">
        <v>3299</v>
      </c>
      <c r="E780" t="s">
        <v>4813</v>
      </c>
    </row>
    <row r="781" spans="4:5" x14ac:dyDescent="0.2">
      <c r="D781">
        <v>0</v>
      </c>
      <c r="E781">
        <v>0</v>
      </c>
    </row>
    <row r="782" spans="4:5" x14ac:dyDescent="0.2">
      <c r="D782" t="s">
        <v>3300</v>
      </c>
      <c r="E782" t="s">
        <v>4814</v>
      </c>
    </row>
    <row r="783" spans="4:5" x14ac:dyDescent="0.2">
      <c r="D783" t="s">
        <v>3301</v>
      </c>
      <c r="E783" t="s">
        <v>4815</v>
      </c>
    </row>
    <row r="784" spans="4:5" x14ac:dyDescent="0.2">
      <c r="D784">
        <v>0</v>
      </c>
      <c r="E784">
        <v>0</v>
      </c>
    </row>
    <row r="785" spans="4:5" x14ac:dyDescent="0.2">
      <c r="D785" t="s">
        <v>3302</v>
      </c>
      <c r="E785" t="s">
        <v>4816</v>
      </c>
    </row>
    <row r="786" spans="4:5" x14ac:dyDescent="0.2">
      <c r="D786" t="s">
        <v>3303</v>
      </c>
      <c r="E786" t="s">
        <v>4817</v>
      </c>
    </row>
    <row r="787" spans="4:5" x14ac:dyDescent="0.2">
      <c r="D787">
        <v>0</v>
      </c>
      <c r="E787">
        <v>228096</v>
      </c>
    </row>
    <row r="788" spans="4:5" x14ac:dyDescent="0.2">
      <c r="D788" t="s">
        <v>3304</v>
      </c>
      <c r="E788" t="s">
        <v>4818</v>
      </c>
    </row>
    <row r="789" spans="4:5" x14ac:dyDescent="0.2">
      <c r="D789" t="s">
        <v>3305</v>
      </c>
      <c r="E789" t="s">
        <v>4819</v>
      </c>
    </row>
    <row r="790" spans="4:5" x14ac:dyDescent="0.2">
      <c r="D790">
        <v>0</v>
      </c>
      <c r="E790">
        <v>0</v>
      </c>
    </row>
    <row r="791" spans="4:5" x14ac:dyDescent="0.2">
      <c r="D791" t="s">
        <v>3306</v>
      </c>
      <c r="E791" t="s">
        <v>4820</v>
      </c>
    </row>
    <row r="792" spans="4:5" x14ac:dyDescent="0.2">
      <c r="D792" t="s">
        <v>3307</v>
      </c>
      <c r="E792" t="s">
        <v>4821</v>
      </c>
    </row>
    <row r="793" spans="4:5" x14ac:dyDescent="0.2">
      <c r="D793">
        <v>0</v>
      </c>
      <c r="E793">
        <v>0</v>
      </c>
    </row>
    <row r="794" spans="4:5" x14ac:dyDescent="0.2">
      <c r="D794" t="s">
        <v>3308</v>
      </c>
      <c r="E794" t="s">
        <v>4822</v>
      </c>
    </row>
    <row r="795" spans="4:5" x14ac:dyDescent="0.2">
      <c r="D795" t="s">
        <v>3309</v>
      </c>
      <c r="E795" t="s">
        <v>4823</v>
      </c>
    </row>
    <row r="796" spans="4:5" x14ac:dyDescent="0.2">
      <c r="D796">
        <v>0</v>
      </c>
      <c r="E796">
        <v>0</v>
      </c>
    </row>
    <row r="797" spans="4:5" x14ac:dyDescent="0.2">
      <c r="D797" t="s">
        <v>3310</v>
      </c>
      <c r="E797" t="s">
        <v>4824</v>
      </c>
    </row>
    <row r="798" spans="4:5" x14ac:dyDescent="0.2">
      <c r="D798" t="s">
        <v>3311</v>
      </c>
      <c r="E798" t="s">
        <v>2985</v>
      </c>
    </row>
    <row r="799" spans="4:5" x14ac:dyDescent="0.2">
      <c r="D799">
        <v>0</v>
      </c>
      <c r="E799">
        <v>0</v>
      </c>
    </row>
    <row r="800" spans="4:5" x14ac:dyDescent="0.2">
      <c r="D800" t="s">
        <v>3312</v>
      </c>
      <c r="E800" t="s">
        <v>4825</v>
      </c>
    </row>
    <row r="801" spans="4:5" x14ac:dyDescent="0.2">
      <c r="D801" t="s">
        <v>3313</v>
      </c>
      <c r="E801" t="s">
        <v>4826</v>
      </c>
    </row>
    <row r="802" spans="4:5" x14ac:dyDescent="0.2">
      <c r="D802">
        <v>0</v>
      </c>
      <c r="E802">
        <v>0</v>
      </c>
    </row>
    <row r="803" spans="4:5" x14ac:dyDescent="0.2">
      <c r="D803" t="s">
        <v>3314</v>
      </c>
      <c r="E803" t="s">
        <v>4827</v>
      </c>
    </row>
    <row r="804" spans="4:5" x14ac:dyDescent="0.2">
      <c r="D804" t="s">
        <v>3315</v>
      </c>
      <c r="E804" t="s">
        <v>4828</v>
      </c>
    </row>
    <row r="805" spans="4:5" x14ac:dyDescent="0.2">
      <c r="D805">
        <v>0</v>
      </c>
      <c r="E805">
        <v>0</v>
      </c>
    </row>
    <row r="806" spans="4:5" x14ac:dyDescent="0.2">
      <c r="D806" t="s">
        <v>3316</v>
      </c>
      <c r="E806" t="s">
        <v>4829</v>
      </c>
    </row>
    <row r="807" spans="4:5" x14ac:dyDescent="0.2">
      <c r="D807" t="s">
        <v>3317</v>
      </c>
      <c r="E807" t="s">
        <v>4830</v>
      </c>
    </row>
    <row r="808" spans="4:5" x14ac:dyDescent="0.2">
      <c r="D808">
        <v>0</v>
      </c>
      <c r="E808">
        <v>0</v>
      </c>
    </row>
    <row r="809" spans="4:5" x14ac:dyDescent="0.2">
      <c r="D809" t="s">
        <v>3318</v>
      </c>
      <c r="E809" t="s">
        <v>4831</v>
      </c>
    </row>
    <row r="810" spans="4:5" x14ac:dyDescent="0.2">
      <c r="D810" t="s">
        <v>3319</v>
      </c>
      <c r="E810" t="s">
        <v>4832</v>
      </c>
    </row>
    <row r="811" spans="4:5" x14ac:dyDescent="0.2">
      <c r="D811">
        <v>0</v>
      </c>
      <c r="E811">
        <v>0</v>
      </c>
    </row>
    <row r="812" spans="4:5" x14ac:dyDescent="0.2">
      <c r="D812" t="s">
        <v>3320</v>
      </c>
      <c r="E812" t="s">
        <v>4833</v>
      </c>
    </row>
    <row r="813" spans="4:5" x14ac:dyDescent="0.2">
      <c r="D813" t="s">
        <v>3321</v>
      </c>
      <c r="E813" t="s">
        <v>4834</v>
      </c>
    </row>
    <row r="814" spans="4:5" x14ac:dyDescent="0.2">
      <c r="D814">
        <v>15464</v>
      </c>
      <c r="E814">
        <v>120</v>
      </c>
    </row>
    <row r="815" spans="4:5" x14ac:dyDescent="0.2">
      <c r="D815" t="s">
        <v>3322</v>
      </c>
      <c r="E815" t="s">
        <v>4835</v>
      </c>
    </row>
    <row r="816" spans="4:5" x14ac:dyDescent="0.2">
      <c r="D816" t="s">
        <v>3323</v>
      </c>
      <c r="E816" t="s">
        <v>2701</v>
      </c>
    </row>
    <row r="817" spans="4:5" x14ac:dyDescent="0.2">
      <c r="D817">
        <v>0</v>
      </c>
      <c r="E817">
        <v>1312246</v>
      </c>
    </row>
    <row r="818" spans="4:5" x14ac:dyDescent="0.2">
      <c r="D818" t="s">
        <v>3324</v>
      </c>
      <c r="E818" t="s">
        <v>4836</v>
      </c>
    </row>
    <row r="819" spans="4:5" x14ac:dyDescent="0.2">
      <c r="D819" t="s">
        <v>3325</v>
      </c>
      <c r="E819" t="s">
        <v>2703</v>
      </c>
    </row>
    <row r="820" spans="4:5" x14ac:dyDescent="0.2">
      <c r="D820">
        <v>174062</v>
      </c>
      <c r="E820">
        <v>314771</v>
      </c>
    </row>
    <row r="821" spans="4:5" x14ac:dyDescent="0.2">
      <c r="D821" t="s">
        <v>3326</v>
      </c>
      <c r="E821" t="s">
        <v>4837</v>
      </c>
    </row>
    <row r="822" spans="4:5" x14ac:dyDescent="0.2">
      <c r="D822" t="s">
        <v>3327</v>
      </c>
      <c r="E822" t="s">
        <v>4838</v>
      </c>
    </row>
    <row r="823" spans="4:5" x14ac:dyDescent="0.2">
      <c r="D823">
        <v>0</v>
      </c>
      <c r="E823">
        <v>0</v>
      </c>
    </row>
    <row r="824" spans="4:5" x14ac:dyDescent="0.2">
      <c r="D824" t="s">
        <v>3328</v>
      </c>
      <c r="E824" t="s">
        <v>4839</v>
      </c>
    </row>
    <row r="825" spans="4:5" x14ac:dyDescent="0.2">
      <c r="D825" t="s">
        <v>3329</v>
      </c>
      <c r="E825" t="s">
        <v>2991</v>
      </c>
    </row>
    <row r="826" spans="4:5" x14ac:dyDescent="0.2">
      <c r="D826">
        <v>156079</v>
      </c>
      <c r="E826">
        <v>0</v>
      </c>
    </row>
    <row r="827" spans="4:5" x14ac:dyDescent="0.2">
      <c r="D827" t="s">
        <v>3330</v>
      </c>
      <c r="E827" t="s">
        <v>4840</v>
      </c>
    </row>
    <row r="828" spans="4:5" x14ac:dyDescent="0.2">
      <c r="D828" t="s">
        <v>3331</v>
      </c>
      <c r="E828" t="s">
        <v>4841</v>
      </c>
    </row>
    <row r="829" spans="4:5" x14ac:dyDescent="0.2">
      <c r="D829">
        <v>0</v>
      </c>
      <c r="E829">
        <v>0</v>
      </c>
    </row>
    <row r="830" spans="4:5" x14ac:dyDescent="0.2">
      <c r="D830" t="s">
        <v>3332</v>
      </c>
      <c r="E830" t="s">
        <v>4842</v>
      </c>
    </row>
    <row r="831" spans="4:5" x14ac:dyDescent="0.2">
      <c r="D831" t="s">
        <v>3333</v>
      </c>
      <c r="E831" t="s">
        <v>2705</v>
      </c>
    </row>
    <row r="832" spans="4:5" x14ac:dyDescent="0.2">
      <c r="D832">
        <v>0</v>
      </c>
      <c r="E832">
        <v>0</v>
      </c>
    </row>
    <row r="833" spans="4:5" x14ac:dyDescent="0.2">
      <c r="D833" t="s">
        <v>3334</v>
      </c>
      <c r="E833" t="s">
        <v>4843</v>
      </c>
    </row>
    <row r="834" spans="4:5" x14ac:dyDescent="0.2">
      <c r="D834" t="s">
        <v>3335</v>
      </c>
      <c r="E834" t="s">
        <v>4844</v>
      </c>
    </row>
    <row r="835" spans="4:5" x14ac:dyDescent="0.2">
      <c r="D835">
        <v>28798</v>
      </c>
      <c r="E835">
        <v>0</v>
      </c>
    </row>
    <row r="836" spans="4:5" x14ac:dyDescent="0.2">
      <c r="D836" t="s">
        <v>3336</v>
      </c>
      <c r="E836" t="s">
        <v>4845</v>
      </c>
    </row>
    <row r="837" spans="4:5" x14ac:dyDescent="0.2">
      <c r="D837" t="s">
        <v>3337</v>
      </c>
      <c r="E837" t="s">
        <v>4846</v>
      </c>
    </row>
    <row r="838" spans="4:5" x14ac:dyDescent="0.2">
      <c r="D838">
        <v>0</v>
      </c>
      <c r="E838">
        <v>0</v>
      </c>
    </row>
    <row r="839" spans="4:5" x14ac:dyDescent="0.2">
      <c r="D839" t="s">
        <v>3338</v>
      </c>
      <c r="E839" t="s">
        <v>4847</v>
      </c>
    </row>
    <row r="840" spans="4:5" x14ac:dyDescent="0.2">
      <c r="D840" t="s">
        <v>3339</v>
      </c>
      <c r="E840" t="s">
        <v>4848</v>
      </c>
    </row>
    <row r="841" spans="4:5" x14ac:dyDescent="0.2">
      <c r="D841">
        <v>3142</v>
      </c>
      <c r="E841">
        <v>1056000</v>
      </c>
    </row>
    <row r="842" spans="4:5" x14ac:dyDescent="0.2">
      <c r="D842" t="s">
        <v>3340</v>
      </c>
      <c r="E842" t="s">
        <v>4849</v>
      </c>
    </row>
    <row r="843" spans="4:5" x14ac:dyDescent="0.2">
      <c r="D843" t="s">
        <v>3341</v>
      </c>
      <c r="E843" t="s">
        <v>2707</v>
      </c>
    </row>
    <row r="844" spans="4:5" x14ac:dyDescent="0.2">
      <c r="D844">
        <v>0</v>
      </c>
      <c r="E844">
        <v>9281</v>
      </c>
    </row>
    <row r="845" spans="4:5" x14ac:dyDescent="0.2">
      <c r="D845" t="s">
        <v>3342</v>
      </c>
      <c r="E845" t="s">
        <v>4850</v>
      </c>
    </row>
    <row r="846" spans="4:5" x14ac:dyDescent="0.2">
      <c r="D846" t="s">
        <v>3343</v>
      </c>
      <c r="E846" t="s">
        <v>2709</v>
      </c>
    </row>
    <row r="847" spans="4:5" x14ac:dyDescent="0.2">
      <c r="D847">
        <v>65926</v>
      </c>
      <c r="E847">
        <v>83</v>
      </c>
    </row>
    <row r="848" spans="4:5" x14ac:dyDescent="0.2">
      <c r="D848" t="s">
        <v>3344</v>
      </c>
      <c r="E848" t="s">
        <v>4851</v>
      </c>
    </row>
    <row r="849" spans="4:5" x14ac:dyDescent="0.2">
      <c r="D849" t="s">
        <v>3345</v>
      </c>
      <c r="E849" t="s">
        <v>4852</v>
      </c>
    </row>
    <row r="850" spans="4:5" x14ac:dyDescent="0.2">
      <c r="D850">
        <v>0</v>
      </c>
      <c r="E850">
        <v>0</v>
      </c>
    </row>
    <row r="851" spans="4:5" x14ac:dyDescent="0.2">
      <c r="D851" t="s">
        <v>3346</v>
      </c>
      <c r="E851" t="s">
        <v>4853</v>
      </c>
    </row>
    <row r="852" spans="4:5" x14ac:dyDescent="0.2">
      <c r="D852" t="s">
        <v>3347</v>
      </c>
      <c r="E852" t="s">
        <v>2993</v>
      </c>
    </row>
    <row r="853" spans="4:5" x14ac:dyDescent="0.2">
      <c r="D853">
        <v>0</v>
      </c>
      <c r="E853">
        <v>0</v>
      </c>
    </row>
    <row r="854" spans="4:5" x14ac:dyDescent="0.2">
      <c r="D854" t="s">
        <v>3348</v>
      </c>
      <c r="E854" t="s">
        <v>4854</v>
      </c>
    </row>
    <row r="855" spans="4:5" x14ac:dyDescent="0.2">
      <c r="D855" t="s">
        <v>3349</v>
      </c>
      <c r="E855" t="s">
        <v>4855</v>
      </c>
    </row>
    <row r="856" spans="4:5" x14ac:dyDescent="0.2">
      <c r="D856">
        <v>0</v>
      </c>
      <c r="E856">
        <v>0</v>
      </c>
    </row>
    <row r="857" spans="4:5" x14ac:dyDescent="0.2">
      <c r="D857" t="s">
        <v>3350</v>
      </c>
      <c r="E857" t="s">
        <v>4856</v>
      </c>
    </row>
    <row r="858" spans="4:5" x14ac:dyDescent="0.2">
      <c r="D858" t="s">
        <v>3351</v>
      </c>
      <c r="E858" t="s">
        <v>2711</v>
      </c>
    </row>
    <row r="859" spans="4:5" x14ac:dyDescent="0.2">
      <c r="D859">
        <v>0</v>
      </c>
      <c r="E859">
        <v>0</v>
      </c>
    </row>
    <row r="860" spans="4:5" x14ac:dyDescent="0.2">
      <c r="D860" t="s">
        <v>3352</v>
      </c>
      <c r="E860" t="s">
        <v>4857</v>
      </c>
    </row>
    <row r="861" spans="4:5" x14ac:dyDescent="0.2">
      <c r="D861" t="s">
        <v>3353</v>
      </c>
      <c r="E861" t="s">
        <v>4858</v>
      </c>
    </row>
    <row r="862" spans="4:5" x14ac:dyDescent="0.2">
      <c r="D862">
        <v>0</v>
      </c>
      <c r="E862">
        <v>0</v>
      </c>
    </row>
    <row r="863" spans="4:5" x14ac:dyDescent="0.2">
      <c r="D863" t="s">
        <v>3354</v>
      </c>
      <c r="E863" t="s">
        <v>4859</v>
      </c>
    </row>
    <row r="864" spans="4:5" x14ac:dyDescent="0.2">
      <c r="D864" t="s">
        <v>3355</v>
      </c>
      <c r="E864" t="s">
        <v>4860</v>
      </c>
    </row>
    <row r="865" spans="4:5" x14ac:dyDescent="0.2">
      <c r="D865">
        <v>0</v>
      </c>
      <c r="E865">
        <v>0</v>
      </c>
    </row>
    <row r="866" spans="4:5" x14ac:dyDescent="0.2">
      <c r="D866" t="s">
        <v>3356</v>
      </c>
      <c r="E866" t="s">
        <v>4861</v>
      </c>
    </row>
    <row r="867" spans="4:5" x14ac:dyDescent="0.2">
      <c r="D867" t="s">
        <v>3357</v>
      </c>
      <c r="E867" t="s">
        <v>4862</v>
      </c>
    </row>
    <row r="868" spans="4:5" x14ac:dyDescent="0.2">
      <c r="D868">
        <v>0</v>
      </c>
      <c r="E868">
        <v>0</v>
      </c>
    </row>
    <row r="869" spans="4:5" x14ac:dyDescent="0.2">
      <c r="D869" t="s">
        <v>3358</v>
      </c>
      <c r="E869" t="s">
        <v>4863</v>
      </c>
    </row>
    <row r="870" spans="4:5" x14ac:dyDescent="0.2">
      <c r="D870" t="s">
        <v>3359</v>
      </c>
      <c r="E870" t="s">
        <v>2725</v>
      </c>
    </row>
    <row r="871" spans="4:5" x14ac:dyDescent="0.2">
      <c r="D871">
        <v>0</v>
      </c>
      <c r="E871">
        <v>0</v>
      </c>
    </row>
    <row r="872" spans="4:5" x14ac:dyDescent="0.2">
      <c r="D872" t="s">
        <v>3360</v>
      </c>
      <c r="E872" t="s">
        <v>4864</v>
      </c>
    </row>
    <row r="873" spans="4:5" x14ac:dyDescent="0.2">
      <c r="D873" t="s">
        <v>3361</v>
      </c>
      <c r="E873" t="s">
        <v>2727</v>
      </c>
    </row>
    <row r="874" spans="4:5" x14ac:dyDescent="0.2">
      <c r="D874">
        <v>0</v>
      </c>
      <c r="E874">
        <v>0</v>
      </c>
    </row>
    <row r="875" spans="4:5" x14ac:dyDescent="0.2">
      <c r="D875" t="s">
        <v>3362</v>
      </c>
      <c r="E875" t="s">
        <v>4865</v>
      </c>
    </row>
    <row r="876" spans="4:5" x14ac:dyDescent="0.2">
      <c r="D876" t="s">
        <v>3363</v>
      </c>
      <c r="E876" t="s">
        <v>4866</v>
      </c>
    </row>
    <row r="877" spans="4:5" x14ac:dyDescent="0.2">
      <c r="D877">
        <v>0</v>
      </c>
      <c r="E877">
        <v>0</v>
      </c>
    </row>
    <row r="878" spans="4:5" x14ac:dyDescent="0.2">
      <c r="D878" t="s">
        <v>3364</v>
      </c>
      <c r="E878" t="s">
        <v>4867</v>
      </c>
    </row>
    <row r="879" spans="4:5" x14ac:dyDescent="0.2">
      <c r="D879" t="s">
        <v>3365</v>
      </c>
      <c r="E879" t="s">
        <v>2999</v>
      </c>
    </row>
    <row r="880" spans="4:5" x14ac:dyDescent="0.2">
      <c r="D880">
        <v>0</v>
      </c>
      <c r="E880">
        <v>0</v>
      </c>
    </row>
    <row r="881" spans="4:5" x14ac:dyDescent="0.2">
      <c r="D881" t="s">
        <v>3366</v>
      </c>
      <c r="E881" t="s">
        <v>4868</v>
      </c>
    </row>
    <row r="882" spans="4:5" x14ac:dyDescent="0.2">
      <c r="D882" t="s">
        <v>3367</v>
      </c>
      <c r="E882" t="s">
        <v>4869</v>
      </c>
    </row>
    <row r="883" spans="4:5" x14ac:dyDescent="0.2">
      <c r="D883">
        <v>0</v>
      </c>
      <c r="E883">
        <v>0</v>
      </c>
    </row>
    <row r="884" spans="4:5" x14ac:dyDescent="0.2">
      <c r="D884" t="s">
        <v>3368</v>
      </c>
      <c r="E884" t="s">
        <v>4870</v>
      </c>
    </row>
    <row r="885" spans="4:5" x14ac:dyDescent="0.2">
      <c r="D885" t="s">
        <v>3369</v>
      </c>
      <c r="E885" t="s">
        <v>2729</v>
      </c>
    </row>
    <row r="886" spans="4:5" x14ac:dyDescent="0.2">
      <c r="D886">
        <v>0</v>
      </c>
      <c r="E886">
        <v>0</v>
      </c>
    </row>
    <row r="887" spans="4:5" x14ac:dyDescent="0.2">
      <c r="D887" t="s">
        <v>3370</v>
      </c>
      <c r="E887" t="s">
        <v>4871</v>
      </c>
    </row>
    <row r="888" spans="4:5" x14ac:dyDescent="0.2">
      <c r="D888" t="s">
        <v>3371</v>
      </c>
      <c r="E888" t="s">
        <v>4872</v>
      </c>
    </row>
    <row r="889" spans="4:5" x14ac:dyDescent="0.2">
      <c r="D889">
        <v>0</v>
      </c>
      <c r="E889">
        <v>0</v>
      </c>
    </row>
    <row r="890" spans="4:5" x14ac:dyDescent="0.2">
      <c r="D890" t="s">
        <v>3372</v>
      </c>
      <c r="E890" t="s">
        <v>4873</v>
      </c>
    </row>
    <row r="891" spans="4:5" x14ac:dyDescent="0.2">
      <c r="D891" t="s">
        <v>3373</v>
      </c>
      <c r="E891" t="s">
        <v>4874</v>
      </c>
    </row>
    <row r="892" spans="4:5" x14ac:dyDescent="0.2">
      <c r="D892">
        <v>0</v>
      </c>
      <c r="E892">
        <v>0</v>
      </c>
    </row>
    <row r="893" spans="4:5" x14ac:dyDescent="0.2">
      <c r="D893" t="s">
        <v>3374</v>
      </c>
      <c r="E893" t="s">
        <v>4875</v>
      </c>
    </row>
    <row r="894" spans="4:5" x14ac:dyDescent="0.2">
      <c r="D894" t="s">
        <v>3375</v>
      </c>
      <c r="E894" t="s">
        <v>4876</v>
      </c>
    </row>
    <row r="895" spans="4:5" x14ac:dyDescent="0.2">
      <c r="D895">
        <v>0</v>
      </c>
      <c r="E895">
        <v>0</v>
      </c>
    </row>
    <row r="896" spans="4:5" x14ac:dyDescent="0.2">
      <c r="D896" t="s">
        <v>3376</v>
      </c>
      <c r="E896" t="s">
        <v>4877</v>
      </c>
    </row>
    <row r="897" spans="4:5" x14ac:dyDescent="0.2">
      <c r="D897" t="s">
        <v>3377</v>
      </c>
      <c r="E897" t="s">
        <v>2731</v>
      </c>
    </row>
    <row r="898" spans="4:5" x14ac:dyDescent="0.2">
      <c r="D898">
        <v>0</v>
      </c>
      <c r="E898">
        <v>520218</v>
      </c>
    </row>
    <row r="899" spans="4:5" x14ac:dyDescent="0.2">
      <c r="D899" t="s">
        <v>3378</v>
      </c>
      <c r="E899" t="s">
        <v>4878</v>
      </c>
    </row>
    <row r="900" spans="4:5" x14ac:dyDescent="0.2">
      <c r="D900" t="s">
        <v>3379</v>
      </c>
      <c r="E900" t="s">
        <v>2733</v>
      </c>
    </row>
    <row r="901" spans="4:5" x14ac:dyDescent="0.2">
      <c r="D901">
        <v>0</v>
      </c>
      <c r="E901">
        <v>80666</v>
      </c>
    </row>
    <row r="902" spans="4:5" x14ac:dyDescent="0.2">
      <c r="D902" t="s">
        <v>3380</v>
      </c>
      <c r="E902" t="s">
        <v>4879</v>
      </c>
    </row>
    <row r="903" spans="4:5" x14ac:dyDescent="0.2">
      <c r="D903" t="s">
        <v>3381</v>
      </c>
      <c r="E903" t="s">
        <v>4880</v>
      </c>
    </row>
    <row r="904" spans="4:5" x14ac:dyDescent="0.2">
      <c r="D904">
        <v>0</v>
      </c>
      <c r="E904">
        <v>218115</v>
      </c>
    </row>
    <row r="905" spans="4:5" x14ac:dyDescent="0.2">
      <c r="D905" t="s">
        <v>3382</v>
      </c>
      <c r="E905" t="s">
        <v>4881</v>
      </c>
    </row>
    <row r="906" spans="4:5" x14ac:dyDescent="0.2">
      <c r="D906" t="s">
        <v>3383</v>
      </c>
      <c r="E906" t="s">
        <v>3001</v>
      </c>
    </row>
    <row r="907" spans="4:5" x14ac:dyDescent="0.2">
      <c r="D907">
        <v>0</v>
      </c>
      <c r="E907">
        <v>18199</v>
      </c>
    </row>
    <row r="908" spans="4:5" x14ac:dyDescent="0.2">
      <c r="D908" t="s">
        <v>3384</v>
      </c>
      <c r="E908" t="s">
        <v>4882</v>
      </c>
    </row>
    <row r="909" spans="4:5" x14ac:dyDescent="0.2">
      <c r="D909" t="s">
        <v>3385</v>
      </c>
      <c r="E909" t="s">
        <v>4883</v>
      </c>
    </row>
    <row r="910" spans="4:5" x14ac:dyDescent="0.2">
      <c r="D910">
        <v>0</v>
      </c>
      <c r="E910">
        <v>212</v>
      </c>
    </row>
    <row r="911" spans="4:5" x14ac:dyDescent="0.2">
      <c r="D911" t="s">
        <v>3386</v>
      </c>
      <c r="E911" t="s">
        <v>4884</v>
      </c>
    </row>
    <row r="912" spans="4:5" x14ac:dyDescent="0.2">
      <c r="D912" t="s">
        <v>3387</v>
      </c>
      <c r="E912" t="s">
        <v>2735</v>
      </c>
    </row>
    <row r="913" spans="4:5" x14ac:dyDescent="0.2">
      <c r="D913">
        <v>0</v>
      </c>
      <c r="E913">
        <v>0</v>
      </c>
    </row>
    <row r="914" spans="4:5" x14ac:dyDescent="0.2">
      <c r="D914" t="s">
        <v>3388</v>
      </c>
      <c r="E914" t="s">
        <v>4885</v>
      </c>
    </row>
    <row r="915" spans="4:5" x14ac:dyDescent="0.2">
      <c r="D915" t="s">
        <v>3389</v>
      </c>
      <c r="E915" t="s">
        <v>4886</v>
      </c>
    </row>
    <row r="916" spans="4:5" x14ac:dyDescent="0.2">
      <c r="D916">
        <v>0</v>
      </c>
      <c r="E916">
        <v>0</v>
      </c>
    </row>
    <row r="917" spans="4:5" x14ac:dyDescent="0.2">
      <c r="D917" t="s">
        <v>3390</v>
      </c>
      <c r="E917" t="s">
        <v>4887</v>
      </c>
    </row>
    <row r="918" spans="4:5" x14ac:dyDescent="0.2">
      <c r="D918" t="s">
        <v>3391</v>
      </c>
      <c r="E918" t="s">
        <v>4888</v>
      </c>
    </row>
    <row r="919" spans="4:5" x14ac:dyDescent="0.2">
      <c r="D919">
        <v>0</v>
      </c>
      <c r="E919">
        <v>0</v>
      </c>
    </row>
    <row r="920" spans="4:5" x14ac:dyDescent="0.2">
      <c r="D920" t="s">
        <v>3392</v>
      </c>
      <c r="E920" t="s">
        <v>4889</v>
      </c>
    </row>
    <row r="921" spans="4:5" x14ac:dyDescent="0.2">
      <c r="D921" t="s">
        <v>3393</v>
      </c>
      <c r="E921" t="s">
        <v>4890</v>
      </c>
    </row>
    <row r="922" spans="4:5" x14ac:dyDescent="0.2">
      <c r="D922">
        <v>0</v>
      </c>
      <c r="E922">
        <v>717000</v>
      </c>
    </row>
    <row r="923" spans="4:5" x14ac:dyDescent="0.2">
      <c r="D923" t="s">
        <v>3394</v>
      </c>
      <c r="E923" t="s">
        <v>4891</v>
      </c>
    </row>
    <row r="924" spans="4:5" x14ac:dyDescent="0.2">
      <c r="D924" t="s">
        <v>3395</v>
      </c>
      <c r="E924" t="s">
        <v>2737</v>
      </c>
    </row>
    <row r="925" spans="4:5" x14ac:dyDescent="0.2">
      <c r="D925">
        <v>0</v>
      </c>
      <c r="E925">
        <v>964146</v>
      </c>
    </row>
    <row r="926" spans="4:5" x14ac:dyDescent="0.2">
      <c r="D926" t="s">
        <v>3396</v>
      </c>
      <c r="E926" t="s">
        <v>4892</v>
      </c>
    </row>
    <row r="927" spans="4:5" x14ac:dyDescent="0.2">
      <c r="D927" t="s">
        <v>3397</v>
      </c>
      <c r="E927" t="s">
        <v>2739</v>
      </c>
    </row>
    <row r="928" spans="4:5" x14ac:dyDescent="0.2">
      <c r="D928">
        <v>0</v>
      </c>
      <c r="E928">
        <v>68213</v>
      </c>
    </row>
    <row r="929" spans="4:5" x14ac:dyDescent="0.2">
      <c r="D929" t="s">
        <v>3398</v>
      </c>
      <c r="E929" t="s">
        <v>4893</v>
      </c>
    </row>
    <row r="930" spans="4:5" x14ac:dyDescent="0.2">
      <c r="D930" t="s">
        <v>3399</v>
      </c>
      <c r="E930" t="s">
        <v>4894</v>
      </c>
    </row>
    <row r="931" spans="4:5" x14ac:dyDescent="0.2">
      <c r="D931">
        <v>0</v>
      </c>
      <c r="E931">
        <v>0</v>
      </c>
    </row>
    <row r="932" spans="4:5" x14ac:dyDescent="0.2">
      <c r="D932" t="s">
        <v>3400</v>
      </c>
      <c r="E932" t="s">
        <v>4895</v>
      </c>
    </row>
    <row r="933" spans="4:5" x14ac:dyDescent="0.2">
      <c r="D933" t="s">
        <v>3401</v>
      </c>
      <c r="E933" t="s">
        <v>3003</v>
      </c>
    </row>
    <row r="934" spans="4:5" x14ac:dyDescent="0.2">
      <c r="D934">
        <v>0</v>
      </c>
      <c r="E934">
        <v>4000</v>
      </c>
    </row>
    <row r="935" spans="4:5" x14ac:dyDescent="0.2">
      <c r="D935" t="s">
        <v>3402</v>
      </c>
      <c r="E935" t="s">
        <v>4896</v>
      </c>
    </row>
    <row r="936" spans="4:5" x14ac:dyDescent="0.2">
      <c r="D936" t="s">
        <v>3403</v>
      </c>
      <c r="E936" t="s">
        <v>4897</v>
      </c>
    </row>
    <row r="937" spans="4:5" x14ac:dyDescent="0.2">
      <c r="D937">
        <v>22101</v>
      </c>
      <c r="E937">
        <v>0</v>
      </c>
    </row>
    <row r="938" spans="4:5" x14ac:dyDescent="0.2">
      <c r="D938" t="s">
        <v>3404</v>
      </c>
      <c r="E938" t="s">
        <v>4898</v>
      </c>
    </row>
    <row r="939" spans="4:5" x14ac:dyDescent="0.2">
      <c r="D939" t="s">
        <v>3405</v>
      </c>
      <c r="E939" t="s">
        <v>2741</v>
      </c>
    </row>
    <row r="940" spans="4:5" x14ac:dyDescent="0.2">
      <c r="D940">
        <v>0</v>
      </c>
      <c r="E940">
        <v>0</v>
      </c>
    </row>
    <row r="941" spans="4:5" x14ac:dyDescent="0.2">
      <c r="D941" t="s">
        <v>3406</v>
      </c>
      <c r="E941" t="s">
        <v>4899</v>
      </c>
    </row>
    <row r="942" spans="4:5" x14ac:dyDescent="0.2">
      <c r="D942" t="s">
        <v>3407</v>
      </c>
      <c r="E942" t="s">
        <v>4900</v>
      </c>
    </row>
    <row r="943" spans="4:5" x14ac:dyDescent="0.2">
      <c r="D943">
        <v>0</v>
      </c>
      <c r="E943">
        <v>0</v>
      </c>
    </row>
    <row r="944" spans="4:5" x14ac:dyDescent="0.2">
      <c r="D944" t="s">
        <v>3408</v>
      </c>
      <c r="E944" t="s">
        <v>4901</v>
      </c>
    </row>
    <row r="945" spans="4:5" x14ac:dyDescent="0.2">
      <c r="D945" t="s">
        <v>3409</v>
      </c>
      <c r="E945" t="s">
        <v>4902</v>
      </c>
    </row>
    <row r="946" spans="4:5" x14ac:dyDescent="0.2">
      <c r="D946">
        <v>0</v>
      </c>
      <c r="E946">
        <v>0</v>
      </c>
    </row>
    <row r="947" spans="4:5" x14ac:dyDescent="0.2">
      <c r="D947" t="s">
        <v>3410</v>
      </c>
      <c r="E947" t="s">
        <v>4903</v>
      </c>
    </row>
    <row r="948" spans="4:5" x14ac:dyDescent="0.2">
      <c r="D948" t="s">
        <v>3411</v>
      </c>
      <c r="E948" t="s">
        <v>4904</v>
      </c>
    </row>
    <row r="949" spans="4:5" x14ac:dyDescent="0.2">
      <c r="D949">
        <v>0</v>
      </c>
      <c r="E949">
        <v>1267350</v>
      </c>
    </row>
    <row r="950" spans="4:5" x14ac:dyDescent="0.2">
      <c r="D950" t="s">
        <v>3412</v>
      </c>
      <c r="E950" t="s">
        <v>4905</v>
      </c>
    </row>
    <row r="951" spans="4:5" x14ac:dyDescent="0.2">
      <c r="D951" t="s">
        <v>3413</v>
      </c>
      <c r="E951" t="s">
        <v>2743</v>
      </c>
    </row>
    <row r="952" spans="4:5" x14ac:dyDescent="0.2">
      <c r="D952">
        <v>0</v>
      </c>
      <c r="E952">
        <v>70953</v>
      </c>
    </row>
    <row r="953" spans="4:5" x14ac:dyDescent="0.2">
      <c r="D953" t="s">
        <v>3414</v>
      </c>
      <c r="E953" t="s">
        <v>4906</v>
      </c>
    </row>
    <row r="954" spans="4:5" x14ac:dyDescent="0.2">
      <c r="D954" t="s">
        <v>3415</v>
      </c>
      <c r="E954" t="s">
        <v>2745</v>
      </c>
    </row>
    <row r="955" spans="4:5" x14ac:dyDescent="0.2">
      <c r="D955">
        <v>0</v>
      </c>
      <c r="E955">
        <v>330</v>
      </c>
    </row>
    <row r="956" spans="4:5" x14ac:dyDescent="0.2">
      <c r="D956" t="s">
        <v>3416</v>
      </c>
      <c r="E956" t="s">
        <v>4907</v>
      </c>
    </row>
    <row r="957" spans="4:5" x14ac:dyDescent="0.2">
      <c r="D957" t="s">
        <v>3417</v>
      </c>
      <c r="E957" t="s">
        <v>4908</v>
      </c>
    </row>
    <row r="958" spans="4:5" x14ac:dyDescent="0.2">
      <c r="D958">
        <v>0</v>
      </c>
      <c r="E958">
        <v>0</v>
      </c>
    </row>
    <row r="959" spans="4:5" x14ac:dyDescent="0.2">
      <c r="D959" t="s">
        <v>3418</v>
      </c>
      <c r="E959" t="s">
        <v>4909</v>
      </c>
    </row>
    <row r="960" spans="4:5" x14ac:dyDescent="0.2">
      <c r="D960" t="s">
        <v>3419</v>
      </c>
      <c r="E960" t="s">
        <v>3005</v>
      </c>
    </row>
    <row r="961" spans="4:5" x14ac:dyDescent="0.2">
      <c r="D961">
        <v>0</v>
      </c>
      <c r="E961">
        <v>0</v>
      </c>
    </row>
    <row r="962" spans="4:5" x14ac:dyDescent="0.2">
      <c r="D962" t="s">
        <v>3420</v>
      </c>
      <c r="E962" t="s">
        <v>4910</v>
      </c>
    </row>
    <row r="963" spans="4:5" x14ac:dyDescent="0.2">
      <c r="D963" t="s">
        <v>3421</v>
      </c>
      <c r="E963" t="s">
        <v>4911</v>
      </c>
    </row>
    <row r="964" spans="4:5" x14ac:dyDescent="0.2">
      <c r="D964">
        <v>0</v>
      </c>
      <c r="E964">
        <v>0</v>
      </c>
    </row>
    <row r="965" spans="4:5" x14ac:dyDescent="0.2">
      <c r="D965" t="s">
        <v>3422</v>
      </c>
      <c r="E965" t="s">
        <v>4912</v>
      </c>
    </row>
    <row r="966" spans="4:5" x14ac:dyDescent="0.2">
      <c r="D966" t="s">
        <v>3423</v>
      </c>
      <c r="E966" t="s">
        <v>4913</v>
      </c>
    </row>
    <row r="967" spans="4:5" x14ac:dyDescent="0.2">
      <c r="D967">
        <v>0</v>
      </c>
      <c r="E967">
        <v>0</v>
      </c>
    </row>
    <row r="968" spans="4:5" x14ac:dyDescent="0.2">
      <c r="D968" t="s">
        <v>3424</v>
      </c>
      <c r="E968" t="s">
        <v>4914</v>
      </c>
    </row>
    <row r="969" spans="4:5" x14ac:dyDescent="0.2">
      <c r="D969" t="s">
        <v>3425</v>
      </c>
      <c r="E969" t="s">
        <v>4915</v>
      </c>
    </row>
    <row r="970" spans="4:5" x14ac:dyDescent="0.2">
      <c r="D970">
        <v>0</v>
      </c>
      <c r="E970">
        <v>0</v>
      </c>
    </row>
    <row r="971" spans="4:5" x14ac:dyDescent="0.2">
      <c r="D971" t="s">
        <v>3426</v>
      </c>
      <c r="E971" t="s">
        <v>4916</v>
      </c>
    </row>
    <row r="972" spans="4:5" x14ac:dyDescent="0.2">
      <c r="D972" t="s">
        <v>3427</v>
      </c>
      <c r="E972" t="s">
        <v>4917</v>
      </c>
    </row>
    <row r="973" spans="4:5" x14ac:dyDescent="0.2">
      <c r="D973">
        <v>0</v>
      </c>
      <c r="E973">
        <v>0</v>
      </c>
    </row>
    <row r="974" spans="4:5" x14ac:dyDescent="0.2">
      <c r="D974" t="s">
        <v>3428</v>
      </c>
      <c r="E974" t="s">
        <v>4918</v>
      </c>
    </row>
    <row r="975" spans="4:5" x14ac:dyDescent="0.2">
      <c r="D975" t="s">
        <v>3429</v>
      </c>
      <c r="E975" t="s">
        <v>4919</v>
      </c>
    </row>
    <row r="976" spans="4:5" x14ac:dyDescent="0.2">
      <c r="D976">
        <v>0</v>
      </c>
      <c r="E976">
        <v>28800</v>
      </c>
    </row>
    <row r="977" spans="4:5" x14ac:dyDescent="0.2">
      <c r="D977" t="s">
        <v>3430</v>
      </c>
      <c r="E977" t="s">
        <v>4920</v>
      </c>
    </row>
    <row r="978" spans="4:5" x14ac:dyDescent="0.2">
      <c r="D978" t="s">
        <v>3431</v>
      </c>
      <c r="E978" t="s">
        <v>2747</v>
      </c>
    </row>
    <row r="979" spans="4:5" x14ac:dyDescent="0.2">
      <c r="D979">
        <v>0</v>
      </c>
      <c r="E979">
        <v>561069</v>
      </c>
    </row>
    <row r="980" spans="4:5" x14ac:dyDescent="0.2">
      <c r="D980" t="s">
        <v>3432</v>
      </c>
      <c r="E980" t="s">
        <v>4921</v>
      </c>
    </row>
    <row r="981" spans="4:5" x14ac:dyDescent="0.2">
      <c r="D981" t="s">
        <v>3433</v>
      </c>
      <c r="E981" t="s">
        <v>2749</v>
      </c>
    </row>
    <row r="982" spans="4:5" x14ac:dyDescent="0.2">
      <c r="D982">
        <v>0</v>
      </c>
      <c r="E982">
        <v>7518</v>
      </c>
    </row>
    <row r="983" spans="4:5" x14ac:dyDescent="0.2">
      <c r="D983" t="s">
        <v>3434</v>
      </c>
      <c r="E983" t="s">
        <v>4922</v>
      </c>
    </row>
    <row r="984" spans="4:5" x14ac:dyDescent="0.2">
      <c r="D984" t="s">
        <v>3435</v>
      </c>
      <c r="E984" t="s">
        <v>4923</v>
      </c>
    </row>
    <row r="985" spans="4:5" x14ac:dyDescent="0.2">
      <c r="D985">
        <v>0</v>
      </c>
      <c r="E985">
        <v>36878</v>
      </c>
    </row>
    <row r="986" spans="4:5" x14ac:dyDescent="0.2">
      <c r="D986" t="s">
        <v>3436</v>
      </c>
      <c r="E986" t="s">
        <v>4924</v>
      </c>
    </row>
    <row r="987" spans="4:5" x14ac:dyDescent="0.2">
      <c r="D987" t="s">
        <v>3437</v>
      </c>
      <c r="E987" t="s">
        <v>4925</v>
      </c>
    </row>
    <row r="988" spans="4:5" x14ac:dyDescent="0.2">
      <c r="D988">
        <v>0</v>
      </c>
      <c r="E988">
        <v>1216941</v>
      </c>
    </row>
    <row r="989" spans="4:5" x14ac:dyDescent="0.2">
      <c r="D989" t="s">
        <v>3438</v>
      </c>
      <c r="E989" t="s">
        <v>4926</v>
      </c>
    </row>
    <row r="990" spans="4:5" x14ac:dyDescent="0.2">
      <c r="D990" t="s">
        <v>3439</v>
      </c>
      <c r="E990" t="s">
        <v>4927</v>
      </c>
    </row>
    <row r="991" spans="4:5" x14ac:dyDescent="0.2">
      <c r="D991">
        <v>0</v>
      </c>
      <c r="E991">
        <v>10207</v>
      </c>
    </row>
    <row r="992" spans="4:5" x14ac:dyDescent="0.2">
      <c r="D992" t="s">
        <v>3440</v>
      </c>
      <c r="E992" t="s">
        <v>4928</v>
      </c>
    </row>
    <row r="993" spans="4:5" x14ac:dyDescent="0.2">
      <c r="D993" t="s">
        <v>3441</v>
      </c>
      <c r="E993" t="s">
        <v>4929</v>
      </c>
    </row>
    <row r="994" spans="4:5" x14ac:dyDescent="0.2">
      <c r="D994">
        <v>0</v>
      </c>
      <c r="E994">
        <v>0</v>
      </c>
    </row>
    <row r="995" spans="4:5" x14ac:dyDescent="0.2">
      <c r="D995" t="s">
        <v>3442</v>
      </c>
      <c r="E995" t="s">
        <v>4930</v>
      </c>
    </row>
    <row r="996" spans="4:5" x14ac:dyDescent="0.2">
      <c r="D996" t="s">
        <v>3443</v>
      </c>
      <c r="E996" t="s">
        <v>4931</v>
      </c>
    </row>
    <row r="997" spans="4:5" x14ac:dyDescent="0.2">
      <c r="D997">
        <v>0</v>
      </c>
      <c r="E997">
        <v>0</v>
      </c>
    </row>
    <row r="998" spans="4:5" x14ac:dyDescent="0.2">
      <c r="D998" t="s">
        <v>3444</v>
      </c>
      <c r="E998" t="s">
        <v>4932</v>
      </c>
    </row>
    <row r="999" spans="4:5" x14ac:dyDescent="0.2">
      <c r="D999" t="s">
        <v>3445</v>
      </c>
      <c r="E999" t="s">
        <v>4933</v>
      </c>
    </row>
    <row r="1000" spans="4:5" x14ac:dyDescent="0.2">
      <c r="D1000">
        <v>0</v>
      </c>
      <c r="E1000">
        <v>0</v>
      </c>
    </row>
    <row r="1001" spans="4:5" x14ac:dyDescent="0.2">
      <c r="D1001" t="s">
        <v>3446</v>
      </c>
      <c r="E1001" t="s">
        <v>4934</v>
      </c>
    </row>
    <row r="1002" spans="4:5" x14ac:dyDescent="0.2">
      <c r="D1002" t="s">
        <v>3447</v>
      </c>
      <c r="E1002" t="s">
        <v>4935</v>
      </c>
    </row>
    <row r="1003" spans="4:5" x14ac:dyDescent="0.2">
      <c r="D1003">
        <v>0</v>
      </c>
      <c r="E1003">
        <v>2347100</v>
      </c>
    </row>
    <row r="1004" spans="4:5" x14ac:dyDescent="0.2">
      <c r="D1004" t="s">
        <v>3448</v>
      </c>
      <c r="E1004" t="s">
        <v>4936</v>
      </c>
    </row>
    <row r="1005" spans="4:5" x14ac:dyDescent="0.2">
      <c r="D1005" t="s">
        <v>3449</v>
      </c>
      <c r="E1005" t="s">
        <v>2751</v>
      </c>
    </row>
    <row r="1006" spans="4:5" x14ac:dyDescent="0.2">
      <c r="D1006">
        <v>0</v>
      </c>
      <c r="E1006">
        <v>0</v>
      </c>
    </row>
    <row r="1007" spans="4:5" x14ac:dyDescent="0.2">
      <c r="D1007" t="s">
        <v>3450</v>
      </c>
      <c r="E1007" t="s">
        <v>4937</v>
      </c>
    </row>
    <row r="1008" spans="4:5" x14ac:dyDescent="0.2">
      <c r="D1008" t="s">
        <v>3451</v>
      </c>
      <c r="E1008" t="s">
        <v>2753</v>
      </c>
    </row>
    <row r="1009" spans="4:5" x14ac:dyDescent="0.2">
      <c r="D1009">
        <v>0</v>
      </c>
      <c r="E1009">
        <v>0</v>
      </c>
    </row>
    <row r="1010" spans="4:5" x14ac:dyDescent="0.2">
      <c r="D1010" t="s">
        <v>3452</v>
      </c>
      <c r="E1010" t="s">
        <v>4938</v>
      </c>
    </row>
    <row r="1011" spans="4:5" x14ac:dyDescent="0.2">
      <c r="D1011" t="s">
        <v>3453</v>
      </c>
      <c r="E1011" t="s">
        <v>4939</v>
      </c>
    </row>
    <row r="1012" spans="4:5" x14ac:dyDescent="0.2">
      <c r="D1012">
        <v>0</v>
      </c>
      <c r="E1012">
        <v>0</v>
      </c>
    </row>
    <row r="1013" spans="4:5" x14ac:dyDescent="0.2">
      <c r="D1013" t="s">
        <v>3454</v>
      </c>
      <c r="E1013" t="s">
        <v>4940</v>
      </c>
    </row>
    <row r="1014" spans="4:5" x14ac:dyDescent="0.2">
      <c r="D1014" t="s">
        <v>3455</v>
      </c>
      <c r="E1014" t="s">
        <v>4941</v>
      </c>
    </row>
    <row r="1015" spans="4:5" x14ac:dyDescent="0.2">
      <c r="D1015">
        <v>453154</v>
      </c>
      <c r="E1015">
        <v>0</v>
      </c>
    </row>
    <row r="1016" spans="4:5" x14ac:dyDescent="0.2">
      <c r="D1016" t="s">
        <v>3456</v>
      </c>
      <c r="E1016" t="s">
        <v>4942</v>
      </c>
    </row>
    <row r="1017" spans="4:5" x14ac:dyDescent="0.2">
      <c r="D1017" t="s">
        <v>3457</v>
      </c>
      <c r="E1017" t="s">
        <v>4943</v>
      </c>
    </row>
    <row r="1018" spans="4:5" x14ac:dyDescent="0.2">
      <c r="D1018">
        <v>0</v>
      </c>
      <c r="E1018">
        <v>0</v>
      </c>
    </row>
    <row r="1019" spans="4:5" x14ac:dyDescent="0.2">
      <c r="D1019" t="s">
        <v>3458</v>
      </c>
      <c r="E1019" t="s">
        <v>4944</v>
      </c>
    </row>
    <row r="1020" spans="4:5" x14ac:dyDescent="0.2">
      <c r="D1020" t="s">
        <v>3459</v>
      </c>
      <c r="E1020" t="s">
        <v>4945</v>
      </c>
    </row>
    <row r="1021" spans="4:5" x14ac:dyDescent="0.2">
      <c r="D1021">
        <v>0</v>
      </c>
      <c r="E1021">
        <v>0</v>
      </c>
    </row>
    <row r="1022" spans="4:5" x14ac:dyDescent="0.2">
      <c r="D1022" t="s">
        <v>3460</v>
      </c>
      <c r="E1022" t="s">
        <v>4946</v>
      </c>
    </row>
    <row r="1023" spans="4:5" x14ac:dyDescent="0.2">
      <c r="D1023" t="s">
        <v>3461</v>
      </c>
      <c r="E1023" t="s">
        <v>4947</v>
      </c>
    </row>
    <row r="1024" spans="4:5" x14ac:dyDescent="0.2">
      <c r="D1024">
        <v>0</v>
      </c>
      <c r="E1024">
        <v>0</v>
      </c>
    </row>
    <row r="1025" spans="4:5" x14ac:dyDescent="0.2">
      <c r="D1025" t="s">
        <v>3462</v>
      </c>
      <c r="E1025" t="s">
        <v>4948</v>
      </c>
    </row>
    <row r="1026" spans="4:5" x14ac:dyDescent="0.2">
      <c r="D1026" t="s">
        <v>3463</v>
      </c>
      <c r="E1026" t="s">
        <v>4949</v>
      </c>
    </row>
    <row r="1027" spans="4:5" x14ac:dyDescent="0.2">
      <c r="D1027">
        <v>498527</v>
      </c>
      <c r="E1027">
        <v>0</v>
      </c>
    </row>
    <row r="1028" spans="4:5" x14ac:dyDescent="0.2">
      <c r="D1028" t="s">
        <v>3464</v>
      </c>
      <c r="E1028" t="s">
        <v>4950</v>
      </c>
    </row>
    <row r="1029" spans="4:5" x14ac:dyDescent="0.2">
      <c r="D1029" t="s">
        <v>3465</v>
      </c>
      <c r="E1029" t="s">
        <v>4951</v>
      </c>
    </row>
    <row r="1030" spans="4:5" x14ac:dyDescent="0.2">
      <c r="D1030">
        <v>0</v>
      </c>
      <c r="E1030">
        <v>0</v>
      </c>
    </row>
    <row r="1031" spans="4:5" x14ac:dyDescent="0.2">
      <c r="D1031" t="s">
        <v>3466</v>
      </c>
      <c r="E1031" t="s">
        <v>4952</v>
      </c>
    </row>
    <row r="1032" spans="4:5" x14ac:dyDescent="0.2">
      <c r="D1032" t="s">
        <v>3467</v>
      </c>
      <c r="E1032" t="s">
        <v>2763</v>
      </c>
    </row>
    <row r="1033" spans="4:5" x14ac:dyDescent="0.2">
      <c r="D1033">
        <v>0</v>
      </c>
      <c r="E1033">
        <v>0</v>
      </c>
    </row>
    <row r="1034" spans="4:5" x14ac:dyDescent="0.2">
      <c r="D1034" t="s">
        <v>3468</v>
      </c>
      <c r="E1034" t="s">
        <v>4953</v>
      </c>
    </row>
    <row r="1035" spans="4:5" x14ac:dyDescent="0.2">
      <c r="D1035" t="s">
        <v>3469</v>
      </c>
      <c r="E1035" t="s">
        <v>2765</v>
      </c>
    </row>
    <row r="1036" spans="4:5" x14ac:dyDescent="0.2">
      <c r="D1036">
        <v>0</v>
      </c>
      <c r="E1036">
        <v>0</v>
      </c>
    </row>
    <row r="1037" spans="4:5" x14ac:dyDescent="0.2">
      <c r="D1037" t="s">
        <v>3470</v>
      </c>
      <c r="E1037" t="s">
        <v>4954</v>
      </c>
    </row>
    <row r="1038" spans="4:5" x14ac:dyDescent="0.2">
      <c r="D1038" t="s">
        <v>3471</v>
      </c>
      <c r="E1038" t="s">
        <v>4955</v>
      </c>
    </row>
    <row r="1039" spans="4:5" x14ac:dyDescent="0.2">
      <c r="D1039">
        <v>0</v>
      </c>
      <c r="E1039">
        <v>0</v>
      </c>
    </row>
    <row r="1040" spans="4:5" x14ac:dyDescent="0.2">
      <c r="D1040" t="s">
        <v>3472</v>
      </c>
      <c r="E1040" t="s">
        <v>4956</v>
      </c>
    </row>
    <row r="1041" spans="4:5" x14ac:dyDescent="0.2">
      <c r="D1041" t="s">
        <v>3473</v>
      </c>
      <c r="E1041" t="s">
        <v>4957</v>
      </c>
    </row>
    <row r="1042" spans="4:5" x14ac:dyDescent="0.2">
      <c r="D1042">
        <v>0</v>
      </c>
      <c r="E1042">
        <v>0</v>
      </c>
    </row>
    <row r="1043" spans="4:5" x14ac:dyDescent="0.2">
      <c r="D1043" t="s">
        <v>3474</v>
      </c>
      <c r="E1043" t="s">
        <v>4958</v>
      </c>
    </row>
    <row r="1044" spans="4:5" x14ac:dyDescent="0.2">
      <c r="D1044" t="s">
        <v>3475</v>
      </c>
      <c r="E1044" t="s">
        <v>4959</v>
      </c>
    </row>
    <row r="1045" spans="4:5" x14ac:dyDescent="0.2">
      <c r="D1045">
        <v>0</v>
      </c>
      <c r="E1045">
        <v>0</v>
      </c>
    </row>
    <row r="1046" spans="4:5" x14ac:dyDescent="0.2">
      <c r="D1046" t="s">
        <v>3476</v>
      </c>
      <c r="E1046" t="s">
        <v>4960</v>
      </c>
    </row>
    <row r="1047" spans="4:5" x14ac:dyDescent="0.2">
      <c r="D1047" t="s">
        <v>3477</v>
      </c>
      <c r="E1047" t="s">
        <v>4961</v>
      </c>
    </row>
    <row r="1048" spans="4:5" x14ac:dyDescent="0.2">
      <c r="D1048">
        <v>0</v>
      </c>
      <c r="E1048">
        <v>0</v>
      </c>
    </row>
    <row r="1049" spans="4:5" x14ac:dyDescent="0.2">
      <c r="D1049" t="s">
        <v>3478</v>
      </c>
      <c r="E1049" t="s">
        <v>4962</v>
      </c>
    </row>
    <row r="1050" spans="4:5" x14ac:dyDescent="0.2">
      <c r="D1050" t="s">
        <v>3479</v>
      </c>
      <c r="E1050" t="s">
        <v>4963</v>
      </c>
    </row>
    <row r="1051" spans="4:5" x14ac:dyDescent="0.2">
      <c r="D1051">
        <v>0</v>
      </c>
      <c r="E1051">
        <v>0</v>
      </c>
    </row>
    <row r="1052" spans="4:5" x14ac:dyDescent="0.2">
      <c r="D1052" t="s">
        <v>3480</v>
      </c>
      <c r="E1052" t="s">
        <v>4964</v>
      </c>
    </row>
    <row r="1053" spans="4:5" x14ac:dyDescent="0.2">
      <c r="D1053" t="s">
        <v>3481</v>
      </c>
      <c r="E1053" t="s">
        <v>4965</v>
      </c>
    </row>
    <row r="1054" spans="4:5" x14ac:dyDescent="0.2">
      <c r="D1054">
        <v>0</v>
      </c>
      <c r="E1054">
        <v>0</v>
      </c>
    </row>
    <row r="1055" spans="4:5" x14ac:dyDescent="0.2">
      <c r="D1055" t="s">
        <v>3482</v>
      </c>
      <c r="E1055" t="s">
        <v>4966</v>
      </c>
    </row>
    <row r="1056" spans="4:5" x14ac:dyDescent="0.2">
      <c r="D1056" t="s">
        <v>3483</v>
      </c>
      <c r="E1056" t="s">
        <v>4967</v>
      </c>
    </row>
    <row r="1057" spans="4:5" x14ac:dyDescent="0.2">
      <c r="D1057">
        <v>0</v>
      </c>
      <c r="E1057">
        <v>0</v>
      </c>
    </row>
    <row r="1058" spans="4:5" x14ac:dyDescent="0.2">
      <c r="D1058" t="s">
        <v>3484</v>
      </c>
      <c r="E1058" t="s">
        <v>4968</v>
      </c>
    </row>
    <row r="1059" spans="4:5" x14ac:dyDescent="0.2">
      <c r="D1059" t="s">
        <v>3485</v>
      </c>
      <c r="E1059" t="s">
        <v>2767</v>
      </c>
    </row>
    <row r="1060" spans="4:5" x14ac:dyDescent="0.2">
      <c r="D1060">
        <v>0</v>
      </c>
      <c r="E1060">
        <v>0</v>
      </c>
    </row>
    <row r="1061" spans="4:5" x14ac:dyDescent="0.2">
      <c r="D1061" t="s">
        <v>3486</v>
      </c>
      <c r="E1061" t="s">
        <v>4969</v>
      </c>
    </row>
    <row r="1062" spans="4:5" x14ac:dyDescent="0.2">
      <c r="D1062" t="s">
        <v>3487</v>
      </c>
      <c r="E1062" t="s">
        <v>2769</v>
      </c>
    </row>
    <row r="1063" spans="4:5" x14ac:dyDescent="0.2">
      <c r="D1063">
        <v>0</v>
      </c>
      <c r="E1063">
        <v>0</v>
      </c>
    </row>
    <row r="1064" spans="4:5" x14ac:dyDescent="0.2">
      <c r="D1064" t="s">
        <v>3488</v>
      </c>
      <c r="E1064" t="s">
        <v>4970</v>
      </c>
    </row>
    <row r="1065" spans="4:5" x14ac:dyDescent="0.2">
      <c r="D1065" t="s">
        <v>3489</v>
      </c>
      <c r="E1065" t="s">
        <v>4971</v>
      </c>
    </row>
    <row r="1066" spans="4:5" x14ac:dyDescent="0.2">
      <c r="D1066">
        <v>0</v>
      </c>
      <c r="E1066">
        <v>0</v>
      </c>
    </row>
    <row r="1067" spans="4:5" x14ac:dyDescent="0.2">
      <c r="D1067" t="s">
        <v>3490</v>
      </c>
      <c r="E1067" t="s">
        <v>4972</v>
      </c>
    </row>
    <row r="1068" spans="4:5" x14ac:dyDescent="0.2">
      <c r="D1068" t="s">
        <v>3491</v>
      </c>
      <c r="E1068" t="s">
        <v>4973</v>
      </c>
    </row>
    <row r="1069" spans="4:5" x14ac:dyDescent="0.2">
      <c r="D1069">
        <v>1228729</v>
      </c>
      <c r="E1069">
        <v>0</v>
      </c>
    </row>
    <row r="1070" spans="4:5" x14ac:dyDescent="0.2">
      <c r="D1070" t="s">
        <v>3492</v>
      </c>
      <c r="E1070" t="s">
        <v>4974</v>
      </c>
    </row>
    <row r="1071" spans="4:5" x14ac:dyDescent="0.2">
      <c r="D1071" t="s">
        <v>3493</v>
      </c>
      <c r="E1071" t="s">
        <v>4975</v>
      </c>
    </row>
    <row r="1072" spans="4:5" x14ac:dyDescent="0.2">
      <c r="D1072">
        <v>0</v>
      </c>
      <c r="E1072">
        <v>0</v>
      </c>
    </row>
    <row r="1073" spans="4:5" x14ac:dyDescent="0.2">
      <c r="D1073" t="s">
        <v>3494</v>
      </c>
      <c r="E1073" t="s">
        <v>4976</v>
      </c>
    </row>
    <row r="1074" spans="4:5" x14ac:dyDescent="0.2">
      <c r="D1074" t="s">
        <v>3495</v>
      </c>
      <c r="E1074" t="s">
        <v>4977</v>
      </c>
    </row>
    <row r="1075" spans="4:5" x14ac:dyDescent="0.2">
      <c r="D1075">
        <v>0</v>
      </c>
      <c r="E1075">
        <v>0</v>
      </c>
    </row>
    <row r="1076" spans="4:5" x14ac:dyDescent="0.2">
      <c r="D1076" t="s">
        <v>3496</v>
      </c>
      <c r="E1076" t="s">
        <v>4978</v>
      </c>
    </row>
    <row r="1077" spans="4:5" x14ac:dyDescent="0.2">
      <c r="D1077" t="s">
        <v>3497</v>
      </c>
      <c r="E1077" t="s">
        <v>4979</v>
      </c>
    </row>
    <row r="1078" spans="4:5" x14ac:dyDescent="0.2">
      <c r="D1078">
        <v>0</v>
      </c>
      <c r="E1078">
        <v>0</v>
      </c>
    </row>
    <row r="1079" spans="4:5" x14ac:dyDescent="0.2">
      <c r="D1079" t="s">
        <v>3498</v>
      </c>
      <c r="E1079" t="s">
        <v>4980</v>
      </c>
    </row>
    <row r="1080" spans="4:5" x14ac:dyDescent="0.2">
      <c r="D1080" t="s">
        <v>3499</v>
      </c>
      <c r="E1080" t="s">
        <v>4981</v>
      </c>
    </row>
    <row r="1081" spans="4:5" x14ac:dyDescent="0.2">
      <c r="D1081">
        <v>0</v>
      </c>
      <c r="E1081">
        <v>0</v>
      </c>
    </row>
    <row r="1082" spans="4:5" x14ac:dyDescent="0.2">
      <c r="D1082" t="s">
        <v>3500</v>
      </c>
      <c r="E1082" t="s">
        <v>4982</v>
      </c>
    </row>
    <row r="1083" spans="4:5" x14ac:dyDescent="0.2">
      <c r="D1083" t="s">
        <v>3501</v>
      </c>
      <c r="E1083" t="s">
        <v>4983</v>
      </c>
    </row>
    <row r="1084" spans="4:5" x14ac:dyDescent="0.2">
      <c r="D1084">
        <v>0</v>
      </c>
      <c r="E1084">
        <v>0</v>
      </c>
    </row>
    <row r="1085" spans="4:5" x14ac:dyDescent="0.2">
      <c r="D1085" t="s">
        <v>3502</v>
      </c>
      <c r="E1085" t="s">
        <v>4984</v>
      </c>
    </row>
    <row r="1086" spans="4:5" x14ac:dyDescent="0.2">
      <c r="D1086" t="s">
        <v>3503</v>
      </c>
      <c r="E1086" t="s">
        <v>2771</v>
      </c>
    </row>
    <row r="1087" spans="4:5" x14ac:dyDescent="0.2">
      <c r="D1087">
        <v>0</v>
      </c>
      <c r="E1087">
        <v>67400</v>
      </c>
    </row>
    <row r="1088" spans="4:5" x14ac:dyDescent="0.2">
      <c r="D1088" t="s">
        <v>3504</v>
      </c>
      <c r="E1088" t="s">
        <v>4985</v>
      </c>
    </row>
    <row r="1089" spans="4:5" x14ac:dyDescent="0.2">
      <c r="D1089" t="s">
        <v>3505</v>
      </c>
      <c r="E1089" t="s">
        <v>2773</v>
      </c>
    </row>
    <row r="1090" spans="4:5" x14ac:dyDescent="0.2">
      <c r="D1090">
        <v>0</v>
      </c>
      <c r="E1090">
        <v>0</v>
      </c>
    </row>
    <row r="1091" spans="4:5" x14ac:dyDescent="0.2">
      <c r="D1091" t="s">
        <v>3506</v>
      </c>
      <c r="E1091" t="s">
        <v>4986</v>
      </c>
    </row>
    <row r="1092" spans="4:5" x14ac:dyDescent="0.2">
      <c r="D1092" t="s">
        <v>3507</v>
      </c>
      <c r="E1092" t="s">
        <v>4987</v>
      </c>
    </row>
    <row r="1093" spans="4:5" x14ac:dyDescent="0.2">
      <c r="D1093">
        <v>0</v>
      </c>
      <c r="E1093">
        <v>14720</v>
      </c>
    </row>
    <row r="1094" spans="4:5" x14ac:dyDescent="0.2">
      <c r="D1094" t="s">
        <v>3508</v>
      </c>
      <c r="E1094" t="s">
        <v>4988</v>
      </c>
    </row>
    <row r="1095" spans="4:5" x14ac:dyDescent="0.2">
      <c r="D1095" t="s">
        <v>3509</v>
      </c>
      <c r="E1095" t="s">
        <v>4989</v>
      </c>
    </row>
    <row r="1096" spans="4:5" x14ac:dyDescent="0.2">
      <c r="D1096">
        <v>0</v>
      </c>
      <c r="E1096">
        <v>0</v>
      </c>
    </row>
    <row r="1097" spans="4:5" x14ac:dyDescent="0.2">
      <c r="D1097" t="s">
        <v>3510</v>
      </c>
      <c r="E1097" t="s">
        <v>4990</v>
      </c>
    </row>
    <row r="1098" spans="4:5" x14ac:dyDescent="0.2">
      <c r="D1098" t="s">
        <v>3511</v>
      </c>
      <c r="E1098" t="s">
        <v>4991</v>
      </c>
    </row>
    <row r="1099" spans="4:5" x14ac:dyDescent="0.2">
      <c r="D1099">
        <v>0</v>
      </c>
      <c r="E1099">
        <v>0</v>
      </c>
    </row>
    <row r="1100" spans="4:5" x14ac:dyDescent="0.2">
      <c r="D1100" t="s">
        <v>3512</v>
      </c>
      <c r="E1100" t="s">
        <v>4992</v>
      </c>
    </row>
    <row r="1101" spans="4:5" x14ac:dyDescent="0.2">
      <c r="D1101" t="s">
        <v>3513</v>
      </c>
      <c r="E1101" t="s">
        <v>4993</v>
      </c>
    </row>
    <row r="1102" spans="4:5" x14ac:dyDescent="0.2">
      <c r="D1102">
        <v>0</v>
      </c>
      <c r="E1102">
        <v>0</v>
      </c>
    </row>
    <row r="1103" spans="4:5" x14ac:dyDescent="0.2">
      <c r="D1103" t="s">
        <v>3514</v>
      </c>
      <c r="E1103" t="s">
        <v>4994</v>
      </c>
    </row>
    <row r="1104" spans="4:5" x14ac:dyDescent="0.2">
      <c r="D1104" t="s">
        <v>3515</v>
      </c>
      <c r="E1104" t="s">
        <v>4995</v>
      </c>
    </row>
    <row r="1105" spans="4:5" x14ac:dyDescent="0.2">
      <c r="D1105">
        <v>0</v>
      </c>
      <c r="E1105">
        <v>0</v>
      </c>
    </row>
    <row r="1106" spans="4:5" x14ac:dyDescent="0.2">
      <c r="D1106" t="s">
        <v>3516</v>
      </c>
      <c r="E1106" t="s">
        <v>4996</v>
      </c>
    </row>
    <row r="1107" spans="4:5" x14ac:dyDescent="0.2">
      <c r="D1107" t="s">
        <v>3517</v>
      </c>
      <c r="E1107" t="s">
        <v>4997</v>
      </c>
    </row>
    <row r="1108" spans="4:5" x14ac:dyDescent="0.2">
      <c r="D1108">
        <v>0</v>
      </c>
      <c r="E1108">
        <v>0</v>
      </c>
    </row>
    <row r="1109" spans="4:5" x14ac:dyDescent="0.2">
      <c r="D1109" t="s">
        <v>3518</v>
      </c>
      <c r="E1109" t="s">
        <v>4998</v>
      </c>
    </row>
    <row r="1110" spans="4:5" x14ac:dyDescent="0.2">
      <c r="D1110" t="s">
        <v>3519</v>
      </c>
      <c r="E1110" t="s">
        <v>4999</v>
      </c>
    </row>
    <row r="1111" spans="4:5" x14ac:dyDescent="0.2">
      <c r="D1111">
        <v>0</v>
      </c>
      <c r="E1111">
        <v>84053</v>
      </c>
    </row>
    <row r="1112" spans="4:5" x14ac:dyDescent="0.2">
      <c r="D1112" t="s">
        <v>3520</v>
      </c>
      <c r="E1112" t="s">
        <v>5000</v>
      </c>
    </row>
    <row r="1113" spans="4:5" x14ac:dyDescent="0.2">
      <c r="D1113" t="s">
        <v>3521</v>
      </c>
      <c r="E1113" t="s">
        <v>2775</v>
      </c>
    </row>
    <row r="1114" spans="4:5" x14ac:dyDescent="0.2">
      <c r="D1114">
        <v>0</v>
      </c>
      <c r="E1114">
        <v>0</v>
      </c>
    </row>
    <row r="1115" spans="4:5" x14ac:dyDescent="0.2">
      <c r="D1115" t="s">
        <v>3522</v>
      </c>
      <c r="E1115" t="s">
        <v>5001</v>
      </c>
    </row>
    <row r="1116" spans="4:5" x14ac:dyDescent="0.2">
      <c r="D1116" t="s">
        <v>3523</v>
      </c>
      <c r="E1116" t="s">
        <v>2777</v>
      </c>
    </row>
    <row r="1117" spans="4:5" x14ac:dyDescent="0.2">
      <c r="D1117">
        <v>0</v>
      </c>
      <c r="E1117">
        <v>0</v>
      </c>
    </row>
    <row r="1118" spans="4:5" x14ac:dyDescent="0.2">
      <c r="D1118" t="s">
        <v>3524</v>
      </c>
      <c r="E1118" t="s">
        <v>5002</v>
      </c>
    </row>
    <row r="1119" spans="4:5" x14ac:dyDescent="0.2">
      <c r="D1119" t="s">
        <v>3525</v>
      </c>
      <c r="E1119" t="s">
        <v>5003</v>
      </c>
    </row>
    <row r="1120" spans="4:5" x14ac:dyDescent="0.2">
      <c r="D1120">
        <v>0</v>
      </c>
      <c r="E1120">
        <v>0</v>
      </c>
    </row>
    <row r="1121" spans="4:5" x14ac:dyDescent="0.2">
      <c r="D1121" t="s">
        <v>3526</v>
      </c>
      <c r="E1121" t="s">
        <v>5004</v>
      </c>
    </row>
    <row r="1122" spans="4:5" x14ac:dyDescent="0.2">
      <c r="D1122" t="s">
        <v>3527</v>
      </c>
      <c r="E1122" t="s">
        <v>5005</v>
      </c>
    </row>
    <row r="1123" spans="4:5" x14ac:dyDescent="0.2">
      <c r="D1123">
        <v>0</v>
      </c>
      <c r="E1123">
        <v>0</v>
      </c>
    </row>
    <row r="1124" spans="4:5" x14ac:dyDescent="0.2">
      <c r="D1124" t="s">
        <v>3528</v>
      </c>
      <c r="E1124" t="s">
        <v>5006</v>
      </c>
    </row>
    <row r="1125" spans="4:5" x14ac:dyDescent="0.2">
      <c r="D1125" t="s">
        <v>3529</v>
      </c>
      <c r="E1125" t="s">
        <v>5007</v>
      </c>
    </row>
    <row r="1126" spans="4:5" x14ac:dyDescent="0.2">
      <c r="D1126">
        <v>0</v>
      </c>
      <c r="E1126">
        <v>0</v>
      </c>
    </row>
    <row r="1127" spans="4:5" x14ac:dyDescent="0.2">
      <c r="D1127" t="s">
        <v>3530</v>
      </c>
      <c r="E1127" t="s">
        <v>5008</v>
      </c>
    </row>
    <row r="1128" spans="4:5" x14ac:dyDescent="0.2">
      <c r="D1128" t="s">
        <v>3531</v>
      </c>
      <c r="E1128" t="s">
        <v>5009</v>
      </c>
    </row>
    <row r="1129" spans="4:5" x14ac:dyDescent="0.2">
      <c r="D1129">
        <v>0</v>
      </c>
      <c r="E1129">
        <v>0</v>
      </c>
    </row>
    <row r="1130" spans="4:5" x14ac:dyDescent="0.2">
      <c r="D1130" t="s">
        <v>3532</v>
      </c>
      <c r="E1130" t="s">
        <v>5010</v>
      </c>
    </row>
    <row r="1131" spans="4:5" x14ac:dyDescent="0.2">
      <c r="D1131" t="s">
        <v>3533</v>
      </c>
      <c r="E1131" t="s">
        <v>5011</v>
      </c>
    </row>
    <row r="1132" spans="4:5" x14ac:dyDescent="0.2">
      <c r="D1132">
        <v>0</v>
      </c>
      <c r="E1132">
        <v>0</v>
      </c>
    </row>
    <row r="1133" spans="4:5" x14ac:dyDescent="0.2">
      <c r="D1133" t="s">
        <v>3534</v>
      </c>
      <c r="E1133" t="s">
        <v>5012</v>
      </c>
    </row>
    <row r="1134" spans="4:5" x14ac:dyDescent="0.2">
      <c r="D1134" t="s">
        <v>3535</v>
      </c>
      <c r="E1134" t="s">
        <v>5013</v>
      </c>
    </row>
    <row r="1135" spans="4:5" x14ac:dyDescent="0.2">
      <c r="D1135">
        <v>0</v>
      </c>
      <c r="E1135">
        <v>0</v>
      </c>
    </row>
    <row r="1136" spans="4:5" x14ac:dyDescent="0.2">
      <c r="D1136" t="s">
        <v>3536</v>
      </c>
      <c r="E1136" t="s">
        <v>5014</v>
      </c>
    </row>
    <row r="1137" spans="4:5" x14ac:dyDescent="0.2">
      <c r="D1137" t="s">
        <v>3537</v>
      </c>
      <c r="E1137" t="s">
        <v>5015</v>
      </c>
    </row>
    <row r="1138" spans="4:5" x14ac:dyDescent="0.2">
      <c r="D1138">
        <v>0</v>
      </c>
      <c r="E1138">
        <v>60151</v>
      </c>
    </row>
    <row r="1139" spans="4:5" x14ac:dyDescent="0.2">
      <c r="D1139" t="s">
        <v>3538</v>
      </c>
      <c r="E1139" t="s">
        <v>5016</v>
      </c>
    </row>
    <row r="1140" spans="4:5" x14ac:dyDescent="0.2">
      <c r="D1140" t="s">
        <v>3539</v>
      </c>
      <c r="E1140" t="s">
        <v>2779</v>
      </c>
    </row>
    <row r="1141" spans="4:5" x14ac:dyDescent="0.2">
      <c r="D1141">
        <v>0</v>
      </c>
      <c r="E1141">
        <v>0</v>
      </c>
    </row>
    <row r="1142" spans="4:5" x14ac:dyDescent="0.2">
      <c r="D1142" t="s">
        <v>3540</v>
      </c>
      <c r="E1142" t="s">
        <v>5017</v>
      </c>
    </row>
    <row r="1143" spans="4:5" x14ac:dyDescent="0.2">
      <c r="D1143" t="s">
        <v>3541</v>
      </c>
      <c r="E1143" t="s">
        <v>2781</v>
      </c>
    </row>
    <row r="1144" spans="4:5" x14ac:dyDescent="0.2">
      <c r="D1144">
        <v>0</v>
      </c>
      <c r="E1144">
        <v>0</v>
      </c>
    </row>
    <row r="1145" spans="4:5" x14ac:dyDescent="0.2">
      <c r="D1145" t="s">
        <v>3542</v>
      </c>
      <c r="E1145" t="s">
        <v>5018</v>
      </c>
    </row>
    <row r="1146" spans="4:5" x14ac:dyDescent="0.2">
      <c r="D1146" t="s">
        <v>3543</v>
      </c>
      <c r="E1146" t="s">
        <v>5019</v>
      </c>
    </row>
    <row r="1147" spans="4:5" x14ac:dyDescent="0.2">
      <c r="D1147">
        <v>0</v>
      </c>
      <c r="E1147">
        <v>9693</v>
      </c>
    </row>
    <row r="1148" spans="4:5" x14ac:dyDescent="0.2">
      <c r="D1148" t="s">
        <v>3544</v>
      </c>
      <c r="E1148" t="s">
        <v>5020</v>
      </c>
    </row>
    <row r="1149" spans="4:5" x14ac:dyDescent="0.2">
      <c r="D1149" t="s">
        <v>3545</v>
      </c>
      <c r="E1149" t="s">
        <v>5021</v>
      </c>
    </row>
    <row r="1150" spans="4:5" x14ac:dyDescent="0.2">
      <c r="D1150">
        <v>0</v>
      </c>
      <c r="E1150">
        <v>0</v>
      </c>
    </row>
    <row r="1151" spans="4:5" x14ac:dyDescent="0.2">
      <c r="D1151" t="s">
        <v>3546</v>
      </c>
      <c r="E1151" t="s">
        <v>5022</v>
      </c>
    </row>
    <row r="1152" spans="4:5" x14ac:dyDescent="0.2">
      <c r="D1152" t="s">
        <v>3547</v>
      </c>
      <c r="E1152" t="s">
        <v>5023</v>
      </c>
    </row>
    <row r="1153" spans="4:5" x14ac:dyDescent="0.2">
      <c r="D1153">
        <v>0</v>
      </c>
      <c r="E1153">
        <v>0</v>
      </c>
    </row>
    <row r="1154" spans="4:5" x14ac:dyDescent="0.2">
      <c r="D1154" t="s">
        <v>3548</v>
      </c>
      <c r="E1154" t="s">
        <v>5024</v>
      </c>
    </row>
    <row r="1155" spans="4:5" x14ac:dyDescent="0.2">
      <c r="D1155" t="s">
        <v>3549</v>
      </c>
      <c r="E1155" t="s">
        <v>5025</v>
      </c>
    </row>
    <row r="1156" spans="4:5" x14ac:dyDescent="0.2">
      <c r="D1156">
        <v>0</v>
      </c>
      <c r="E1156">
        <v>0</v>
      </c>
    </row>
    <row r="1157" spans="4:5" x14ac:dyDescent="0.2">
      <c r="D1157" t="s">
        <v>3550</v>
      </c>
      <c r="E1157" t="s">
        <v>5026</v>
      </c>
    </row>
    <row r="1158" spans="4:5" x14ac:dyDescent="0.2">
      <c r="D1158" t="s">
        <v>3551</v>
      </c>
      <c r="E1158" t="s">
        <v>5027</v>
      </c>
    </row>
    <row r="1159" spans="4:5" x14ac:dyDescent="0.2">
      <c r="D1159">
        <v>0</v>
      </c>
      <c r="E1159">
        <v>0</v>
      </c>
    </row>
    <row r="1160" spans="4:5" x14ac:dyDescent="0.2">
      <c r="D1160" t="s">
        <v>3552</v>
      </c>
      <c r="E1160" t="s">
        <v>5028</v>
      </c>
    </row>
    <row r="1161" spans="4:5" x14ac:dyDescent="0.2">
      <c r="D1161" t="s">
        <v>3553</v>
      </c>
      <c r="E1161" t="s">
        <v>5029</v>
      </c>
    </row>
    <row r="1162" spans="4:5" x14ac:dyDescent="0.2">
      <c r="D1162">
        <v>0</v>
      </c>
      <c r="E1162">
        <v>0</v>
      </c>
    </row>
    <row r="1163" spans="4:5" x14ac:dyDescent="0.2">
      <c r="D1163" t="s">
        <v>3554</v>
      </c>
      <c r="E1163" t="s">
        <v>5030</v>
      </c>
    </row>
    <row r="1164" spans="4:5" x14ac:dyDescent="0.2">
      <c r="D1164" t="s">
        <v>3555</v>
      </c>
      <c r="E1164" t="s">
        <v>5031</v>
      </c>
    </row>
    <row r="1165" spans="4:5" x14ac:dyDescent="0.2">
      <c r="D1165">
        <v>0</v>
      </c>
      <c r="E1165">
        <v>43900</v>
      </c>
    </row>
    <row r="1166" spans="4:5" x14ac:dyDescent="0.2">
      <c r="D1166" t="s">
        <v>3556</v>
      </c>
      <c r="E1166" t="s">
        <v>5032</v>
      </c>
    </row>
    <row r="1167" spans="4:5" x14ac:dyDescent="0.2">
      <c r="D1167" t="s">
        <v>3557</v>
      </c>
      <c r="E1167" t="s">
        <v>2787</v>
      </c>
    </row>
    <row r="1168" spans="4:5" x14ac:dyDescent="0.2">
      <c r="D1168">
        <v>0</v>
      </c>
      <c r="E1168">
        <v>30649</v>
      </c>
    </row>
    <row r="1169" spans="4:5" x14ac:dyDescent="0.2">
      <c r="D1169" t="s">
        <v>3558</v>
      </c>
      <c r="E1169" t="s">
        <v>5033</v>
      </c>
    </row>
    <row r="1170" spans="4:5" x14ac:dyDescent="0.2">
      <c r="D1170" t="s">
        <v>3559</v>
      </c>
      <c r="E1170" t="s">
        <v>2789</v>
      </c>
    </row>
    <row r="1171" spans="4:5" x14ac:dyDescent="0.2">
      <c r="D1171">
        <v>0</v>
      </c>
      <c r="E1171">
        <v>306544</v>
      </c>
    </row>
    <row r="1172" spans="4:5" x14ac:dyDescent="0.2">
      <c r="D1172" t="s">
        <v>3560</v>
      </c>
      <c r="E1172" t="s">
        <v>5034</v>
      </c>
    </row>
    <row r="1173" spans="4:5" x14ac:dyDescent="0.2">
      <c r="D1173" t="s">
        <v>3561</v>
      </c>
      <c r="E1173" t="s">
        <v>5035</v>
      </c>
    </row>
    <row r="1174" spans="4:5" x14ac:dyDescent="0.2">
      <c r="D1174">
        <v>0</v>
      </c>
      <c r="E1174">
        <v>0</v>
      </c>
    </row>
    <row r="1175" spans="4:5" x14ac:dyDescent="0.2">
      <c r="D1175" t="s">
        <v>3562</v>
      </c>
      <c r="E1175" t="s">
        <v>5036</v>
      </c>
    </row>
    <row r="1176" spans="4:5" x14ac:dyDescent="0.2">
      <c r="D1176" t="s">
        <v>3563</v>
      </c>
      <c r="E1176" t="s">
        <v>5037</v>
      </c>
    </row>
    <row r="1177" spans="4:5" x14ac:dyDescent="0.2">
      <c r="D1177">
        <v>0</v>
      </c>
      <c r="E1177">
        <v>9576</v>
      </c>
    </row>
    <row r="1178" spans="4:5" x14ac:dyDescent="0.2">
      <c r="D1178" t="s">
        <v>3564</v>
      </c>
      <c r="E1178" t="s">
        <v>5038</v>
      </c>
    </row>
    <row r="1179" spans="4:5" x14ac:dyDescent="0.2">
      <c r="D1179" t="s">
        <v>3565</v>
      </c>
      <c r="E1179" t="s">
        <v>5039</v>
      </c>
    </row>
    <row r="1180" spans="4:5" x14ac:dyDescent="0.2">
      <c r="D1180">
        <v>0</v>
      </c>
      <c r="E1180">
        <v>0</v>
      </c>
    </row>
    <row r="1181" spans="4:5" x14ac:dyDescent="0.2">
      <c r="D1181" t="s">
        <v>3566</v>
      </c>
      <c r="E1181" t="s">
        <v>5040</v>
      </c>
    </row>
    <row r="1182" spans="4:5" x14ac:dyDescent="0.2">
      <c r="D1182" t="s">
        <v>3567</v>
      </c>
      <c r="E1182" t="s">
        <v>5041</v>
      </c>
    </row>
    <row r="1183" spans="4:5" x14ac:dyDescent="0.2">
      <c r="D1183">
        <v>0</v>
      </c>
      <c r="E1183">
        <v>0</v>
      </c>
    </row>
    <row r="1184" spans="4:5" x14ac:dyDescent="0.2">
      <c r="D1184" t="s">
        <v>3568</v>
      </c>
      <c r="E1184" t="s">
        <v>5042</v>
      </c>
    </row>
    <row r="1185" spans="4:5" x14ac:dyDescent="0.2">
      <c r="D1185" t="s">
        <v>3569</v>
      </c>
      <c r="E1185" t="s">
        <v>5043</v>
      </c>
    </row>
    <row r="1186" spans="4:5" x14ac:dyDescent="0.2">
      <c r="D1186">
        <v>0</v>
      </c>
      <c r="E1186">
        <v>0</v>
      </c>
    </row>
    <row r="1187" spans="4:5" x14ac:dyDescent="0.2">
      <c r="D1187" t="s">
        <v>3570</v>
      </c>
      <c r="E1187" t="s">
        <v>5044</v>
      </c>
    </row>
    <row r="1188" spans="4:5" x14ac:dyDescent="0.2">
      <c r="D1188" t="s">
        <v>3571</v>
      </c>
      <c r="E1188" t="s">
        <v>5045</v>
      </c>
    </row>
    <row r="1189" spans="4:5" x14ac:dyDescent="0.2">
      <c r="D1189">
        <v>0</v>
      </c>
      <c r="E1189">
        <v>0</v>
      </c>
    </row>
    <row r="1190" spans="4:5" x14ac:dyDescent="0.2">
      <c r="D1190" t="s">
        <v>3572</v>
      </c>
      <c r="E1190" t="s">
        <v>5046</v>
      </c>
    </row>
    <row r="1191" spans="4:5" x14ac:dyDescent="0.2">
      <c r="D1191" t="s">
        <v>3573</v>
      </c>
      <c r="E1191" t="s">
        <v>5047</v>
      </c>
    </row>
    <row r="1192" spans="4:5" x14ac:dyDescent="0.2">
      <c r="D1192">
        <v>0</v>
      </c>
      <c r="E1192">
        <v>2077144</v>
      </c>
    </row>
    <row r="1193" spans="4:5" x14ac:dyDescent="0.2">
      <c r="D1193" t="s">
        <v>3574</v>
      </c>
      <c r="E1193" t="s">
        <v>5048</v>
      </c>
    </row>
    <row r="1194" spans="4:5" x14ac:dyDescent="0.2">
      <c r="D1194" t="s">
        <v>3575</v>
      </c>
      <c r="E1194" t="s">
        <v>2803</v>
      </c>
    </row>
    <row r="1195" spans="4:5" x14ac:dyDescent="0.2">
      <c r="D1195">
        <v>0</v>
      </c>
      <c r="E1195">
        <v>226717</v>
      </c>
    </row>
    <row r="1196" spans="4:5" x14ac:dyDescent="0.2">
      <c r="D1196" t="s">
        <v>3576</v>
      </c>
      <c r="E1196" t="s">
        <v>5049</v>
      </c>
    </row>
    <row r="1197" spans="4:5" x14ac:dyDescent="0.2">
      <c r="D1197" t="s">
        <v>3577</v>
      </c>
      <c r="E1197" t="s">
        <v>2805</v>
      </c>
    </row>
    <row r="1198" spans="4:5" x14ac:dyDescent="0.2">
      <c r="D1198">
        <v>0</v>
      </c>
      <c r="E1198">
        <v>21200</v>
      </c>
    </row>
    <row r="1199" spans="4:5" x14ac:dyDescent="0.2">
      <c r="D1199" t="s">
        <v>3578</v>
      </c>
      <c r="E1199" t="s">
        <v>5050</v>
      </c>
    </row>
    <row r="1200" spans="4:5" x14ac:dyDescent="0.2">
      <c r="D1200" t="s">
        <v>3579</v>
      </c>
      <c r="E1200" t="s">
        <v>2807</v>
      </c>
    </row>
    <row r="1201" spans="4:5" x14ac:dyDescent="0.2">
      <c r="D1201">
        <v>0</v>
      </c>
      <c r="E1201">
        <v>30274</v>
      </c>
    </row>
    <row r="1202" spans="4:5" x14ac:dyDescent="0.2">
      <c r="D1202" t="s">
        <v>3580</v>
      </c>
      <c r="E1202" t="s">
        <v>5051</v>
      </c>
    </row>
    <row r="1203" spans="4:5" x14ac:dyDescent="0.2">
      <c r="D1203" t="s">
        <v>3581</v>
      </c>
      <c r="E1203" t="s">
        <v>2809</v>
      </c>
    </row>
    <row r="1204" spans="4:5" x14ac:dyDescent="0.2">
      <c r="D1204">
        <v>0</v>
      </c>
      <c r="E1204">
        <v>48228</v>
      </c>
    </row>
    <row r="1205" spans="4:5" x14ac:dyDescent="0.2">
      <c r="D1205" t="s">
        <v>3582</v>
      </c>
      <c r="E1205" t="s">
        <v>5052</v>
      </c>
    </row>
    <row r="1206" spans="4:5" x14ac:dyDescent="0.2">
      <c r="D1206" t="s">
        <v>3583</v>
      </c>
      <c r="E1206" t="s">
        <v>2811</v>
      </c>
    </row>
    <row r="1207" spans="4:5" x14ac:dyDescent="0.2">
      <c r="D1207">
        <v>0</v>
      </c>
      <c r="E1207">
        <v>44</v>
      </c>
    </row>
    <row r="1208" spans="4:5" x14ac:dyDescent="0.2">
      <c r="D1208" t="s">
        <v>3584</v>
      </c>
      <c r="E1208" t="s">
        <v>5053</v>
      </c>
    </row>
    <row r="1209" spans="4:5" x14ac:dyDescent="0.2">
      <c r="D1209" t="s">
        <v>3585</v>
      </c>
      <c r="E1209" t="s">
        <v>2813</v>
      </c>
    </row>
    <row r="1210" spans="4:5" x14ac:dyDescent="0.2">
      <c r="D1210">
        <v>0</v>
      </c>
      <c r="E1210">
        <v>0</v>
      </c>
    </row>
    <row r="1211" spans="4:5" x14ac:dyDescent="0.2">
      <c r="D1211" t="s">
        <v>3586</v>
      </c>
      <c r="E1211" t="s">
        <v>5054</v>
      </c>
    </row>
    <row r="1212" spans="4:5" x14ac:dyDescent="0.2">
      <c r="D1212" t="s">
        <v>3587</v>
      </c>
      <c r="E1212" t="s">
        <v>2815</v>
      </c>
    </row>
    <row r="1213" spans="4:5" x14ac:dyDescent="0.2">
      <c r="D1213">
        <v>0</v>
      </c>
      <c r="E1213">
        <v>0</v>
      </c>
    </row>
    <row r="1214" spans="4:5" x14ac:dyDescent="0.2">
      <c r="D1214" t="s">
        <v>3588</v>
      </c>
      <c r="E1214" t="s">
        <v>5055</v>
      </c>
    </row>
    <row r="1215" spans="4:5" x14ac:dyDescent="0.2">
      <c r="D1215" t="s">
        <v>3589</v>
      </c>
      <c r="E1215" t="s">
        <v>2817</v>
      </c>
    </row>
    <row r="1216" spans="4:5" x14ac:dyDescent="0.2">
      <c r="D1216">
        <v>0</v>
      </c>
      <c r="E1216">
        <v>0</v>
      </c>
    </row>
    <row r="1217" spans="4:5" x14ac:dyDescent="0.2">
      <c r="D1217" t="s">
        <v>3590</v>
      </c>
      <c r="E1217" t="s">
        <v>5056</v>
      </c>
    </row>
    <row r="1218" spans="4:5" x14ac:dyDescent="0.2">
      <c r="D1218" t="s">
        <v>3591</v>
      </c>
      <c r="E1218" t="s">
        <v>5057</v>
      </c>
    </row>
    <row r="1219" spans="4:5" x14ac:dyDescent="0.2">
      <c r="D1219">
        <v>0</v>
      </c>
      <c r="E1219">
        <v>472904</v>
      </c>
    </row>
    <row r="1220" spans="4:5" x14ac:dyDescent="0.2">
      <c r="D1220" t="s">
        <v>3592</v>
      </c>
      <c r="E1220" t="s">
        <v>5058</v>
      </c>
    </row>
    <row r="1221" spans="4:5" x14ac:dyDescent="0.2">
      <c r="D1221" t="s">
        <v>3593</v>
      </c>
      <c r="E1221" t="s">
        <v>5059</v>
      </c>
    </row>
    <row r="1222" spans="4:5" x14ac:dyDescent="0.2">
      <c r="D1222">
        <v>0</v>
      </c>
      <c r="E1222">
        <v>0</v>
      </c>
    </row>
    <row r="1223" spans="4:5" x14ac:dyDescent="0.2">
      <c r="D1223" t="s">
        <v>3594</v>
      </c>
      <c r="E1223" t="s">
        <v>5060</v>
      </c>
    </row>
    <row r="1224" spans="4:5" x14ac:dyDescent="0.2">
      <c r="D1224" t="s">
        <v>3595</v>
      </c>
      <c r="E1224" t="s">
        <v>5061</v>
      </c>
    </row>
    <row r="1225" spans="4:5" x14ac:dyDescent="0.2">
      <c r="D1225">
        <v>0</v>
      </c>
      <c r="E1225">
        <v>52796</v>
      </c>
    </row>
    <row r="1226" spans="4:5" x14ac:dyDescent="0.2">
      <c r="D1226" t="s">
        <v>3596</v>
      </c>
      <c r="E1226" t="s">
        <v>5062</v>
      </c>
    </row>
    <row r="1227" spans="4:5" x14ac:dyDescent="0.2">
      <c r="D1227" t="s">
        <v>3597</v>
      </c>
      <c r="E1227" t="s">
        <v>5063</v>
      </c>
    </row>
    <row r="1228" spans="4:5" x14ac:dyDescent="0.2">
      <c r="D1228">
        <v>0</v>
      </c>
      <c r="E1228">
        <v>0</v>
      </c>
    </row>
    <row r="1229" spans="4:5" x14ac:dyDescent="0.2">
      <c r="D1229" t="s">
        <v>3598</v>
      </c>
      <c r="E1229" t="s">
        <v>5064</v>
      </c>
    </row>
    <row r="1230" spans="4:5" x14ac:dyDescent="0.2">
      <c r="D1230" t="s">
        <v>3599</v>
      </c>
      <c r="E1230" t="s">
        <v>2825</v>
      </c>
    </row>
    <row r="1231" spans="4:5" x14ac:dyDescent="0.2">
      <c r="D1231">
        <v>0</v>
      </c>
      <c r="E1231">
        <v>681586</v>
      </c>
    </row>
    <row r="1232" spans="4:5" x14ac:dyDescent="0.2">
      <c r="D1232" t="s">
        <v>3600</v>
      </c>
      <c r="E1232" t="s">
        <v>5065</v>
      </c>
    </row>
    <row r="1233" spans="4:5" x14ac:dyDescent="0.2">
      <c r="D1233" t="s">
        <v>3601</v>
      </c>
      <c r="E1233" t="s">
        <v>2831</v>
      </c>
    </row>
    <row r="1234" spans="4:5" x14ac:dyDescent="0.2">
      <c r="D1234">
        <v>0</v>
      </c>
      <c r="E1234">
        <v>259230</v>
      </c>
    </row>
    <row r="1235" spans="4:5" x14ac:dyDescent="0.2">
      <c r="D1235" t="s">
        <v>3602</v>
      </c>
      <c r="E1235" t="s">
        <v>5066</v>
      </c>
    </row>
    <row r="1236" spans="4:5" x14ac:dyDescent="0.2">
      <c r="D1236" t="s">
        <v>3603</v>
      </c>
      <c r="E1236" t="s">
        <v>5067</v>
      </c>
    </row>
    <row r="1237" spans="4:5" x14ac:dyDescent="0.2">
      <c r="D1237">
        <v>0</v>
      </c>
      <c r="E1237">
        <v>1025510</v>
      </c>
    </row>
    <row r="1238" spans="4:5" x14ac:dyDescent="0.2">
      <c r="D1238" t="s">
        <v>3604</v>
      </c>
      <c r="E1238" t="s">
        <v>5068</v>
      </c>
    </row>
    <row r="1239" spans="4:5" x14ac:dyDescent="0.2">
      <c r="D1239" t="s">
        <v>3605</v>
      </c>
      <c r="E1239" t="s">
        <v>5069</v>
      </c>
    </row>
    <row r="1240" spans="4:5" x14ac:dyDescent="0.2">
      <c r="D1240">
        <v>0</v>
      </c>
      <c r="E1240">
        <v>0</v>
      </c>
    </row>
    <row r="1241" spans="4:5" x14ac:dyDescent="0.2">
      <c r="D1241" t="s">
        <v>3606</v>
      </c>
      <c r="E1241" t="s">
        <v>5070</v>
      </c>
    </row>
    <row r="1242" spans="4:5" x14ac:dyDescent="0.2">
      <c r="D1242" t="s">
        <v>3607</v>
      </c>
      <c r="E1242" t="s">
        <v>5071</v>
      </c>
    </row>
    <row r="1243" spans="4:5" x14ac:dyDescent="0.2">
      <c r="D1243">
        <v>0</v>
      </c>
      <c r="E1243">
        <v>0</v>
      </c>
    </row>
    <row r="1244" spans="4:5" x14ac:dyDescent="0.2">
      <c r="D1244" t="s">
        <v>3608</v>
      </c>
      <c r="E1244" t="s">
        <v>5072</v>
      </c>
    </row>
    <row r="1245" spans="4:5" x14ac:dyDescent="0.2">
      <c r="D1245" t="s">
        <v>3609</v>
      </c>
      <c r="E1245" t="s">
        <v>5073</v>
      </c>
    </row>
    <row r="1246" spans="4:5" x14ac:dyDescent="0.2">
      <c r="D1246">
        <v>0</v>
      </c>
      <c r="E1246">
        <v>0</v>
      </c>
    </row>
    <row r="1247" spans="4:5" x14ac:dyDescent="0.2">
      <c r="D1247" t="s">
        <v>3610</v>
      </c>
      <c r="E1247" t="s">
        <v>5074</v>
      </c>
    </row>
    <row r="1248" spans="4:5" x14ac:dyDescent="0.2">
      <c r="D1248" t="s">
        <v>3611</v>
      </c>
      <c r="E1248" t="s">
        <v>5075</v>
      </c>
    </row>
    <row r="1249" spans="4:5" x14ac:dyDescent="0.2">
      <c r="D1249">
        <v>0</v>
      </c>
      <c r="E1249">
        <v>0</v>
      </c>
    </row>
    <row r="1250" spans="4:5" x14ac:dyDescent="0.2">
      <c r="D1250" t="s">
        <v>3612</v>
      </c>
      <c r="E1250" t="s">
        <v>5076</v>
      </c>
    </row>
    <row r="1251" spans="4:5" x14ac:dyDescent="0.2">
      <c r="D1251" t="s">
        <v>3613</v>
      </c>
      <c r="E1251" t="s">
        <v>5077</v>
      </c>
    </row>
    <row r="1252" spans="4:5" x14ac:dyDescent="0.2">
      <c r="D1252">
        <v>0</v>
      </c>
      <c r="E1252">
        <v>0</v>
      </c>
    </row>
    <row r="1253" spans="4:5" x14ac:dyDescent="0.2">
      <c r="D1253" t="s">
        <v>3614</v>
      </c>
      <c r="E1253" t="s">
        <v>5078</v>
      </c>
    </row>
    <row r="1254" spans="4:5" x14ac:dyDescent="0.2">
      <c r="D1254" t="s">
        <v>3615</v>
      </c>
      <c r="E1254" t="s">
        <v>5079</v>
      </c>
    </row>
    <row r="1255" spans="4:5" x14ac:dyDescent="0.2">
      <c r="D1255">
        <v>0</v>
      </c>
      <c r="E1255">
        <v>0</v>
      </c>
    </row>
    <row r="1256" spans="4:5" x14ac:dyDescent="0.2">
      <c r="D1256" t="s">
        <v>3616</v>
      </c>
      <c r="E1256" t="s">
        <v>5080</v>
      </c>
    </row>
    <row r="1257" spans="4:5" x14ac:dyDescent="0.2">
      <c r="D1257" t="s">
        <v>3617</v>
      </c>
      <c r="E1257" t="s">
        <v>5081</v>
      </c>
    </row>
    <row r="1258" spans="4:5" x14ac:dyDescent="0.2">
      <c r="D1258">
        <v>0</v>
      </c>
      <c r="E1258">
        <v>0</v>
      </c>
    </row>
    <row r="1259" spans="4:5" x14ac:dyDescent="0.2">
      <c r="D1259" t="s">
        <v>3618</v>
      </c>
      <c r="E1259" t="s">
        <v>5082</v>
      </c>
    </row>
    <row r="1260" spans="4:5" x14ac:dyDescent="0.2">
      <c r="D1260" t="s">
        <v>3619</v>
      </c>
      <c r="E1260" t="s">
        <v>5083</v>
      </c>
    </row>
    <row r="1261" spans="4:5" x14ac:dyDescent="0.2">
      <c r="D1261">
        <v>0</v>
      </c>
      <c r="E1261">
        <v>0</v>
      </c>
    </row>
    <row r="1262" spans="4:5" x14ac:dyDescent="0.2">
      <c r="D1262" t="s">
        <v>3620</v>
      </c>
      <c r="E1262" t="s">
        <v>5084</v>
      </c>
    </row>
    <row r="1263" spans="4:5" x14ac:dyDescent="0.2">
      <c r="D1263" t="s">
        <v>3621</v>
      </c>
      <c r="E1263" t="s">
        <v>5085</v>
      </c>
    </row>
    <row r="1264" spans="4:5" x14ac:dyDescent="0.2">
      <c r="D1264">
        <v>0</v>
      </c>
      <c r="E1264">
        <v>0</v>
      </c>
    </row>
    <row r="1265" spans="4:5" x14ac:dyDescent="0.2">
      <c r="D1265" t="s">
        <v>3622</v>
      </c>
      <c r="E1265" t="s">
        <v>5086</v>
      </c>
    </row>
    <row r="1266" spans="4:5" x14ac:dyDescent="0.2">
      <c r="D1266" t="s">
        <v>3623</v>
      </c>
      <c r="E1266" t="s">
        <v>5087</v>
      </c>
    </row>
    <row r="1267" spans="4:5" x14ac:dyDescent="0.2">
      <c r="D1267">
        <v>0</v>
      </c>
      <c r="E1267">
        <v>0</v>
      </c>
    </row>
    <row r="1268" spans="4:5" x14ac:dyDescent="0.2">
      <c r="D1268" t="s">
        <v>3624</v>
      </c>
      <c r="E1268" t="s">
        <v>5088</v>
      </c>
    </row>
    <row r="1269" spans="4:5" x14ac:dyDescent="0.2">
      <c r="D1269" t="s">
        <v>3625</v>
      </c>
      <c r="E1269" t="s">
        <v>5089</v>
      </c>
    </row>
    <row r="1270" spans="4:5" x14ac:dyDescent="0.2">
      <c r="D1270">
        <v>0</v>
      </c>
      <c r="E1270">
        <v>0</v>
      </c>
    </row>
    <row r="1271" spans="4:5" x14ac:dyDescent="0.2">
      <c r="D1271" t="s">
        <v>3626</v>
      </c>
      <c r="E1271" t="s">
        <v>5090</v>
      </c>
    </row>
    <row r="1272" spans="4:5" x14ac:dyDescent="0.2">
      <c r="D1272" t="s">
        <v>3627</v>
      </c>
      <c r="E1272" t="s">
        <v>5091</v>
      </c>
    </row>
    <row r="1273" spans="4:5" x14ac:dyDescent="0.2">
      <c r="D1273">
        <v>0</v>
      </c>
      <c r="E1273">
        <v>0</v>
      </c>
    </row>
    <row r="1274" spans="4:5" x14ac:dyDescent="0.2">
      <c r="D1274" t="s">
        <v>3628</v>
      </c>
      <c r="E1274" t="s">
        <v>5092</v>
      </c>
    </row>
    <row r="1275" spans="4:5" x14ac:dyDescent="0.2">
      <c r="D1275" t="s">
        <v>3629</v>
      </c>
      <c r="E1275" t="s">
        <v>5093</v>
      </c>
    </row>
    <row r="1276" spans="4:5" x14ac:dyDescent="0.2">
      <c r="D1276">
        <v>0</v>
      </c>
      <c r="E1276">
        <v>13373</v>
      </c>
    </row>
    <row r="1277" spans="4:5" x14ac:dyDescent="0.2">
      <c r="D1277" t="s">
        <v>3630</v>
      </c>
      <c r="E1277" t="s">
        <v>5094</v>
      </c>
    </row>
    <row r="1278" spans="4:5" x14ac:dyDescent="0.2">
      <c r="D1278" t="s">
        <v>3631</v>
      </c>
      <c r="E1278" t="s">
        <v>5095</v>
      </c>
    </row>
    <row r="1279" spans="4:5" x14ac:dyDescent="0.2">
      <c r="D1279">
        <v>0</v>
      </c>
      <c r="E1279">
        <v>0</v>
      </c>
    </row>
    <row r="1280" spans="4:5" x14ac:dyDescent="0.2">
      <c r="D1280" t="s">
        <v>3632</v>
      </c>
      <c r="E1280" t="s">
        <v>5096</v>
      </c>
    </row>
    <row r="1281" spans="4:5" x14ac:dyDescent="0.2">
      <c r="D1281" t="s">
        <v>3633</v>
      </c>
      <c r="E1281" t="s">
        <v>5097</v>
      </c>
    </row>
    <row r="1282" spans="4:5" x14ac:dyDescent="0.2">
      <c r="D1282">
        <v>0</v>
      </c>
      <c r="E1282">
        <v>0</v>
      </c>
    </row>
    <row r="1283" spans="4:5" x14ac:dyDescent="0.2">
      <c r="D1283" t="s">
        <v>3634</v>
      </c>
      <c r="E1283" t="s">
        <v>5098</v>
      </c>
    </row>
    <row r="1284" spans="4:5" x14ac:dyDescent="0.2">
      <c r="D1284" t="s">
        <v>3635</v>
      </c>
      <c r="E1284" t="s">
        <v>5099</v>
      </c>
    </row>
    <row r="1285" spans="4:5" x14ac:dyDescent="0.2">
      <c r="D1285">
        <v>0</v>
      </c>
      <c r="E1285">
        <v>0</v>
      </c>
    </row>
    <row r="1286" spans="4:5" x14ac:dyDescent="0.2">
      <c r="D1286" t="s">
        <v>3636</v>
      </c>
      <c r="E1286" t="s">
        <v>5100</v>
      </c>
    </row>
    <row r="1287" spans="4:5" x14ac:dyDescent="0.2">
      <c r="D1287" t="s">
        <v>3637</v>
      </c>
      <c r="E1287" t="s">
        <v>5101</v>
      </c>
    </row>
    <row r="1288" spans="4:5" x14ac:dyDescent="0.2">
      <c r="D1288">
        <v>0</v>
      </c>
      <c r="E1288">
        <v>0</v>
      </c>
    </row>
    <row r="1289" spans="4:5" x14ac:dyDescent="0.2">
      <c r="D1289" t="s">
        <v>3638</v>
      </c>
      <c r="E1289" t="s">
        <v>5102</v>
      </c>
    </row>
    <row r="1290" spans="4:5" x14ac:dyDescent="0.2">
      <c r="D1290" t="s">
        <v>3639</v>
      </c>
      <c r="E1290" t="s">
        <v>5103</v>
      </c>
    </row>
    <row r="1291" spans="4:5" x14ac:dyDescent="0.2">
      <c r="D1291">
        <v>0</v>
      </c>
      <c r="E1291">
        <v>0</v>
      </c>
    </row>
    <row r="1292" spans="4:5" x14ac:dyDescent="0.2">
      <c r="D1292" t="s">
        <v>3640</v>
      </c>
      <c r="E1292" t="s">
        <v>5104</v>
      </c>
    </row>
    <row r="1293" spans="4:5" x14ac:dyDescent="0.2">
      <c r="D1293" t="s">
        <v>3641</v>
      </c>
      <c r="E1293" t="s">
        <v>5105</v>
      </c>
    </row>
    <row r="1294" spans="4:5" x14ac:dyDescent="0.2">
      <c r="D1294">
        <v>0</v>
      </c>
      <c r="E1294">
        <v>0</v>
      </c>
    </row>
    <row r="1295" spans="4:5" x14ac:dyDescent="0.2">
      <c r="D1295" t="s">
        <v>3642</v>
      </c>
      <c r="E1295" t="s">
        <v>5106</v>
      </c>
    </row>
    <row r="1296" spans="4:5" x14ac:dyDescent="0.2">
      <c r="D1296" t="s">
        <v>3643</v>
      </c>
      <c r="E1296" t="s">
        <v>5107</v>
      </c>
    </row>
    <row r="1297" spans="4:5" x14ac:dyDescent="0.2">
      <c r="D1297">
        <v>0</v>
      </c>
      <c r="E1297">
        <v>0</v>
      </c>
    </row>
    <row r="1298" spans="4:5" x14ac:dyDescent="0.2">
      <c r="D1298" t="s">
        <v>3644</v>
      </c>
      <c r="E1298" t="s">
        <v>5108</v>
      </c>
    </row>
    <row r="1299" spans="4:5" x14ac:dyDescent="0.2">
      <c r="D1299" t="s">
        <v>3645</v>
      </c>
      <c r="E1299" t="s">
        <v>5109</v>
      </c>
    </row>
    <row r="1300" spans="4:5" x14ac:dyDescent="0.2">
      <c r="D1300">
        <v>0</v>
      </c>
      <c r="E1300">
        <v>0</v>
      </c>
    </row>
    <row r="1301" spans="4:5" x14ac:dyDescent="0.2">
      <c r="D1301" t="s">
        <v>3646</v>
      </c>
      <c r="E1301" t="s">
        <v>5110</v>
      </c>
    </row>
    <row r="1302" spans="4:5" x14ac:dyDescent="0.2">
      <c r="D1302" t="s">
        <v>3647</v>
      </c>
      <c r="E1302" t="s">
        <v>5111</v>
      </c>
    </row>
    <row r="1303" spans="4:5" x14ac:dyDescent="0.2">
      <c r="D1303">
        <v>0</v>
      </c>
      <c r="E1303">
        <v>0</v>
      </c>
    </row>
    <row r="1304" spans="4:5" x14ac:dyDescent="0.2">
      <c r="D1304" t="s">
        <v>3648</v>
      </c>
      <c r="E1304" t="s">
        <v>5112</v>
      </c>
    </row>
    <row r="1305" spans="4:5" x14ac:dyDescent="0.2">
      <c r="D1305" t="s">
        <v>3649</v>
      </c>
      <c r="E1305" t="s">
        <v>5113</v>
      </c>
    </row>
    <row r="1306" spans="4:5" x14ac:dyDescent="0.2">
      <c r="D1306">
        <v>0</v>
      </c>
      <c r="E1306">
        <v>0</v>
      </c>
    </row>
    <row r="1307" spans="4:5" x14ac:dyDescent="0.2">
      <c r="D1307" t="s">
        <v>3650</v>
      </c>
      <c r="E1307" t="s">
        <v>5114</v>
      </c>
    </row>
    <row r="1308" spans="4:5" x14ac:dyDescent="0.2">
      <c r="D1308" t="s">
        <v>3651</v>
      </c>
      <c r="E1308" t="s">
        <v>5115</v>
      </c>
    </row>
    <row r="1309" spans="4:5" x14ac:dyDescent="0.2">
      <c r="D1309">
        <v>0</v>
      </c>
      <c r="E1309">
        <v>0</v>
      </c>
    </row>
    <row r="1310" spans="4:5" x14ac:dyDescent="0.2">
      <c r="D1310" t="s">
        <v>3652</v>
      </c>
      <c r="E1310" t="s">
        <v>5116</v>
      </c>
    </row>
    <row r="1311" spans="4:5" x14ac:dyDescent="0.2">
      <c r="D1311" t="s">
        <v>3653</v>
      </c>
      <c r="E1311" t="s">
        <v>5117</v>
      </c>
    </row>
    <row r="1312" spans="4:5" x14ac:dyDescent="0.2">
      <c r="D1312">
        <v>0</v>
      </c>
      <c r="E1312">
        <v>0</v>
      </c>
    </row>
    <row r="1313" spans="4:5" x14ac:dyDescent="0.2">
      <c r="D1313" t="s">
        <v>3654</v>
      </c>
      <c r="E1313" t="s">
        <v>5118</v>
      </c>
    </row>
    <row r="1314" spans="4:5" x14ac:dyDescent="0.2">
      <c r="D1314" t="s">
        <v>3655</v>
      </c>
      <c r="E1314" t="s">
        <v>5119</v>
      </c>
    </row>
    <row r="1315" spans="4:5" x14ac:dyDescent="0.2">
      <c r="D1315">
        <v>0</v>
      </c>
      <c r="E1315">
        <v>0</v>
      </c>
    </row>
    <row r="1316" spans="4:5" x14ac:dyDescent="0.2">
      <c r="D1316" t="s">
        <v>3656</v>
      </c>
      <c r="E1316" t="s">
        <v>5120</v>
      </c>
    </row>
    <row r="1317" spans="4:5" x14ac:dyDescent="0.2">
      <c r="D1317" t="s">
        <v>3657</v>
      </c>
      <c r="E1317" t="s">
        <v>5121</v>
      </c>
    </row>
    <row r="1318" spans="4:5" x14ac:dyDescent="0.2">
      <c r="D1318">
        <v>0</v>
      </c>
      <c r="E1318">
        <v>0</v>
      </c>
    </row>
    <row r="1319" spans="4:5" x14ac:dyDescent="0.2">
      <c r="D1319" t="s">
        <v>3658</v>
      </c>
      <c r="E1319" t="s">
        <v>5122</v>
      </c>
    </row>
    <row r="1320" spans="4:5" x14ac:dyDescent="0.2">
      <c r="D1320" t="s">
        <v>3659</v>
      </c>
      <c r="E1320" t="s">
        <v>5123</v>
      </c>
    </row>
    <row r="1321" spans="4:5" x14ac:dyDescent="0.2">
      <c r="D1321">
        <v>0</v>
      </c>
      <c r="E1321">
        <v>0</v>
      </c>
    </row>
    <row r="1322" spans="4:5" x14ac:dyDescent="0.2">
      <c r="D1322" t="s">
        <v>3660</v>
      </c>
      <c r="E1322" t="s">
        <v>5124</v>
      </c>
    </row>
    <row r="1323" spans="4:5" x14ac:dyDescent="0.2">
      <c r="D1323" t="s">
        <v>3661</v>
      </c>
      <c r="E1323" t="s">
        <v>5125</v>
      </c>
    </row>
    <row r="1324" spans="4:5" x14ac:dyDescent="0.2">
      <c r="D1324">
        <v>0</v>
      </c>
      <c r="E1324">
        <v>0</v>
      </c>
    </row>
    <row r="1325" spans="4:5" x14ac:dyDescent="0.2">
      <c r="D1325" t="s">
        <v>3662</v>
      </c>
      <c r="E1325" t="s">
        <v>5126</v>
      </c>
    </row>
    <row r="1326" spans="4:5" x14ac:dyDescent="0.2">
      <c r="D1326" t="s">
        <v>3663</v>
      </c>
      <c r="E1326" t="s">
        <v>5127</v>
      </c>
    </row>
    <row r="1327" spans="4:5" x14ac:dyDescent="0.2">
      <c r="D1327">
        <v>0</v>
      </c>
      <c r="E1327">
        <v>0</v>
      </c>
    </row>
    <row r="1328" spans="4:5" x14ac:dyDescent="0.2">
      <c r="D1328" t="s">
        <v>3664</v>
      </c>
      <c r="E1328" t="s">
        <v>5128</v>
      </c>
    </row>
    <row r="1329" spans="4:5" x14ac:dyDescent="0.2">
      <c r="D1329" t="s">
        <v>3665</v>
      </c>
      <c r="E1329" t="s">
        <v>5129</v>
      </c>
    </row>
    <row r="1330" spans="4:5" x14ac:dyDescent="0.2">
      <c r="D1330">
        <v>0</v>
      </c>
      <c r="E1330">
        <v>0</v>
      </c>
    </row>
    <row r="1331" spans="4:5" x14ac:dyDescent="0.2">
      <c r="D1331" t="s">
        <v>3666</v>
      </c>
      <c r="E1331" t="s">
        <v>5130</v>
      </c>
    </row>
    <row r="1332" spans="4:5" x14ac:dyDescent="0.2">
      <c r="D1332" t="s">
        <v>3667</v>
      </c>
      <c r="E1332" t="s">
        <v>5131</v>
      </c>
    </row>
    <row r="1333" spans="4:5" x14ac:dyDescent="0.2">
      <c r="D1333">
        <v>0</v>
      </c>
      <c r="E1333">
        <v>0</v>
      </c>
    </row>
    <row r="1334" spans="4:5" x14ac:dyDescent="0.2">
      <c r="D1334" t="s">
        <v>3668</v>
      </c>
      <c r="E1334" t="s">
        <v>5132</v>
      </c>
    </row>
    <row r="1335" spans="4:5" x14ac:dyDescent="0.2">
      <c r="D1335" t="s">
        <v>3669</v>
      </c>
      <c r="E1335" t="s">
        <v>3095</v>
      </c>
    </row>
    <row r="1336" spans="4:5" x14ac:dyDescent="0.2">
      <c r="D1336">
        <v>0</v>
      </c>
      <c r="E1336">
        <v>0</v>
      </c>
    </row>
    <row r="1337" spans="4:5" x14ac:dyDescent="0.2">
      <c r="D1337" t="s">
        <v>3670</v>
      </c>
      <c r="E1337" t="s">
        <v>5133</v>
      </c>
    </row>
    <row r="1338" spans="4:5" x14ac:dyDescent="0.2">
      <c r="D1338" t="s">
        <v>3671</v>
      </c>
      <c r="E1338" t="s">
        <v>5134</v>
      </c>
    </row>
    <row r="1339" spans="4:5" x14ac:dyDescent="0.2">
      <c r="D1339">
        <v>0</v>
      </c>
      <c r="E1339">
        <v>0</v>
      </c>
    </row>
    <row r="1340" spans="4:5" x14ac:dyDescent="0.2">
      <c r="D1340" t="s">
        <v>3672</v>
      </c>
      <c r="E1340" t="s">
        <v>5135</v>
      </c>
    </row>
    <row r="1341" spans="4:5" x14ac:dyDescent="0.2">
      <c r="D1341" t="s">
        <v>3673</v>
      </c>
      <c r="E1341" t="s">
        <v>3113</v>
      </c>
    </row>
    <row r="1342" spans="4:5" x14ac:dyDescent="0.2">
      <c r="D1342">
        <v>0</v>
      </c>
      <c r="E1342">
        <v>0</v>
      </c>
    </row>
    <row r="1343" spans="4:5" x14ac:dyDescent="0.2">
      <c r="D1343" t="s">
        <v>3674</v>
      </c>
      <c r="E1343" t="s">
        <v>5136</v>
      </c>
    </row>
    <row r="1344" spans="4:5" x14ac:dyDescent="0.2">
      <c r="D1344" t="s">
        <v>3675</v>
      </c>
      <c r="E1344" t="s">
        <v>5137</v>
      </c>
    </row>
    <row r="1345" spans="4:5" x14ac:dyDescent="0.2">
      <c r="D1345">
        <v>0</v>
      </c>
      <c r="E1345">
        <v>0</v>
      </c>
    </row>
    <row r="1346" spans="4:5" x14ac:dyDescent="0.2">
      <c r="D1346" t="s">
        <v>3676</v>
      </c>
      <c r="E1346" t="s">
        <v>5138</v>
      </c>
    </row>
    <row r="1347" spans="4:5" x14ac:dyDescent="0.2">
      <c r="D1347" t="s">
        <v>3677</v>
      </c>
      <c r="E1347" t="s">
        <v>5139</v>
      </c>
    </row>
    <row r="1348" spans="4:5" x14ac:dyDescent="0.2">
      <c r="D1348">
        <v>0</v>
      </c>
      <c r="E1348">
        <v>0</v>
      </c>
    </row>
    <row r="1349" spans="4:5" x14ac:dyDescent="0.2">
      <c r="D1349" t="s">
        <v>3678</v>
      </c>
      <c r="E1349" t="s">
        <v>5140</v>
      </c>
    </row>
    <row r="1350" spans="4:5" x14ac:dyDescent="0.2">
      <c r="D1350" t="s">
        <v>3679</v>
      </c>
      <c r="E1350" t="s">
        <v>5141</v>
      </c>
    </row>
    <row r="1351" spans="4:5" x14ac:dyDescent="0.2">
      <c r="D1351">
        <v>0</v>
      </c>
      <c r="E1351">
        <v>0</v>
      </c>
    </row>
    <row r="1352" spans="4:5" x14ac:dyDescent="0.2">
      <c r="D1352" t="s">
        <v>3680</v>
      </c>
      <c r="E1352" t="s">
        <v>5142</v>
      </c>
    </row>
    <row r="1353" spans="4:5" x14ac:dyDescent="0.2">
      <c r="D1353" t="s">
        <v>3681</v>
      </c>
      <c r="E1353" t="s">
        <v>3131</v>
      </c>
    </row>
    <row r="1354" spans="4:5" x14ac:dyDescent="0.2">
      <c r="D1354">
        <v>0</v>
      </c>
      <c r="E1354">
        <v>0</v>
      </c>
    </row>
    <row r="1355" spans="4:5" x14ac:dyDescent="0.2">
      <c r="D1355" t="s">
        <v>3682</v>
      </c>
      <c r="E1355" t="s">
        <v>5143</v>
      </c>
    </row>
    <row r="1356" spans="4:5" x14ac:dyDescent="0.2">
      <c r="D1356" t="s">
        <v>3683</v>
      </c>
      <c r="E1356" t="s">
        <v>3137</v>
      </c>
    </row>
    <row r="1357" spans="4:5" x14ac:dyDescent="0.2">
      <c r="D1357">
        <v>0</v>
      </c>
      <c r="E1357">
        <v>0</v>
      </c>
    </row>
    <row r="1358" spans="4:5" x14ac:dyDescent="0.2">
      <c r="D1358" t="s">
        <v>3684</v>
      </c>
      <c r="E1358" t="s">
        <v>5144</v>
      </c>
    </row>
    <row r="1359" spans="4:5" x14ac:dyDescent="0.2">
      <c r="D1359" t="s">
        <v>3685</v>
      </c>
      <c r="E1359" t="s">
        <v>5145</v>
      </c>
    </row>
    <row r="1360" spans="4:5" x14ac:dyDescent="0.2">
      <c r="D1360">
        <v>0</v>
      </c>
      <c r="E1360">
        <v>0</v>
      </c>
    </row>
    <row r="1361" spans="4:5" x14ac:dyDescent="0.2">
      <c r="D1361" t="s">
        <v>3686</v>
      </c>
      <c r="E1361" t="s">
        <v>5146</v>
      </c>
    </row>
    <row r="1362" spans="4:5" x14ac:dyDescent="0.2">
      <c r="D1362" t="s">
        <v>3687</v>
      </c>
      <c r="E1362" t="s">
        <v>5147</v>
      </c>
    </row>
    <row r="1363" spans="4:5" x14ac:dyDescent="0.2">
      <c r="D1363">
        <v>0</v>
      </c>
      <c r="E1363">
        <v>0</v>
      </c>
    </row>
    <row r="1364" spans="4:5" x14ac:dyDescent="0.2">
      <c r="D1364" t="s">
        <v>3688</v>
      </c>
      <c r="E1364" t="s">
        <v>5148</v>
      </c>
    </row>
    <row r="1365" spans="4:5" x14ac:dyDescent="0.2">
      <c r="D1365" t="s">
        <v>3689</v>
      </c>
      <c r="E1365" t="s">
        <v>5149</v>
      </c>
    </row>
    <row r="1366" spans="4:5" x14ac:dyDescent="0.2">
      <c r="D1366">
        <v>0</v>
      </c>
      <c r="E1366">
        <v>0</v>
      </c>
    </row>
    <row r="1367" spans="4:5" x14ac:dyDescent="0.2">
      <c r="D1367" t="s">
        <v>3690</v>
      </c>
      <c r="E1367" t="s">
        <v>5150</v>
      </c>
    </row>
    <row r="1368" spans="4:5" x14ac:dyDescent="0.2">
      <c r="D1368" t="s">
        <v>3691</v>
      </c>
      <c r="E1368" t="s">
        <v>5151</v>
      </c>
    </row>
    <row r="1369" spans="4:5" x14ac:dyDescent="0.2">
      <c r="D1369">
        <v>0</v>
      </c>
      <c r="E1369">
        <v>0</v>
      </c>
    </row>
    <row r="1370" spans="4:5" x14ac:dyDescent="0.2">
      <c r="D1370" t="s">
        <v>3692</v>
      </c>
      <c r="E1370" t="s">
        <v>5152</v>
      </c>
    </row>
    <row r="1371" spans="4:5" x14ac:dyDescent="0.2">
      <c r="D1371" t="s">
        <v>3693</v>
      </c>
      <c r="E1371" t="s">
        <v>5153</v>
      </c>
    </row>
    <row r="1372" spans="4:5" x14ac:dyDescent="0.2">
      <c r="D1372">
        <v>0</v>
      </c>
      <c r="E1372">
        <v>0</v>
      </c>
    </row>
    <row r="1373" spans="4:5" x14ac:dyDescent="0.2">
      <c r="D1373" t="s">
        <v>3694</v>
      </c>
      <c r="E1373" t="s">
        <v>5154</v>
      </c>
    </row>
    <row r="1374" spans="4:5" x14ac:dyDescent="0.2">
      <c r="D1374" t="s">
        <v>3695</v>
      </c>
      <c r="E1374" t="s">
        <v>5155</v>
      </c>
    </row>
    <row r="1375" spans="4:5" x14ac:dyDescent="0.2">
      <c r="D1375">
        <v>0</v>
      </c>
      <c r="E1375">
        <v>0</v>
      </c>
    </row>
    <row r="1376" spans="4:5" x14ac:dyDescent="0.2">
      <c r="D1376" t="s">
        <v>3696</v>
      </c>
      <c r="E1376" t="s">
        <v>5156</v>
      </c>
    </row>
    <row r="1377" spans="4:5" x14ac:dyDescent="0.2">
      <c r="D1377" t="s">
        <v>3697</v>
      </c>
      <c r="E1377" t="s">
        <v>3209</v>
      </c>
    </row>
    <row r="1378" spans="4:5" x14ac:dyDescent="0.2">
      <c r="D1378">
        <v>0</v>
      </c>
      <c r="E1378">
        <v>0</v>
      </c>
    </row>
    <row r="1379" spans="4:5" x14ac:dyDescent="0.2">
      <c r="D1379" t="s">
        <v>3698</v>
      </c>
      <c r="E1379" t="s">
        <v>5157</v>
      </c>
    </row>
    <row r="1380" spans="4:5" x14ac:dyDescent="0.2">
      <c r="D1380" t="s">
        <v>3699</v>
      </c>
      <c r="E1380" t="s">
        <v>5158</v>
      </c>
    </row>
    <row r="1381" spans="4:5" x14ac:dyDescent="0.2">
      <c r="D1381">
        <v>0</v>
      </c>
      <c r="E1381">
        <v>0</v>
      </c>
    </row>
    <row r="1382" spans="4:5" x14ac:dyDescent="0.2">
      <c r="D1382" t="s">
        <v>3700</v>
      </c>
      <c r="E1382" t="s">
        <v>5159</v>
      </c>
    </row>
    <row r="1383" spans="4:5" x14ac:dyDescent="0.2">
      <c r="D1383" t="s">
        <v>3701</v>
      </c>
      <c r="E1383" t="s">
        <v>3225</v>
      </c>
    </row>
    <row r="1384" spans="4:5" x14ac:dyDescent="0.2">
      <c r="D1384">
        <v>0</v>
      </c>
      <c r="E1384">
        <v>0</v>
      </c>
    </row>
    <row r="1385" spans="4:5" x14ac:dyDescent="0.2">
      <c r="D1385" t="s">
        <v>3702</v>
      </c>
      <c r="E1385" t="s">
        <v>5160</v>
      </c>
    </row>
    <row r="1386" spans="4:5" x14ac:dyDescent="0.2">
      <c r="D1386" t="s">
        <v>3703</v>
      </c>
      <c r="E1386" t="s">
        <v>5161</v>
      </c>
    </row>
    <row r="1387" spans="4:5" x14ac:dyDescent="0.2">
      <c r="D1387">
        <v>0</v>
      </c>
      <c r="E1387">
        <v>0</v>
      </c>
    </row>
    <row r="1388" spans="4:5" x14ac:dyDescent="0.2">
      <c r="D1388" t="s">
        <v>3704</v>
      </c>
      <c r="E1388" t="s">
        <v>5162</v>
      </c>
    </row>
    <row r="1389" spans="4:5" x14ac:dyDescent="0.2">
      <c r="D1389" t="s">
        <v>3705</v>
      </c>
      <c r="E1389" t="s">
        <v>5163</v>
      </c>
    </row>
    <row r="1390" spans="4:5" x14ac:dyDescent="0.2">
      <c r="D1390">
        <v>868882</v>
      </c>
      <c r="E1390">
        <v>0</v>
      </c>
    </row>
    <row r="1391" spans="4:5" x14ac:dyDescent="0.2">
      <c r="D1391" t="s">
        <v>3706</v>
      </c>
      <c r="E1391" t="s">
        <v>5164</v>
      </c>
    </row>
    <row r="1392" spans="4:5" x14ac:dyDescent="0.2">
      <c r="D1392" t="s">
        <v>3707</v>
      </c>
      <c r="E1392" t="s">
        <v>5165</v>
      </c>
    </row>
    <row r="1393" spans="4:5" x14ac:dyDescent="0.2">
      <c r="D1393">
        <v>0</v>
      </c>
      <c r="E1393">
        <v>0</v>
      </c>
    </row>
    <row r="1394" spans="4:5" x14ac:dyDescent="0.2">
      <c r="D1394" t="s">
        <v>3708</v>
      </c>
      <c r="E1394" t="s">
        <v>5166</v>
      </c>
    </row>
    <row r="1395" spans="4:5" x14ac:dyDescent="0.2">
      <c r="D1395" t="s">
        <v>3709</v>
      </c>
      <c r="E1395" t="s">
        <v>5167</v>
      </c>
    </row>
    <row r="1396" spans="4:5" x14ac:dyDescent="0.2">
      <c r="D1396">
        <v>0</v>
      </c>
      <c r="E1396">
        <v>0</v>
      </c>
    </row>
    <row r="1397" spans="4:5" x14ac:dyDescent="0.2">
      <c r="D1397" t="s">
        <v>3710</v>
      </c>
      <c r="E1397" t="s">
        <v>5168</v>
      </c>
    </row>
    <row r="1398" spans="4:5" x14ac:dyDescent="0.2">
      <c r="D1398" t="s">
        <v>3711</v>
      </c>
      <c r="E1398" t="s">
        <v>5169</v>
      </c>
    </row>
    <row r="1399" spans="4:5" x14ac:dyDescent="0.2">
      <c r="D1399">
        <v>0</v>
      </c>
      <c r="E1399">
        <v>0</v>
      </c>
    </row>
    <row r="1400" spans="4:5" x14ac:dyDescent="0.2">
      <c r="D1400" t="s">
        <v>3712</v>
      </c>
      <c r="E1400" t="s">
        <v>5170</v>
      </c>
    </row>
    <row r="1401" spans="4:5" x14ac:dyDescent="0.2">
      <c r="D1401" t="s">
        <v>3713</v>
      </c>
      <c r="E1401" t="s">
        <v>5171</v>
      </c>
    </row>
    <row r="1402" spans="4:5" x14ac:dyDescent="0.2">
      <c r="D1402">
        <v>386347</v>
      </c>
      <c r="E1402">
        <v>0</v>
      </c>
    </row>
    <row r="1403" spans="4:5" x14ac:dyDescent="0.2">
      <c r="D1403" t="s">
        <v>3714</v>
      </c>
      <c r="E1403" t="s">
        <v>5172</v>
      </c>
    </row>
    <row r="1404" spans="4:5" x14ac:dyDescent="0.2">
      <c r="D1404" t="s">
        <v>3715</v>
      </c>
      <c r="E1404" t="s">
        <v>5173</v>
      </c>
    </row>
    <row r="1405" spans="4:5" x14ac:dyDescent="0.2">
      <c r="D1405">
        <v>0</v>
      </c>
      <c r="E1405">
        <v>0</v>
      </c>
    </row>
    <row r="1406" spans="4:5" x14ac:dyDescent="0.2">
      <c r="D1406" t="s">
        <v>3716</v>
      </c>
      <c r="E1406" t="s">
        <v>5174</v>
      </c>
    </row>
    <row r="1407" spans="4:5" x14ac:dyDescent="0.2">
      <c r="D1407" t="s">
        <v>3717</v>
      </c>
      <c r="E1407" t="s">
        <v>5175</v>
      </c>
    </row>
    <row r="1408" spans="4:5" x14ac:dyDescent="0.2">
      <c r="D1408">
        <v>0</v>
      </c>
      <c r="E1408">
        <v>0</v>
      </c>
    </row>
    <row r="1409" spans="4:5" x14ac:dyDescent="0.2">
      <c r="D1409" t="s">
        <v>3718</v>
      </c>
      <c r="E1409" t="s">
        <v>5176</v>
      </c>
    </row>
    <row r="1410" spans="4:5" x14ac:dyDescent="0.2">
      <c r="D1410" t="s">
        <v>3719</v>
      </c>
      <c r="E1410" t="s">
        <v>3305</v>
      </c>
    </row>
    <row r="1411" spans="4:5" x14ac:dyDescent="0.2">
      <c r="D1411">
        <v>0</v>
      </c>
      <c r="E1411">
        <v>0</v>
      </c>
    </row>
    <row r="1412" spans="4:5" x14ac:dyDescent="0.2">
      <c r="D1412" t="s">
        <v>3720</v>
      </c>
      <c r="E1412" t="s">
        <v>5177</v>
      </c>
    </row>
    <row r="1413" spans="4:5" x14ac:dyDescent="0.2">
      <c r="D1413" t="s">
        <v>3721</v>
      </c>
      <c r="E1413" t="s">
        <v>3307</v>
      </c>
    </row>
    <row r="1414" spans="4:5" x14ac:dyDescent="0.2">
      <c r="D1414">
        <v>0</v>
      </c>
      <c r="E1414">
        <v>0</v>
      </c>
    </row>
    <row r="1415" spans="4:5" x14ac:dyDescent="0.2">
      <c r="D1415" t="s">
        <v>3722</v>
      </c>
      <c r="E1415" t="s">
        <v>5178</v>
      </c>
    </row>
    <row r="1416" spans="4:5" x14ac:dyDescent="0.2">
      <c r="D1416" t="s">
        <v>3723</v>
      </c>
      <c r="E1416" t="s">
        <v>3309</v>
      </c>
    </row>
    <row r="1417" spans="4:5" x14ac:dyDescent="0.2">
      <c r="D1417">
        <v>0</v>
      </c>
      <c r="E1417">
        <v>0</v>
      </c>
    </row>
    <row r="1418" spans="4:5" x14ac:dyDescent="0.2">
      <c r="D1418" t="s">
        <v>3724</v>
      </c>
      <c r="E1418" t="s">
        <v>5179</v>
      </c>
    </row>
    <row r="1419" spans="4:5" x14ac:dyDescent="0.2">
      <c r="D1419" t="s">
        <v>3725</v>
      </c>
      <c r="E1419" t="s">
        <v>3311</v>
      </c>
    </row>
    <row r="1420" spans="4:5" x14ac:dyDescent="0.2">
      <c r="D1420">
        <v>47685</v>
      </c>
      <c r="E1420">
        <v>0</v>
      </c>
    </row>
    <row r="1421" spans="4:5" x14ac:dyDescent="0.2">
      <c r="D1421" t="s">
        <v>3726</v>
      </c>
      <c r="E1421" t="s">
        <v>5180</v>
      </c>
    </row>
    <row r="1422" spans="4:5" x14ac:dyDescent="0.2">
      <c r="D1422" t="s">
        <v>3727</v>
      </c>
      <c r="E1422" t="s">
        <v>3313</v>
      </c>
    </row>
    <row r="1423" spans="4:5" x14ac:dyDescent="0.2">
      <c r="D1423">
        <v>0</v>
      </c>
      <c r="E1423">
        <v>0</v>
      </c>
    </row>
    <row r="1424" spans="4:5" x14ac:dyDescent="0.2">
      <c r="D1424" t="s">
        <v>3728</v>
      </c>
      <c r="E1424" t="s">
        <v>5181</v>
      </c>
    </row>
    <row r="1425" spans="4:5" x14ac:dyDescent="0.2">
      <c r="D1425" t="s">
        <v>3729</v>
      </c>
      <c r="E1425" t="s">
        <v>3315</v>
      </c>
    </row>
    <row r="1426" spans="4:5" x14ac:dyDescent="0.2">
      <c r="D1426">
        <v>0</v>
      </c>
      <c r="E1426">
        <v>0</v>
      </c>
    </row>
    <row r="1427" spans="4:5" x14ac:dyDescent="0.2">
      <c r="D1427" t="s">
        <v>3730</v>
      </c>
      <c r="E1427" t="s">
        <v>5182</v>
      </c>
    </row>
    <row r="1428" spans="4:5" x14ac:dyDescent="0.2">
      <c r="D1428" t="s">
        <v>3731</v>
      </c>
      <c r="E1428" t="s">
        <v>5183</v>
      </c>
    </row>
    <row r="1429" spans="4:5" x14ac:dyDescent="0.2">
      <c r="D1429">
        <v>2121878</v>
      </c>
      <c r="E1429">
        <v>0</v>
      </c>
    </row>
    <row r="1430" spans="4:5" x14ac:dyDescent="0.2">
      <c r="D1430" t="s">
        <v>3732</v>
      </c>
      <c r="E1430" t="s">
        <v>5184</v>
      </c>
    </row>
    <row r="1431" spans="4:5" x14ac:dyDescent="0.2">
      <c r="D1431" t="s">
        <v>3733</v>
      </c>
      <c r="E1431" t="s">
        <v>3317</v>
      </c>
    </row>
    <row r="1432" spans="4:5" x14ac:dyDescent="0.2">
      <c r="D1432">
        <v>0</v>
      </c>
      <c r="E1432">
        <v>0</v>
      </c>
    </row>
    <row r="1433" spans="4:5" x14ac:dyDescent="0.2">
      <c r="D1433" t="s">
        <v>3734</v>
      </c>
      <c r="E1433" t="s">
        <v>5185</v>
      </c>
    </row>
    <row r="1434" spans="4:5" x14ac:dyDescent="0.2">
      <c r="D1434" t="s">
        <v>3735</v>
      </c>
      <c r="E1434" t="s">
        <v>5186</v>
      </c>
    </row>
    <row r="1435" spans="4:5" x14ac:dyDescent="0.2">
      <c r="D1435">
        <v>0</v>
      </c>
      <c r="E1435">
        <v>0</v>
      </c>
    </row>
    <row r="1436" spans="4:5" x14ac:dyDescent="0.2">
      <c r="D1436" t="s">
        <v>3736</v>
      </c>
      <c r="E1436" t="s">
        <v>5187</v>
      </c>
    </row>
    <row r="1437" spans="4:5" x14ac:dyDescent="0.2">
      <c r="D1437" t="s">
        <v>3737</v>
      </c>
      <c r="E1437" t="s">
        <v>5188</v>
      </c>
    </row>
    <row r="1438" spans="4:5" x14ac:dyDescent="0.2">
      <c r="D1438">
        <v>0</v>
      </c>
      <c r="E1438">
        <v>0</v>
      </c>
    </row>
    <row r="1439" spans="4:5" x14ac:dyDescent="0.2">
      <c r="D1439" t="s">
        <v>3738</v>
      </c>
      <c r="E1439" t="s">
        <v>5189</v>
      </c>
    </row>
    <row r="1440" spans="4:5" x14ac:dyDescent="0.2">
      <c r="D1440" t="s">
        <v>3739</v>
      </c>
      <c r="E1440" t="s">
        <v>5190</v>
      </c>
    </row>
    <row r="1441" spans="4:5" x14ac:dyDescent="0.2">
      <c r="D1441">
        <v>0</v>
      </c>
      <c r="E1441">
        <v>0</v>
      </c>
    </row>
    <row r="1442" spans="4:5" x14ac:dyDescent="0.2">
      <c r="D1442" t="s">
        <v>3740</v>
      </c>
      <c r="E1442" t="s">
        <v>5191</v>
      </c>
    </row>
    <row r="1443" spans="4:5" x14ac:dyDescent="0.2">
      <c r="D1443" t="s">
        <v>3741</v>
      </c>
      <c r="E1443" t="s">
        <v>5192</v>
      </c>
    </row>
    <row r="1444" spans="4:5" x14ac:dyDescent="0.2">
      <c r="D1444">
        <v>0</v>
      </c>
      <c r="E1444">
        <v>0</v>
      </c>
    </row>
    <row r="1445" spans="4:5" x14ac:dyDescent="0.2">
      <c r="D1445" t="s">
        <v>3742</v>
      </c>
      <c r="E1445" t="s">
        <v>5193</v>
      </c>
    </row>
    <row r="1446" spans="4:5" x14ac:dyDescent="0.2">
      <c r="D1446" t="s">
        <v>3743</v>
      </c>
      <c r="E1446" t="s">
        <v>5194</v>
      </c>
    </row>
    <row r="1447" spans="4:5" x14ac:dyDescent="0.2">
      <c r="D1447">
        <v>0</v>
      </c>
      <c r="E1447">
        <v>0</v>
      </c>
    </row>
    <row r="1448" spans="4:5" x14ac:dyDescent="0.2">
      <c r="D1448" t="s">
        <v>3744</v>
      </c>
      <c r="E1448" t="s">
        <v>5195</v>
      </c>
    </row>
    <row r="1449" spans="4:5" x14ac:dyDescent="0.2">
      <c r="D1449" t="s">
        <v>3745</v>
      </c>
      <c r="E1449" t="s">
        <v>5196</v>
      </c>
    </row>
    <row r="1450" spans="4:5" x14ac:dyDescent="0.2">
      <c r="D1450">
        <v>0</v>
      </c>
      <c r="E1450">
        <v>0</v>
      </c>
    </row>
    <row r="1451" spans="4:5" x14ac:dyDescent="0.2">
      <c r="D1451" t="s">
        <v>3746</v>
      </c>
      <c r="E1451" t="s">
        <v>5197</v>
      </c>
    </row>
    <row r="1452" spans="4:5" x14ac:dyDescent="0.2">
      <c r="D1452" t="s">
        <v>3747</v>
      </c>
      <c r="E1452" t="s">
        <v>5198</v>
      </c>
    </row>
    <row r="1453" spans="4:5" x14ac:dyDescent="0.2">
      <c r="D1453">
        <v>0</v>
      </c>
      <c r="E1453">
        <v>0</v>
      </c>
    </row>
    <row r="1454" spans="4:5" x14ac:dyDescent="0.2">
      <c r="D1454" t="s">
        <v>3748</v>
      </c>
      <c r="E1454" t="s">
        <v>5199</v>
      </c>
    </row>
    <row r="1455" spans="4:5" x14ac:dyDescent="0.2">
      <c r="D1455" t="s">
        <v>3749</v>
      </c>
      <c r="E1455" t="s">
        <v>5200</v>
      </c>
    </row>
    <row r="1456" spans="4:5" x14ac:dyDescent="0.2">
      <c r="D1456">
        <v>0</v>
      </c>
      <c r="E1456">
        <v>0</v>
      </c>
    </row>
    <row r="1457" spans="4:5" x14ac:dyDescent="0.2">
      <c r="D1457" t="s">
        <v>3750</v>
      </c>
      <c r="E1457" t="s">
        <v>5201</v>
      </c>
    </row>
    <row r="1458" spans="4:5" x14ac:dyDescent="0.2">
      <c r="D1458" t="s">
        <v>3751</v>
      </c>
      <c r="E1458" t="s">
        <v>5202</v>
      </c>
    </row>
    <row r="1459" spans="4:5" x14ac:dyDescent="0.2">
      <c r="D1459">
        <v>0</v>
      </c>
      <c r="E1459">
        <v>0</v>
      </c>
    </row>
    <row r="1460" spans="4:5" x14ac:dyDescent="0.2">
      <c r="D1460" t="s">
        <v>3752</v>
      </c>
      <c r="E1460" t="s">
        <v>5203</v>
      </c>
    </row>
    <row r="1461" spans="4:5" x14ac:dyDescent="0.2">
      <c r="D1461" t="s">
        <v>3753</v>
      </c>
      <c r="E1461" t="s">
        <v>5204</v>
      </c>
    </row>
    <row r="1462" spans="4:5" x14ac:dyDescent="0.2">
      <c r="D1462">
        <v>0</v>
      </c>
      <c r="E1462">
        <v>0</v>
      </c>
    </row>
    <row r="1463" spans="4:5" x14ac:dyDescent="0.2">
      <c r="D1463" t="s">
        <v>3754</v>
      </c>
      <c r="E1463" t="s">
        <v>5205</v>
      </c>
    </row>
    <row r="1464" spans="4:5" x14ac:dyDescent="0.2">
      <c r="D1464" t="s">
        <v>3755</v>
      </c>
      <c r="E1464" t="s">
        <v>5206</v>
      </c>
    </row>
    <row r="1465" spans="4:5" x14ac:dyDescent="0.2">
      <c r="D1465">
        <v>0</v>
      </c>
      <c r="E1465">
        <v>0</v>
      </c>
    </row>
    <row r="1466" spans="4:5" x14ac:dyDescent="0.2">
      <c r="D1466" t="s">
        <v>3756</v>
      </c>
      <c r="E1466" t="s">
        <v>5207</v>
      </c>
    </row>
    <row r="1467" spans="4:5" x14ac:dyDescent="0.2">
      <c r="D1467" t="s">
        <v>3757</v>
      </c>
      <c r="E1467" t="s">
        <v>5208</v>
      </c>
    </row>
    <row r="1468" spans="4:5" x14ac:dyDescent="0.2">
      <c r="D1468">
        <v>0</v>
      </c>
      <c r="E1468">
        <v>0</v>
      </c>
    </row>
    <row r="1469" spans="4:5" x14ac:dyDescent="0.2">
      <c r="D1469" t="s">
        <v>3758</v>
      </c>
      <c r="E1469" t="s">
        <v>5209</v>
      </c>
    </row>
    <row r="1470" spans="4:5" x14ac:dyDescent="0.2">
      <c r="D1470" t="s">
        <v>3759</v>
      </c>
      <c r="E1470" t="s">
        <v>5210</v>
      </c>
    </row>
    <row r="1471" spans="4:5" x14ac:dyDescent="0.2">
      <c r="D1471">
        <v>0</v>
      </c>
      <c r="E1471">
        <v>0</v>
      </c>
    </row>
    <row r="1472" spans="4:5" x14ac:dyDescent="0.2">
      <c r="D1472" t="s">
        <v>3760</v>
      </c>
      <c r="E1472" t="s">
        <v>5211</v>
      </c>
    </row>
    <row r="1473" spans="4:5" x14ac:dyDescent="0.2">
      <c r="D1473" t="s">
        <v>3761</v>
      </c>
      <c r="E1473" t="s">
        <v>5212</v>
      </c>
    </row>
    <row r="1474" spans="4:5" x14ac:dyDescent="0.2">
      <c r="D1474">
        <v>0</v>
      </c>
      <c r="E1474">
        <v>0</v>
      </c>
    </row>
    <row r="1475" spans="4:5" x14ac:dyDescent="0.2">
      <c r="D1475" t="s">
        <v>3762</v>
      </c>
      <c r="E1475" t="s">
        <v>5213</v>
      </c>
    </row>
    <row r="1476" spans="4:5" x14ac:dyDescent="0.2">
      <c r="D1476" t="s">
        <v>3763</v>
      </c>
      <c r="E1476" t="s">
        <v>5214</v>
      </c>
    </row>
    <row r="1477" spans="4:5" x14ac:dyDescent="0.2">
      <c r="D1477">
        <v>0</v>
      </c>
      <c r="E1477">
        <v>0</v>
      </c>
    </row>
    <row r="1478" spans="4:5" x14ac:dyDescent="0.2">
      <c r="D1478" t="s">
        <v>3764</v>
      </c>
      <c r="E1478" t="s">
        <v>5215</v>
      </c>
    </row>
    <row r="1479" spans="4:5" x14ac:dyDescent="0.2">
      <c r="D1479" t="s">
        <v>3765</v>
      </c>
      <c r="E1479" t="s">
        <v>5216</v>
      </c>
    </row>
    <row r="1480" spans="4:5" x14ac:dyDescent="0.2">
      <c r="D1480">
        <v>0</v>
      </c>
      <c r="E1480">
        <v>0</v>
      </c>
    </row>
    <row r="1481" spans="4:5" x14ac:dyDescent="0.2">
      <c r="D1481" t="s">
        <v>3766</v>
      </c>
      <c r="E1481" t="s">
        <v>5217</v>
      </c>
    </row>
    <row r="1482" spans="4:5" x14ac:dyDescent="0.2">
      <c r="D1482" t="s">
        <v>3767</v>
      </c>
      <c r="E1482" t="s">
        <v>5218</v>
      </c>
    </row>
    <row r="1483" spans="4:5" x14ac:dyDescent="0.2">
      <c r="D1483">
        <v>0</v>
      </c>
      <c r="E1483">
        <v>0</v>
      </c>
    </row>
    <row r="1484" spans="4:5" x14ac:dyDescent="0.2">
      <c r="D1484" t="s">
        <v>3768</v>
      </c>
      <c r="E1484" t="s">
        <v>5219</v>
      </c>
    </row>
    <row r="1485" spans="4:5" x14ac:dyDescent="0.2">
      <c r="D1485" t="s">
        <v>3769</v>
      </c>
      <c r="E1485" t="s">
        <v>5220</v>
      </c>
    </row>
    <row r="1486" spans="4:5" x14ac:dyDescent="0.2">
      <c r="D1486">
        <v>0</v>
      </c>
      <c r="E1486">
        <v>0</v>
      </c>
    </row>
    <row r="1487" spans="4:5" x14ac:dyDescent="0.2">
      <c r="D1487" t="s">
        <v>3770</v>
      </c>
      <c r="E1487" t="s">
        <v>5221</v>
      </c>
    </row>
    <row r="1488" spans="4:5" x14ac:dyDescent="0.2">
      <c r="D1488" t="s">
        <v>3771</v>
      </c>
      <c r="E1488" t="s">
        <v>5222</v>
      </c>
    </row>
    <row r="1489" spans="4:5" x14ac:dyDescent="0.2">
      <c r="D1489">
        <v>0</v>
      </c>
      <c r="E1489">
        <v>0</v>
      </c>
    </row>
    <row r="1490" spans="4:5" x14ac:dyDescent="0.2">
      <c r="D1490" t="s">
        <v>3772</v>
      </c>
      <c r="E1490" t="s">
        <v>5223</v>
      </c>
    </row>
    <row r="1491" spans="4:5" x14ac:dyDescent="0.2">
      <c r="D1491" t="s">
        <v>3773</v>
      </c>
      <c r="E1491" t="s">
        <v>3321</v>
      </c>
    </row>
    <row r="1492" spans="4:5" x14ac:dyDescent="0.2">
      <c r="D1492">
        <v>0</v>
      </c>
      <c r="E1492">
        <v>2651</v>
      </c>
    </row>
    <row r="1493" spans="4:5" x14ac:dyDescent="0.2">
      <c r="D1493" t="s">
        <v>3774</v>
      </c>
      <c r="E1493" t="s">
        <v>5224</v>
      </c>
    </row>
    <row r="1494" spans="4:5" x14ac:dyDescent="0.2">
      <c r="D1494" t="s">
        <v>3775</v>
      </c>
      <c r="E1494" t="s">
        <v>5225</v>
      </c>
    </row>
    <row r="1495" spans="4:5" x14ac:dyDescent="0.2">
      <c r="D1495">
        <v>0</v>
      </c>
      <c r="E1495">
        <v>0</v>
      </c>
    </row>
    <row r="1496" spans="4:5" x14ac:dyDescent="0.2">
      <c r="D1496" t="s">
        <v>3776</v>
      </c>
      <c r="E1496" t="s">
        <v>5226</v>
      </c>
    </row>
    <row r="1497" spans="4:5" x14ac:dyDescent="0.2">
      <c r="D1497" t="s">
        <v>3777</v>
      </c>
      <c r="E1497" t="s">
        <v>5227</v>
      </c>
    </row>
    <row r="1498" spans="4:5" x14ac:dyDescent="0.2">
      <c r="D1498">
        <v>0</v>
      </c>
      <c r="E1498">
        <v>1387226</v>
      </c>
    </row>
    <row r="1499" spans="4:5" x14ac:dyDescent="0.2">
      <c r="D1499" t="s">
        <v>3778</v>
      </c>
      <c r="E1499" t="s">
        <v>5228</v>
      </c>
    </row>
    <row r="1500" spans="4:5" x14ac:dyDescent="0.2">
      <c r="D1500" t="s">
        <v>3779</v>
      </c>
      <c r="E1500" t="s">
        <v>3323</v>
      </c>
    </row>
    <row r="1501" spans="4:5" x14ac:dyDescent="0.2">
      <c r="D1501">
        <v>0</v>
      </c>
      <c r="E1501">
        <v>776430</v>
      </c>
    </row>
    <row r="1502" spans="4:5" x14ac:dyDescent="0.2">
      <c r="D1502" t="s">
        <v>3780</v>
      </c>
      <c r="E1502" t="s">
        <v>5229</v>
      </c>
    </row>
    <row r="1503" spans="4:5" x14ac:dyDescent="0.2">
      <c r="D1503" t="s">
        <v>3781</v>
      </c>
      <c r="E1503" t="s">
        <v>5230</v>
      </c>
    </row>
    <row r="1504" spans="4:5" x14ac:dyDescent="0.2">
      <c r="D1504">
        <v>0</v>
      </c>
      <c r="E1504">
        <v>63629</v>
      </c>
    </row>
    <row r="1505" spans="4:5" x14ac:dyDescent="0.2">
      <c r="D1505" t="s">
        <v>3782</v>
      </c>
      <c r="E1505" t="s">
        <v>5231</v>
      </c>
    </row>
    <row r="1506" spans="4:5" x14ac:dyDescent="0.2">
      <c r="D1506" t="s">
        <v>3783</v>
      </c>
      <c r="E1506" t="s">
        <v>5232</v>
      </c>
    </row>
    <row r="1507" spans="4:5" x14ac:dyDescent="0.2">
      <c r="D1507">
        <v>0</v>
      </c>
      <c r="E1507">
        <v>0</v>
      </c>
    </row>
    <row r="1508" spans="4:5" x14ac:dyDescent="0.2">
      <c r="D1508" t="s">
        <v>3784</v>
      </c>
      <c r="E1508" t="s">
        <v>5233</v>
      </c>
    </row>
    <row r="1509" spans="4:5" x14ac:dyDescent="0.2">
      <c r="D1509" t="s">
        <v>3785</v>
      </c>
      <c r="E1509" t="s">
        <v>5234</v>
      </c>
    </row>
    <row r="1510" spans="4:5" x14ac:dyDescent="0.2">
      <c r="D1510">
        <v>0</v>
      </c>
      <c r="E1510">
        <v>0</v>
      </c>
    </row>
    <row r="1511" spans="4:5" x14ac:dyDescent="0.2">
      <c r="D1511" t="s">
        <v>3786</v>
      </c>
      <c r="E1511" t="s">
        <v>5235</v>
      </c>
    </row>
    <row r="1512" spans="4:5" x14ac:dyDescent="0.2">
      <c r="D1512" t="s">
        <v>3787</v>
      </c>
      <c r="E1512" t="s">
        <v>5236</v>
      </c>
    </row>
    <row r="1513" spans="4:5" x14ac:dyDescent="0.2">
      <c r="D1513">
        <v>0</v>
      </c>
      <c r="E1513">
        <v>0</v>
      </c>
    </row>
    <row r="1514" spans="4:5" x14ac:dyDescent="0.2">
      <c r="D1514" t="s">
        <v>3788</v>
      </c>
      <c r="E1514" t="s">
        <v>5237</v>
      </c>
    </row>
    <row r="1515" spans="4:5" x14ac:dyDescent="0.2">
      <c r="D1515" t="s">
        <v>3789</v>
      </c>
      <c r="E1515" t="s">
        <v>5238</v>
      </c>
    </row>
    <row r="1516" spans="4:5" x14ac:dyDescent="0.2">
      <c r="D1516">
        <v>0</v>
      </c>
      <c r="E1516">
        <v>2522247</v>
      </c>
    </row>
    <row r="1517" spans="4:5" x14ac:dyDescent="0.2">
      <c r="D1517" t="s">
        <v>3790</v>
      </c>
      <c r="E1517" t="s">
        <v>5239</v>
      </c>
    </row>
    <row r="1518" spans="4:5" x14ac:dyDescent="0.2">
      <c r="D1518" t="s">
        <v>3791</v>
      </c>
      <c r="E1518" t="s">
        <v>3325</v>
      </c>
    </row>
    <row r="1519" spans="4:5" x14ac:dyDescent="0.2">
      <c r="D1519">
        <v>0</v>
      </c>
      <c r="E1519">
        <v>0</v>
      </c>
    </row>
    <row r="1520" spans="4:5" x14ac:dyDescent="0.2">
      <c r="D1520" t="s">
        <v>3792</v>
      </c>
      <c r="E1520" t="s">
        <v>5240</v>
      </c>
    </row>
    <row r="1521" spans="4:5" x14ac:dyDescent="0.2">
      <c r="D1521" t="s">
        <v>3793</v>
      </c>
      <c r="E1521" t="s">
        <v>5241</v>
      </c>
    </row>
    <row r="1522" spans="4:5" x14ac:dyDescent="0.2">
      <c r="D1522">
        <v>0</v>
      </c>
      <c r="E1522">
        <v>0</v>
      </c>
    </row>
    <row r="1523" spans="4:5" x14ac:dyDescent="0.2">
      <c r="D1523" t="s">
        <v>3794</v>
      </c>
      <c r="E1523" t="s">
        <v>5242</v>
      </c>
    </row>
    <row r="1524" spans="4:5" x14ac:dyDescent="0.2">
      <c r="D1524" t="s">
        <v>3795</v>
      </c>
      <c r="E1524" t="s">
        <v>5243</v>
      </c>
    </row>
    <row r="1525" spans="4:5" x14ac:dyDescent="0.2">
      <c r="D1525">
        <v>0</v>
      </c>
      <c r="E1525">
        <v>0</v>
      </c>
    </row>
    <row r="1526" spans="4:5" x14ac:dyDescent="0.2">
      <c r="D1526" t="s">
        <v>3796</v>
      </c>
      <c r="E1526" t="s">
        <v>5244</v>
      </c>
    </row>
    <row r="1527" spans="4:5" x14ac:dyDescent="0.2">
      <c r="D1527" t="s">
        <v>3797</v>
      </c>
      <c r="E1527" t="s">
        <v>3327</v>
      </c>
    </row>
    <row r="1528" spans="4:5" x14ac:dyDescent="0.2">
      <c r="D1528">
        <v>0</v>
      </c>
      <c r="E1528">
        <v>0</v>
      </c>
    </row>
    <row r="1529" spans="4:5" x14ac:dyDescent="0.2">
      <c r="D1529" t="s">
        <v>3798</v>
      </c>
      <c r="E1529" t="s">
        <v>5245</v>
      </c>
    </row>
    <row r="1530" spans="4:5" x14ac:dyDescent="0.2">
      <c r="D1530" t="s">
        <v>3799</v>
      </c>
      <c r="E1530" t="s">
        <v>5246</v>
      </c>
    </row>
    <row r="1531" spans="4:5" x14ac:dyDescent="0.2">
      <c r="D1531">
        <v>0</v>
      </c>
      <c r="E1531">
        <v>0</v>
      </c>
    </row>
    <row r="1532" spans="4:5" x14ac:dyDescent="0.2">
      <c r="D1532" t="s">
        <v>3800</v>
      </c>
      <c r="E1532" t="s">
        <v>5247</v>
      </c>
    </row>
    <row r="1533" spans="4:5" x14ac:dyDescent="0.2">
      <c r="D1533" t="s">
        <v>3801</v>
      </c>
      <c r="E1533" t="s">
        <v>5248</v>
      </c>
    </row>
    <row r="1534" spans="4:5" x14ac:dyDescent="0.2">
      <c r="D1534">
        <v>0</v>
      </c>
      <c r="E1534">
        <v>0</v>
      </c>
    </row>
    <row r="1535" spans="4:5" x14ac:dyDescent="0.2">
      <c r="D1535" t="s">
        <v>3802</v>
      </c>
      <c r="E1535" t="s">
        <v>5249</v>
      </c>
    </row>
    <row r="1536" spans="4:5" x14ac:dyDescent="0.2">
      <c r="D1536" t="s">
        <v>3803</v>
      </c>
      <c r="E1536" t="s">
        <v>5250</v>
      </c>
    </row>
    <row r="1537" spans="4:5" x14ac:dyDescent="0.2">
      <c r="D1537">
        <v>0</v>
      </c>
      <c r="E1537">
        <v>0</v>
      </c>
    </row>
    <row r="1538" spans="4:5" x14ac:dyDescent="0.2">
      <c r="D1538" t="s">
        <v>3804</v>
      </c>
      <c r="E1538" t="s">
        <v>5251</v>
      </c>
    </row>
    <row r="1539" spans="4:5" x14ac:dyDescent="0.2">
      <c r="D1539" t="s">
        <v>3805</v>
      </c>
      <c r="E1539" t="s">
        <v>5252</v>
      </c>
    </row>
    <row r="1540" spans="4:5" x14ac:dyDescent="0.2">
      <c r="D1540">
        <v>0</v>
      </c>
      <c r="E1540">
        <v>0</v>
      </c>
    </row>
    <row r="1541" spans="4:5" x14ac:dyDescent="0.2">
      <c r="D1541" t="s">
        <v>3806</v>
      </c>
      <c r="E1541" t="s">
        <v>5253</v>
      </c>
    </row>
    <row r="1542" spans="4:5" x14ac:dyDescent="0.2">
      <c r="D1542" t="s">
        <v>3807</v>
      </c>
      <c r="E1542" t="s">
        <v>5254</v>
      </c>
    </row>
    <row r="1543" spans="4:5" x14ac:dyDescent="0.2">
      <c r="D1543">
        <v>0</v>
      </c>
      <c r="E1543">
        <v>0</v>
      </c>
    </row>
    <row r="1544" spans="4:5" x14ac:dyDescent="0.2">
      <c r="D1544" t="s">
        <v>3808</v>
      </c>
      <c r="E1544" t="s">
        <v>5255</v>
      </c>
    </row>
    <row r="1545" spans="4:5" x14ac:dyDescent="0.2">
      <c r="D1545" t="s">
        <v>3809</v>
      </c>
      <c r="E1545" t="s">
        <v>5256</v>
      </c>
    </row>
    <row r="1546" spans="4:5" x14ac:dyDescent="0.2">
      <c r="D1546">
        <v>0</v>
      </c>
      <c r="E1546">
        <v>0</v>
      </c>
    </row>
    <row r="1547" spans="4:5" x14ac:dyDescent="0.2">
      <c r="D1547" t="s">
        <v>3810</v>
      </c>
      <c r="E1547" t="s">
        <v>5257</v>
      </c>
    </row>
    <row r="1548" spans="4:5" x14ac:dyDescent="0.2">
      <c r="D1548" t="s">
        <v>3811</v>
      </c>
      <c r="E1548" t="s">
        <v>5258</v>
      </c>
    </row>
    <row r="1549" spans="4:5" x14ac:dyDescent="0.2">
      <c r="D1549">
        <v>0</v>
      </c>
      <c r="E1549">
        <v>0</v>
      </c>
    </row>
    <row r="1550" spans="4:5" x14ac:dyDescent="0.2">
      <c r="D1550" t="s">
        <v>3812</v>
      </c>
      <c r="E1550" t="s">
        <v>5259</v>
      </c>
    </row>
    <row r="1551" spans="4:5" x14ac:dyDescent="0.2">
      <c r="D1551" t="s">
        <v>3813</v>
      </c>
      <c r="E1551" t="s">
        <v>5260</v>
      </c>
    </row>
    <row r="1552" spans="4:5" x14ac:dyDescent="0.2">
      <c r="D1552">
        <v>0</v>
      </c>
      <c r="E1552">
        <v>0</v>
      </c>
    </row>
    <row r="1553" spans="4:5" x14ac:dyDescent="0.2">
      <c r="D1553" t="s">
        <v>3814</v>
      </c>
      <c r="E1553" t="s">
        <v>5261</v>
      </c>
    </row>
    <row r="1554" spans="4:5" x14ac:dyDescent="0.2">
      <c r="D1554" t="s">
        <v>3815</v>
      </c>
      <c r="E1554" t="s">
        <v>3339</v>
      </c>
    </row>
    <row r="1555" spans="4:5" x14ac:dyDescent="0.2">
      <c r="D1555">
        <v>0</v>
      </c>
      <c r="E1555">
        <v>0</v>
      </c>
    </row>
    <row r="1556" spans="4:5" x14ac:dyDescent="0.2">
      <c r="D1556" t="s">
        <v>3816</v>
      </c>
      <c r="E1556" t="s">
        <v>5262</v>
      </c>
    </row>
    <row r="1557" spans="4:5" x14ac:dyDescent="0.2">
      <c r="D1557" t="s">
        <v>3817</v>
      </c>
      <c r="E1557" t="s">
        <v>5263</v>
      </c>
    </row>
    <row r="1558" spans="4:5" x14ac:dyDescent="0.2">
      <c r="D1558">
        <v>0</v>
      </c>
      <c r="E1558">
        <v>0</v>
      </c>
    </row>
    <row r="1559" spans="4:5" x14ac:dyDescent="0.2">
      <c r="D1559" t="s">
        <v>3818</v>
      </c>
      <c r="E1559" t="s">
        <v>5264</v>
      </c>
    </row>
    <row r="1560" spans="4:5" x14ac:dyDescent="0.2">
      <c r="D1560" t="s">
        <v>3819</v>
      </c>
      <c r="E1560" t="s">
        <v>5265</v>
      </c>
    </row>
    <row r="1561" spans="4:5" x14ac:dyDescent="0.2">
      <c r="D1561">
        <v>6535</v>
      </c>
      <c r="E1561">
        <v>0</v>
      </c>
    </row>
    <row r="1562" spans="4:5" x14ac:dyDescent="0.2">
      <c r="D1562" t="s">
        <v>3820</v>
      </c>
      <c r="E1562" t="s">
        <v>5266</v>
      </c>
    </row>
    <row r="1563" spans="4:5" x14ac:dyDescent="0.2">
      <c r="D1563" t="s">
        <v>3821</v>
      </c>
      <c r="E1563" t="s">
        <v>3341</v>
      </c>
    </row>
    <row r="1564" spans="4:5" x14ac:dyDescent="0.2">
      <c r="D1564">
        <v>0</v>
      </c>
      <c r="E1564">
        <v>0</v>
      </c>
    </row>
    <row r="1565" spans="4:5" x14ac:dyDescent="0.2">
      <c r="D1565" t="s">
        <v>3822</v>
      </c>
      <c r="E1565" t="s">
        <v>5267</v>
      </c>
    </row>
    <row r="1566" spans="4:5" x14ac:dyDescent="0.2">
      <c r="D1566" t="s">
        <v>3823</v>
      </c>
      <c r="E1566" t="s">
        <v>5268</v>
      </c>
    </row>
    <row r="1567" spans="4:5" x14ac:dyDescent="0.2">
      <c r="D1567">
        <v>0</v>
      </c>
      <c r="E1567">
        <v>0</v>
      </c>
    </row>
    <row r="1568" spans="4:5" x14ac:dyDescent="0.2">
      <c r="D1568" t="s">
        <v>3824</v>
      </c>
      <c r="E1568" t="s">
        <v>5269</v>
      </c>
    </row>
    <row r="1569" spans="4:5" x14ac:dyDescent="0.2">
      <c r="D1569" t="s">
        <v>3825</v>
      </c>
      <c r="E1569" t="s">
        <v>5270</v>
      </c>
    </row>
    <row r="1570" spans="4:5" x14ac:dyDescent="0.2">
      <c r="D1570">
        <v>0</v>
      </c>
      <c r="E1570">
        <v>0</v>
      </c>
    </row>
    <row r="1571" spans="4:5" x14ac:dyDescent="0.2">
      <c r="D1571" t="s">
        <v>3826</v>
      </c>
      <c r="E1571" t="s">
        <v>5271</v>
      </c>
    </row>
    <row r="1572" spans="4:5" x14ac:dyDescent="0.2">
      <c r="D1572" t="s">
        <v>3827</v>
      </c>
      <c r="E1572" t="s">
        <v>5272</v>
      </c>
    </row>
    <row r="1573" spans="4:5" x14ac:dyDescent="0.2">
      <c r="D1573">
        <v>0</v>
      </c>
      <c r="E1573">
        <v>0</v>
      </c>
    </row>
    <row r="1574" spans="4:5" x14ac:dyDescent="0.2">
      <c r="D1574" t="s">
        <v>3828</v>
      </c>
      <c r="E1574" t="s">
        <v>5273</v>
      </c>
    </row>
    <row r="1575" spans="4:5" x14ac:dyDescent="0.2">
      <c r="D1575" t="s">
        <v>3829</v>
      </c>
      <c r="E1575" t="s">
        <v>5274</v>
      </c>
    </row>
    <row r="1576" spans="4:5" x14ac:dyDescent="0.2">
      <c r="D1576">
        <v>0</v>
      </c>
      <c r="E1576">
        <v>0</v>
      </c>
    </row>
    <row r="1577" spans="4:5" x14ac:dyDescent="0.2">
      <c r="D1577" t="s">
        <v>3830</v>
      </c>
      <c r="E1577" t="s">
        <v>5275</v>
      </c>
    </row>
    <row r="1578" spans="4:5" x14ac:dyDescent="0.2">
      <c r="D1578" t="s">
        <v>3831</v>
      </c>
      <c r="E1578" t="s">
        <v>5276</v>
      </c>
    </row>
    <row r="1579" spans="4:5" x14ac:dyDescent="0.2">
      <c r="D1579">
        <v>0</v>
      </c>
      <c r="E1579">
        <v>0</v>
      </c>
    </row>
    <row r="1580" spans="4:5" x14ac:dyDescent="0.2">
      <c r="D1580" t="s">
        <v>3832</v>
      </c>
      <c r="E1580" t="s">
        <v>5277</v>
      </c>
    </row>
    <row r="1581" spans="4:5" x14ac:dyDescent="0.2">
      <c r="D1581" t="s">
        <v>3833</v>
      </c>
      <c r="E1581" t="s">
        <v>3347</v>
      </c>
    </row>
    <row r="1582" spans="4:5" x14ac:dyDescent="0.2">
      <c r="D1582">
        <v>0</v>
      </c>
      <c r="E1582">
        <v>0</v>
      </c>
    </row>
    <row r="1583" spans="4:5" x14ac:dyDescent="0.2">
      <c r="D1583" t="s">
        <v>3834</v>
      </c>
      <c r="E1583" t="s">
        <v>5278</v>
      </c>
    </row>
    <row r="1584" spans="4:5" x14ac:dyDescent="0.2">
      <c r="D1584" t="s">
        <v>3835</v>
      </c>
      <c r="E1584" t="s">
        <v>3349</v>
      </c>
    </row>
    <row r="1585" spans="4:5" x14ac:dyDescent="0.2">
      <c r="D1585">
        <v>282967</v>
      </c>
      <c r="E1585">
        <v>0</v>
      </c>
    </row>
    <row r="1586" spans="4:5" x14ac:dyDescent="0.2">
      <c r="D1586" t="s">
        <v>3836</v>
      </c>
      <c r="E1586" t="s">
        <v>5279</v>
      </c>
    </row>
    <row r="1587" spans="4:5" x14ac:dyDescent="0.2">
      <c r="D1587" t="s">
        <v>3837</v>
      </c>
      <c r="E1587" t="s">
        <v>5280</v>
      </c>
    </row>
    <row r="1588" spans="4:5" x14ac:dyDescent="0.2">
      <c r="D1588">
        <v>0</v>
      </c>
      <c r="E1588">
        <v>0</v>
      </c>
    </row>
    <row r="1589" spans="4:5" x14ac:dyDescent="0.2">
      <c r="D1589" t="s">
        <v>3838</v>
      </c>
      <c r="E1589" t="s">
        <v>5281</v>
      </c>
    </row>
    <row r="1590" spans="4:5" x14ac:dyDescent="0.2">
      <c r="D1590" t="s">
        <v>3839</v>
      </c>
      <c r="E1590" t="s">
        <v>3351</v>
      </c>
    </row>
    <row r="1591" spans="4:5" x14ac:dyDescent="0.2">
      <c r="D1591">
        <v>0</v>
      </c>
      <c r="E1591">
        <v>0</v>
      </c>
    </row>
    <row r="1592" spans="4:5" x14ac:dyDescent="0.2">
      <c r="D1592" t="s">
        <v>3840</v>
      </c>
      <c r="E1592" t="s">
        <v>5282</v>
      </c>
    </row>
    <row r="1593" spans="4:5" x14ac:dyDescent="0.2">
      <c r="D1593" t="s">
        <v>3841</v>
      </c>
      <c r="E1593" t="s">
        <v>5283</v>
      </c>
    </row>
    <row r="1594" spans="4:5" x14ac:dyDescent="0.2">
      <c r="D1594">
        <v>0</v>
      </c>
      <c r="E1594">
        <v>0</v>
      </c>
    </row>
    <row r="1595" spans="4:5" x14ac:dyDescent="0.2">
      <c r="D1595" t="s">
        <v>3842</v>
      </c>
      <c r="E1595" t="s">
        <v>5284</v>
      </c>
    </row>
    <row r="1596" spans="4:5" x14ac:dyDescent="0.2">
      <c r="D1596" t="s">
        <v>3843</v>
      </c>
      <c r="E1596" t="s">
        <v>5285</v>
      </c>
    </row>
    <row r="1597" spans="4:5" x14ac:dyDescent="0.2">
      <c r="D1597">
        <v>2086</v>
      </c>
      <c r="E1597">
        <v>0</v>
      </c>
    </row>
    <row r="1598" spans="4:5" x14ac:dyDescent="0.2">
      <c r="D1598" t="s">
        <v>3844</v>
      </c>
      <c r="E1598" t="s">
        <v>5286</v>
      </c>
    </row>
    <row r="1599" spans="4:5" x14ac:dyDescent="0.2">
      <c r="D1599" t="s">
        <v>3845</v>
      </c>
      <c r="E1599" t="s">
        <v>5287</v>
      </c>
    </row>
    <row r="1600" spans="4:5" x14ac:dyDescent="0.2">
      <c r="D1600">
        <v>0</v>
      </c>
      <c r="E1600">
        <v>0</v>
      </c>
    </row>
    <row r="1601" spans="4:5" x14ac:dyDescent="0.2">
      <c r="D1601" t="s">
        <v>3846</v>
      </c>
      <c r="E1601" t="s">
        <v>5288</v>
      </c>
    </row>
    <row r="1602" spans="4:5" x14ac:dyDescent="0.2">
      <c r="D1602" t="s">
        <v>3847</v>
      </c>
      <c r="E1602" t="s">
        <v>5289</v>
      </c>
    </row>
    <row r="1603" spans="4:5" x14ac:dyDescent="0.2">
      <c r="D1603">
        <v>0</v>
      </c>
      <c r="E1603">
        <v>0</v>
      </c>
    </row>
    <row r="1604" spans="4:5" x14ac:dyDescent="0.2">
      <c r="D1604" t="s">
        <v>3848</v>
      </c>
      <c r="E1604" t="s">
        <v>5290</v>
      </c>
    </row>
    <row r="1605" spans="4:5" x14ac:dyDescent="0.2">
      <c r="D1605" t="s">
        <v>3849</v>
      </c>
      <c r="E1605" t="s">
        <v>5291</v>
      </c>
    </row>
    <row r="1606" spans="4:5" x14ac:dyDescent="0.2">
      <c r="D1606">
        <v>0</v>
      </c>
      <c r="E1606">
        <v>0</v>
      </c>
    </row>
    <row r="1607" spans="4:5" x14ac:dyDescent="0.2">
      <c r="D1607" t="s">
        <v>3850</v>
      </c>
      <c r="E1607" t="s">
        <v>5292</v>
      </c>
    </row>
    <row r="1608" spans="4:5" x14ac:dyDescent="0.2">
      <c r="D1608" t="s">
        <v>3851</v>
      </c>
      <c r="E1608" t="s">
        <v>5293</v>
      </c>
    </row>
    <row r="1609" spans="4:5" x14ac:dyDescent="0.2">
      <c r="D1609">
        <v>0</v>
      </c>
      <c r="E1609">
        <v>0</v>
      </c>
    </row>
    <row r="1610" spans="4:5" x14ac:dyDescent="0.2">
      <c r="D1610" t="s">
        <v>3852</v>
      </c>
      <c r="E1610" t="s">
        <v>5294</v>
      </c>
    </row>
    <row r="1611" spans="4:5" x14ac:dyDescent="0.2">
      <c r="D1611" t="s">
        <v>3853</v>
      </c>
      <c r="E1611" t="s">
        <v>5295</v>
      </c>
    </row>
    <row r="1612" spans="4:5" x14ac:dyDescent="0.2">
      <c r="D1612">
        <v>0</v>
      </c>
      <c r="E1612">
        <v>0</v>
      </c>
    </row>
    <row r="1613" spans="4:5" x14ac:dyDescent="0.2">
      <c r="D1613" t="s">
        <v>3854</v>
      </c>
      <c r="E1613" t="s">
        <v>5296</v>
      </c>
    </row>
    <row r="1614" spans="4:5" x14ac:dyDescent="0.2">
      <c r="D1614" t="s">
        <v>3855</v>
      </c>
      <c r="E1614" t="s">
        <v>5297</v>
      </c>
    </row>
    <row r="1615" spans="4:5" x14ac:dyDescent="0.2">
      <c r="D1615">
        <v>0</v>
      </c>
      <c r="E1615">
        <v>0</v>
      </c>
    </row>
    <row r="1616" spans="4:5" x14ac:dyDescent="0.2">
      <c r="D1616" t="s">
        <v>3856</v>
      </c>
      <c r="E1616" t="s">
        <v>5298</v>
      </c>
    </row>
    <row r="1617" spans="4:5" x14ac:dyDescent="0.2">
      <c r="D1617" t="s">
        <v>3857</v>
      </c>
      <c r="E1617" t="s">
        <v>5299</v>
      </c>
    </row>
    <row r="1618" spans="4:5" x14ac:dyDescent="0.2">
      <c r="D1618">
        <v>0</v>
      </c>
      <c r="E1618">
        <v>0</v>
      </c>
    </row>
    <row r="1619" spans="4:5" x14ac:dyDescent="0.2">
      <c r="D1619" t="s">
        <v>3858</v>
      </c>
      <c r="E1619" t="s">
        <v>5300</v>
      </c>
    </row>
    <row r="1620" spans="4:5" x14ac:dyDescent="0.2">
      <c r="D1620" t="s">
        <v>3859</v>
      </c>
      <c r="E1620" t="s">
        <v>5301</v>
      </c>
    </row>
    <row r="1621" spans="4:5" x14ac:dyDescent="0.2">
      <c r="D1621">
        <v>0</v>
      </c>
      <c r="E1621">
        <v>0</v>
      </c>
    </row>
    <row r="1622" spans="4:5" x14ac:dyDescent="0.2">
      <c r="D1622" t="s">
        <v>3860</v>
      </c>
      <c r="E1622" t="s">
        <v>5302</v>
      </c>
    </row>
    <row r="1623" spans="4:5" x14ac:dyDescent="0.2">
      <c r="D1623" t="s">
        <v>3861</v>
      </c>
      <c r="E1623" t="s">
        <v>5303</v>
      </c>
    </row>
    <row r="1624" spans="4:5" x14ac:dyDescent="0.2">
      <c r="D1624">
        <v>0</v>
      </c>
      <c r="E1624">
        <v>0</v>
      </c>
    </row>
    <row r="1625" spans="4:5" x14ac:dyDescent="0.2">
      <c r="D1625" t="s">
        <v>3862</v>
      </c>
      <c r="E1625" t="s">
        <v>5304</v>
      </c>
    </row>
    <row r="1626" spans="4:5" x14ac:dyDescent="0.2">
      <c r="D1626" t="s">
        <v>3863</v>
      </c>
      <c r="E1626" t="s">
        <v>5305</v>
      </c>
    </row>
    <row r="1627" spans="4:5" x14ac:dyDescent="0.2">
      <c r="D1627">
        <v>0</v>
      </c>
      <c r="E1627">
        <v>0</v>
      </c>
    </row>
    <row r="1628" spans="4:5" x14ac:dyDescent="0.2">
      <c r="D1628" t="s">
        <v>3864</v>
      </c>
      <c r="E1628" t="s">
        <v>5306</v>
      </c>
    </row>
    <row r="1629" spans="4:5" x14ac:dyDescent="0.2">
      <c r="D1629" t="s">
        <v>3865</v>
      </c>
      <c r="E1629" t="s">
        <v>5307</v>
      </c>
    </row>
    <row r="1630" spans="4:5" x14ac:dyDescent="0.2">
      <c r="D1630">
        <v>0</v>
      </c>
      <c r="E1630">
        <v>0</v>
      </c>
    </row>
    <row r="1631" spans="4:5" x14ac:dyDescent="0.2">
      <c r="D1631" t="s">
        <v>3866</v>
      </c>
      <c r="E1631" t="s">
        <v>5308</v>
      </c>
    </row>
    <row r="1632" spans="4:5" x14ac:dyDescent="0.2">
      <c r="D1632" t="s">
        <v>3867</v>
      </c>
      <c r="E1632" t="s">
        <v>5309</v>
      </c>
    </row>
    <row r="1633" spans="4:5" x14ac:dyDescent="0.2">
      <c r="D1633">
        <v>0</v>
      </c>
      <c r="E1633">
        <v>0</v>
      </c>
    </row>
    <row r="1634" spans="4:5" x14ac:dyDescent="0.2">
      <c r="D1634" t="s">
        <v>3868</v>
      </c>
      <c r="E1634" t="s">
        <v>5310</v>
      </c>
    </row>
    <row r="1635" spans="4:5" x14ac:dyDescent="0.2">
      <c r="D1635" t="s">
        <v>3869</v>
      </c>
      <c r="E1635" t="s">
        <v>5311</v>
      </c>
    </row>
    <row r="1636" spans="4:5" x14ac:dyDescent="0.2">
      <c r="D1636">
        <v>0</v>
      </c>
      <c r="E1636">
        <v>0</v>
      </c>
    </row>
    <row r="1637" spans="4:5" x14ac:dyDescent="0.2">
      <c r="D1637" t="s">
        <v>3870</v>
      </c>
      <c r="E1637" t="s">
        <v>5312</v>
      </c>
    </row>
    <row r="1638" spans="4:5" x14ac:dyDescent="0.2">
      <c r="D1638" t="s">
        <v>3871</v>
      </c>
      <c r="E1638" t="s">
        <v>5313</v>
      </c>
    </row>
    <row r="1639" spans="4:5" x14ac:dyDescent="0.2">
      <c r="D1639">
        <v>0</v>
      </c>
      <c r="E1639">
        <v>0</v>
      </c>
    </row>
    <row r="1640" spans="4:5" x14ac:dyDescent="0.2">
      <c r="D1640" t="s">
        <v>3872</v>
      </c>
      <c r="E1640" t="s">
        <v>5314</v>
      </c>
    </row>
    <row r="1641" spans="4:5" x14ac:dyDescent="0.2">
      <c r="D1641" t="s">
        <v>3873</v>
      </c>
      <c r="E1641" t="s">
        <v>5315</v>
      </c>
    </row>
    <row r="1642" spans="4:5" x14ac:dyDescent="0.2">
      <c r="D1642">
        <v>0</v>
      </c>
      <c r="E1642">
        <v>0</v>
      </c>
    </row>
    <row r="1643" spans="4:5" x14ac:dyDescent="0.2">
      <c r="D1643" t="s">
        <v>3874</v>
      </c>
      <c r="E1643" t="s">
        <v>5316</v>
      </c>
    </row>
    <row r="1644" spans="4:5" x14ac:dyDescent="0.2">
      <c r="D1644" t="s">
        <v>3875</v>
      </c>
      <c r="E1644" t="s">
        <v>5317</v>
      </c>
    </row>
    <row r="1645" spans="4:5" x14ac:dyDescent="0.2">
      <c r="D1645">
        <v>0</v>
      </c>
      <c r="E1645">
        <v>0</v>
      </c>
    </row>
    <row r="1646" spans="4:5" x14ac:dyDescent="0.2">
      <c r="D1646" t="s">
        <v>3876</v>
      </c>
      <c r="E1646" t="s">
        <v>5318</v>
      </c>
    </row>
    <row r="1647" spans="4:5" x14ac:dyDescent="0.2">
      <c r="D1647" t="s">
        <v>3877</v>
      </c>
      <c r="E1647" t="s">
        <v>5319</v>
      </c>
    </row>
    <row r="1648" spans="4:5" x14ac:dyDescent="0.2">
      <c r="D1648">
        <v>0</v>
      </c>
      <c r="E1648">
        <v>0</v>
      </c>
    </row>
    <row r="1649" spans="4:5" x14ac:dyDescent="0.2">
      <c r="D1649" t="s">
        <v>3878</v>
      </c>
      <c r="E1649" t="s">
        <v>5320</v>
      </c>
    </row>
    <row r="1650" spans="4:5" x14ac:dyDescent="0.2">
      <c r="D1650" t="s">
        <v>3879</v>
      </c>
      <c r="E1650" t="s">
        <v>5321</v>
      </c>
    </row>
    <row r="1651" spans="4:5" x14ac:dyDescent="0.2">
      <c r="D1651">
        <v>0</v>
      </c>
      <c r="E1651">
        <v>0</v>
      </c>
    </row>
    <row r="1652" spans="4:5" x14ac:dyDescent="0.2">
      <c r="D1652" t="s">
        <v>3880</v>
      </c>
      <c r="E1652" t="s">
        <v>5322</v>
      </c>
    </row>
    <row r="1653" spans="4:5" x14ac:dyDescent="0.2">
      <c r="D1653" t="s">
        <v>3881</v>
      </c>
      <c r="E1653" t="s">
        <v>5323</v>
      </c>
    </row>
    <row r="1654" spans="4:5" x14ac:dyDescent="0.2">
      <c r="D1654">
        <v>0</v>
      </c>
      <c r="E1654">
        <v>0</v>
      </c>
    </row>
    <row r="1655" spans="4:5" x14ac:dyDescent="0.2">
      <c r="D1655" t="s">
        <v>3882</v>
      </c>
      <c r="E1655" t="s">
        <v>5324</v>
      </c>
    </row>
    <row r="1656" spans="4:5" x14ac:dyDescent="0.2">
      <c r="D1656" t="s">
        <v>3883</v>
      </c>
      <c r="E1656" t="s">
        <v>5325</v>
      </c>
    </row>
    <row r="1657" spans="4:5" x14ac:dyDescent="0.2">
      <c r="D1657">
        <v>0</v>
      </c>
      <c r="E1657">
        <v>0</v>
      </c>
    </row>
    <row r="1658" spans="4:5" x14ac:dyDescent="0.2">
      <c r="D1658" t="s">
        <v>3884</v>
      </c>
      <c r="E1658" t="s">
        <v>5326</v>
      </c>
    </row>
    <row r="1659" spans="4:5" x14ac:dyDescent="0.2">
      <c r="D1659" t="s">
        <v>3885</v>
      </c>
      <c r="E1659" t="s">
        <v>5327</v>
      </c>
    </row>
    <row r="1660" spans="4:5" x14ac:dyDescent="0.2">
      <c r="D1660">
        <v>0</v>
      </c>
      <c r="E1660">
        <v>0</v>
      </c>
    </row>
    <row r="1661" spans="4:5" x14ac:dyDescent="0.2">
      <c r="D1661" t="s">
        <v>3886</v>
      </c>
      <c r="E1661" t="s">
        <v>5328</v>
      </c>
    </row>
    <row r="1662" spans="4:5" x14ac:dyDescent="0.2">
      <c r="D1662" t="s">
        <v>3887</v>
      </c>
      <c r="E1662" t="s">
        <v>5329</v>
      </c>
    </row>
    <row r="1663" spans="4:5" x14ac:dyDescent="0.2">
      <c r="D1663">
        <v>0</v>
      </c>
      <c r="E1663">
        <v>0</v>
      </c>
    </row>
    <row r="1664" spans="4:5" x14ac:dyDescent="0.2">
      <c r="D1664" t="s">
        <v>3888</v>
      </c>
      <c r="E1664" t="s">
        <v>5330</v>
      </c>
    </row>
    <row r="1665" spans="4:5" x14ac:dyDescent="0.2">
      <c r="D1665" t="s">
        <v>3889</v>
      </c>
      <c r="E1665" t="s">
        <v>5331</v>
      </c>
    </row>
    <row r="1666" spans="4:5" x14ac:dyDescent="0.2">
      <c r="D1666">
        <v>0</v>
      </c>
      <c r="E1666">
        <v>0</v>
      </c>
    </row>
    <row r="1667" spans="4:5" x14ac:dyDescent="0.2">
      <c r="D1667" t="s">
        <v>3890</v>
      </c>
      <c r="E1667" t="s">
        <v>5332</v>
      </c>
    </row>
    <row r="1668" spans="4:5" x14ac:dyDescent="0.2">
      <c r="D1668" t="s">
        <v>3891</v>
      </c>
      <c r="E1668" t="s">
        <v>5333</v>
      </c>
    </row>
    <row r="1669" spans="4:5" x14ac:dyDescent="0.2">
      <c r="D1669">
        <v>0</v>
      </c>
      <c r="E1669">
        <v>0</v>
      </c>
    </row>
    <row r="1670" spans="4:5" x14ac:dyDescent="0.2">
      <c r="D1670" t="s">
        <v>3892</v>
      </c>
      <c r="E1670" t="s">
        <v>5334</v>
      </c>
    </row>
    <row r="1671" spans="4:5" x14ac:dyDescent="0.2">
      <c r="D1671" t="s">
        <v>3893</v>
      </c>
      <c r="E1671" t="s">
        <v>5335</v>
      </c>
    </row>
    <row r="1672" spans="4:5" x14ac:dyDescent="0.2">
      <c r="D1672">
        <v>0</v>
      </c>
      <c r="E1672">
        <v>0</v>
      </c>
    </row>
    <row r="1673" spans="4:5" x14ac:dyDescent="0.2">
      <c r="D1673" t="s">
        <v>3894</v>
      </c>
      <c r="E1673" t="s">
        <v>5336</v>
      </c>
    </row>
    <row r="1674" spans="4:5" x14ac:dyDescent="0.2">
      <c r="D1674" t="s">
        <v>3895</v>
      </c>
      <c r="E1674" t="s">
        <v>5337</v>
      </c>
    </row>
    <row r="1675" spans="4:5" x14ac:dyDescent="0.2">
      <c r="D1675">
        <v>0</v>
      </c>
      <c r="E1675">
        <v>0</v>
      </c>
    </row>
    <row r="1676" spans="4:5" x14ac:dyDescent="0.2">
      <c r="D1676" t="s">
        <v>3896</v>
      </c>
      <c r="E1676" t="s">
        <v>5338</v>
      </c>
    </row>
    <row r="1677" spans="4:5" x14ac:dyDescent="0.2">
      <c r="D1677" t="s">
        <v>3897</v>
      </c>
      <c r="E1677" t="s">
        <v>5339</v>
      </c>
    </row>
    <row r="1678" spans="4:5" x14ac:dyDescent="0.2">
      <c r="D1678">
        <v>0</v>
      </c>
      <c r="E1678">
        <v>0</v>
      </c>
    </row>
    <row r="1679" spans="4:5" x14ac:dyDescent="0.2">
      <c r="D1679" t="s">
        <v>3898</v>
      </c>
      <c r="E1679" t="s">
        <v>5340</v>
      </c>
    </row>
    <row r="1680" spans="4:5" x14ac:dyDescent="0.2">
      <c r="D1680" t="s">
        <v>3899</v>
      </c>
      <c r="E1680" t="s">
        <v>5341</v>
      </c>
    </row>
    <row r="1681" spans="4:5" x14ac:dyDescent="0.2">
      <c r="D1681">
        <v>0</v>
      </c>
      <c r="E1681">
        <v>0</v>
      </c>
    </row>
    <row r="1682" spans="4:5" x14ac:dyDescent="0.2">
      <c r="D1682" t="s">
        <v>3900</v>
      </c>
      <c r="E1682" t="s">
        <v>5342</v>
      </c>
    </row>
    <row r="1683" spans="4:5" x14ac:dyDescent="0.2">
      <c r="D1683" t="s">
        <v>3901</v>
      </c>
      <c r="E1683" t="s">
        <v>3425</v>
      </c>
    </row>
    <row r="1684" spans="4:5" x14ac:dyDescent="0.2">
      <c r="D1684">
        <v>0</v>
      </c>
      <c r="E1684">
        <v>0</v>
      </c>
    </row>
    <row r="1685" spans="4:5" x14ac:dyDescent="0.2">
      <c r="D1685" t="s">
        <v>3902</v>
      </c>
      <c r="E1685" t="s">
        <v>5343</v>
      </c>
    </row>
    <row r="1686" spans="4:5" x14ac:dyDescent="0.2">
      <c r="D1686" t="s">
        <v>3903</v>
      </c>
      <c r="E1686" t="s">
        <v>5344</v>
      </c>
    </row>
    <row r="1687" spans="4:5" x14ac:dyDescent="0.2">
      <c r="D1687">
        <v>0</v>
      </c>
      <c r="E1687">
        <v>0</v>
      </c>
    </row>
    <row r="1688" spans="4:5" x14ac:dyDescent="0.2">
      <c r="D1688" t="s">
        <v>3904</v>
      </c>
      <c r="E1688" t="s">
        <v>5345</v>
      </c>
    </row>
    <row r="1689" spans="4:5" x14ac:dyDescent="0.2">
      <c r="D1689" t="s">
        <v>3905</v>
      </c>
      <c r="E1689" t="s">
        <v>5346</v>
      </c>
    </row>
    <row r="1690" spans="4:5" x14ac:dyDescent="0.2">
      <c r="D1690">
        <v>0</v>
      </c>
      <c r="E1690">
        <v>0</v>
      </c>
    </row>
    <row r="1691" spans="4:5" x14ac:dyDescent="0.2">
      <c r="D1691" t="s">
        <v>3906</v>
      </c>
      <c r="E1691" t="s">
        <v>5347</v>
      </c>
    </row>
    <row r="1692" spans="4:5" x14ac:dyDescent="0.2">
      <c r="D1692" t="s">
        <v>3907</v>
      </c>
      <c r="E1692" t="s">
        <v>5348</v>
      </c>
    </row>
    <row r="1693" spans="4:5" x14ac:dyDescent="0.2">
      <c r="D1693">
        <v>0</v>
      </c>
      <c r="E1693">
        <v>0</v>
      </c>
    </row>
    <row r="1694" spans="4:5" x14ac:dyDescent="0.2">
      <c r="D1694" t="s">
        <v>3908</v>
      </c>
      <c r="E1694" t="s">
        <v>5349</v>
      </c>
    </row>
    <row r="1695" spans="4:5" x14ac:dyDescent="0.2">
      <c r="D1695" t="s">
        <v>3909</v>
      </c>
      <c r="E1695" t="s">
        <v>5350</v>
      </c>
    </row>
    <row r="1696" spans="4:5" x14ac:dyDescent="0.2">
      <c r="D1696">
        <v>0</v>
      </c>
      <c r="E1696">
        <v>0</v>
      </c>
    </row>
    <row r="1697" spans="4:5" x14ac:dyDescent="0.2">
      <c r="D1697" t="s">
        <v>3910</v>
      </c>
      <c r="E1697" t="s">
        <v>5351</v>
      </c>
    </row>
    <row r="1698" spans="4:5" x14ac:dyDescent="0.2">
      <c r="D1698" t="s">
        <v>3911</v>
      </c>
      <c r="E1698" t="s">
        <v>5352</v>
      </c>
    </row>
    <row r="1699" spans="4:5" x14ac:dyDescent="0.2">
      <c r="D1699">
        <v>0</v>
      </c>
      <c r="E1699">
        <v>0</v>
      </c>
    </row>
    <row r="1700" spans="4:5" x14ac:dyDescent="0.2">
      <c r="D1700" t="s">
        <v>3912</v>
      </c>
      <c r="E1700" t="s">
        <v>5353</v>
      </c>
    </row>
    <row r="1701" spans="4:5" x14ac:dyDescent="0.2">
      <c r="D1701" t="s">
        <v>3913</v>
      </c>
      <c r="E1701" t="s">
        <v>5354</v>
      </c>
    </row>
    <row r="1702" spans="4:5" x14ac:dyDescent="0.2">
      <c r="D1702">
        <v>0</v>
      </c>
      <c r="E1702">
        <v>0</v>
      </c>
    </row>
    <row r="1703" spans="4:5" x14ac:dyDescent="0.2">
      <c r="D1703" t="s">
        <v>3914</v>
      </c>
      <c r="E1703" t="s">
        <v>5355</v>
      </c>
    </row>
    <row r="1704" spans="4:5" x14ac:dyDescent="0.2">
      <c r="D1704" t="s">
        <v>3915</v>
      </c>
      <c r="E1704" t="s">
        <v>5356</v>
      </c>
    </row>
    <row r="1705" spans="4:5" x14ac:dyDescent="0.2">
      <c r="D1705">
        <v>0</v>
      </c>
      <c r="E1705">
        <v>0</v>
      </c>
    </row>
    <row r="1706" spans="4:5" x14ac:dyDescent="0.2">
      <c r="D1706" t="s">
        <v>3916</v>
      </c>
      <c r="E1706" t="s">
        <v>5357</v>
      </c>
    </row>
    <row r="1707" spans="4:5" x14ac:dyDescent="0.2">
      <c r="D1707" t="s">
        <v>3917</v>
      </c>
      <c r="E1707" t="s">
        <v>5358</v>
      </c>
    </row>
    <row r="1708" spans="4:5" x14ac:dyDescent="0.2">
      <c r="D1708">
        <v>0</v>
      </c>
      <c r="E1708">
        <v>0</v>
      </c>
    </row>
    <row r="1709" spans="4:5" x14ac:dyDescent="0.2">
      <c r="D1709" t="s">
        <v>3918</v>
      </c>
      <c r="E1709" t="s">
        <v>5359</v>
      </c>
    </row>
    <row r="1710" spans="4:5" x14ac:dyDescent="0.2">
      <c r="D1710" t="s">
        <v>3919</v>
      </c>
      <c r="E1710" t="s">
        <v>5360</v>
      </c>
    </row>
    <row r="1711" spans="4:5" x14ac:dyDescent="0.2">
      <c r="D1711">
        <v>0</v>
      </c>
      <c r="E1711">
        <v>0</v>
      </c>
    </row>
    <row r="1712" spans="4:5" x14ac:dyDescent="0.2">
      <c r="D1712" t="s">
        <v>3920</v>
      </c>
      <c r="E1712" t="s">
        <v>5361</v>
      </c>
    </row>
    <row r="1713" spans="4:5" x14ac:dyDescent="0.2">
      <c r="D1713" t="s">
        <v>3921</v>
      </c>
      <c r="E1713" t="s">
        <v>5362</v>
      </c>
    </row>
    <row r="1714" spans="4:5" x14ac:dyDescent="0.2">
      <c r="D1714">
        <v>0</v>
      </c>
      <c r="E1714">
        <v>0</v>
      </c>
    </row>
    <row r="1715" spans="4:5" x14ac:dyDescent="0.2">
      <c r="D1715" t="s">
        <v>3922</v>
      </c>
      <c r="E1715" t="s">
        <v>5363</v>
      </c>
    </row>
    <row r="1716" spans="4:5" x14ac:dyDescent="0.2">
      <c r="D1716" t="s">
        <v>3923</v>
      </c>
      <c r="E1716" t="s">
        <v>5364</v>
      </c>
    </row>
    <row r="1717" spans="4:5" x14ac:dyDescent="0.2">
      <c r="D1717">
        <v>0</v>
      </c>
      <c r="E1717">
        <v>0</v>
      </c>
    </row>
    <row r="1718" spans="4:5" x14ac:dyDescent="0.2">
      <c r="D1718" t="s">
        <v>3924</v>
      </c>
      <c r="E1718" t="s">
        <v>5365</v>
      </c>
    </row>
    <row r="1719" spans="4:5" x14ac:dyDescent="0.2">
      <c r="D1719" t="s">
        <v>3925</v>
      </c>
      <c r="E1719" t="s">
        <v>5366</v>
      </c>
    </row>
    <row r="1720" spans="4:5" x14ac:dyDescent="0.2">
      <c r="D1720">
        <v>0</v>
      </c>
      <c r="E1720">
        <v>0</v>
      </c>
    </row>
    <row r="1721" spans="4:5" x14ac:dyDescent="0.2">
      <c r="D1721" t="s">
        <v>3926</v>
      </c>
      <c r="E1721" t="s">
        <v>5367</v>
      </c>
    </row>
    <row r="1722" spans="4:5" x14ac:dyDescent="0.2">
      <c r="D1722" t="s">
        <v>3927</v>
      </c>
      <c r="E1722" t="s">
        <v>3549</v>
      </c>
    </row>
    <row r="1723" spans="4:5" x14ac:dyDescent="0.2">
      <c r="D1723">
        <v>0</v>
      </c>
      <c r="E1723">
        <v>0</v>
      </c>
    </row>
    <row r="1724" spans="4:5" x14ac:dyDescent="0.2">
      <c r="D1724" t="s">
        <v>3928</v>
      </c>
      <c r="E1724" t="s">
        <v>5368</v>
      </c>
    </row>
    <row r="1725" spans="4:5" x14ac:dyDescent="0.2">
      <c r="D1725" t="s">
        <v>3929</v>
      </c>
      <c r="E1725" t="s">
        <v>5369</v>
      </c>
    </row>
    <row r="1726" spans="4:5" x14ac:dyDescent="0.2">
      <c r="D1726">
        <v>0</v>
      </c>
      <c r="E1726">
        <v>0</v>
      </c>
    </row>
    <row r="1727" spans="4:5" x14ac:dyDescent="0.2">
      <c r="D1727" t="s">
        <v>3930</v>
      </c>
      <c r="E1727" t="s">
        <v>5370</v>
      </c>
    </row>
    <row r="1728" spans="4:5" x14ac:dyDescent="0.2">
      <c r="D1728" t="s">
        <v>3931</v>
      </c>
      <c r="E1728" t="s">
        <v>3563</v>
      </c>
    </row>
    <row r="1729" spans="4:5" x14ac:dyDescent="0.2">
      <c r="D1729">
        <v>0</v>
      </c>
      <c r="E1729">
        <v>0</v>
      </c>
    </row>
    <row r="1730" spans="4:5" x14ac:dyDescent="0.2">
      <c r="D1730" t="s">
        <v>3932</v>
      </c>
      <c r="E1730" t="s">
        <v>5371</v>
      </c>
    </row>
    <row r="1731" spans="4:5" x14ac:dyDescent="0.2">
      <c r="D1731" t="s">
        <v>3933</v>
      </c>
      <c r="E1731" t="s">
        <v>5372</v>
      </c>
    </row>
    <row r="1732" spans="4:5" x14ac:dyDescent="0.2">
      <c r="D1732">
        <v>0</v>
      </c>
      <c r="E1732">
        <v>0</v>
      </c>
    </row>
    <row r="1733" spans="4:5" x14ac:dyDescent="0.2">
      <c r="D1733" t="s">
        <v>3934</v>
      </c>
      <c r="E1733" t="s">
        <v>5373</v>
      </c>
    </row>
    <row r="1734" spans="4:5" x14ac:dyDescent="0.2">
      <c r="D1734" t="s">
        <v>3935</v>
      </c>
      <c r="E1734" t="s">
        <v>5374</v>
      </c>
    </row>
    <row r="1735" spans="4:5" x14ac:dyDescent="0.2">
      <c r="D1735">
        <v>0</v>
      </c>
      <c r="E1735">
        <v>0</v>
      </c>
    </row>
    <row r="1736" spans="4:5" x14ac:dyDescent="0.2">
      <c r="D1736" t="s">
        <v>3936</v>
      </c>
      <c r="E1736" t="s">
        <v>5375</v>
      </c>
    </row>
    <row r="1737" spans="4:5" x14ac:dyDescent="0.2">
      <c r="D1737" t="s">
        <v>3937</v>
      </c>
      <c r="E1737" t="s">
        <v>5376</v>
      </c>
    </row>
    <row r="1738" spans="4:5" x14ac:dyDescent="0.2">
      <c r="D1738">
        <v>0</v>
      </c>
      <c r="E1738">
        <v>0</v>
      </c>
    </row>
    <row r="1739" spans="4:5" x14ac:dyDescent="0.2">
      <c r="D1739" t="s">
        <v>3938</v>
      </c>
      <c r="E1739" t="s">
        <v>5377</v>
      </c>
    </row>
    <row r="1740" spans="4:5" x14ac:dyDescent="0.2">
      <c r="D1740" t="s">
        <v>3939</v>
      </c>
      <c r="E1740" t="s">
        <v>3577</v>
      </c>
    </row>
    <row r="1741" spans="4:5" x14ac:dyDescent="0.2">
      <c r="D1741">
        <v>0</v>
      </c>
      <c r="E1741">
        <v>0</v>
      </c>
    </row>
    <row r="1742" spans="4:5" x14ac:dyDescent="0.2">
      <c r="D1742" t="s">
        <v>3940</v>
      </c>
      <c r="E1742" t="s">
        <v>5378</v>
      </c>
    </row>
    <row r="1743" spans="4:5" x14ac:dyDescent="0.2">
      <c r="D1743" t="s">
        <v>3941</v>
      </c>
      <c r="E1743" t="s">
        <v>5379</v>
      </c>
    </row>
    <row r="1744" spans="4:5" x14ac:dyDescent="0.2">
      <c r="D1744">
        <v>0</v>
      </c>
      <c r="E1744">
        <v>0</v>
      </c>
    </row>
    <row r="1745" spans="4:5" x14ac:dyDescent="0.2">
      <c r="D1745" t="s">
        <v>3942</v>
      </c>
      <c r="E1745" t="s">
        <v>5380</v>
      </c>
    </row>
    <row r="1746" spans="4:5" x14ac:dyDescent="0.2">
      <c r="D1746" t="s">
        <v>3943</v>
      </c>
      <c r="E1746" t="s">
        <v>3581</v>
      </c>
    </row>
    <row r="1747" spans="4:5" x14ac:dyDescent="0.2">
      <c r="D1747">
        <v>0</v>
      </c>
      <c r="E1747">
        <v>0</v>
      </c>
    </row>
    <row r="1748" spans="4:5" x14ac:dyDescent="0.2">
      <c r="D1748" t="s">
        <v>3944</v>
      </c>
      <c r="E1748" t="s">
        <v>5381</v>
      </c>
    </row>
    <row r="1749" spans="4:5" x14ac:dyDescent="0.2">
      <c r="D1749" t="s">
        <v>3945</v>
      </c>
      <c r="E1749" t="s">
        <v>5382</v>
      </c>
    </row>
    <row r="1750" spans="4:5" x14ac:dyDescent="0.2">
      <c r="D1750">
        <v>0</v>
      </c>
      <c r="E1750">
        <v>0</v>
      </c>
    </row>
    <row r="1751" spans="4:5" x14ac:dyDescent="0.2">
      <c r="D1751" t="s">
        <v>3946</v>
      </c>
      <c r="E1751" t="s">
        <v>5383</v>
      </c>
    </row>
    <row r="1752" spans="4:5" x14ac:dyDescent="0.2">
      <c r="D1752" t="s">
        <v>3947</v>
      </c>
      <c r="E1752" t="s">
        <v>3589</v>
      </c>
    </row>
    <row r="1753" spans="4:5" x14ac:dyDescent="0.2">
      <c r="D1753">
        <v>0</v>
      </c>
      <c r="E1753">
        <v>10400</v>
      </c>
    </row>
    <row r="1754" spans="4:5" x14ac:dyDescent="0.2">
      <c r="D1754" t="s">
        <v>3948</v>
      </c>
      <c r="E1754" t="s">
        <v>5384</v>
      </c>
    </row>
    <row r="1755" spans="4:5" x14ac:dyDescent="0.2">
      <c r="D1755" t="s">
        <v>3949</v>
      </c>
      <c r="E1755" t="s">
        <v>3595</v>
      </c>
    </row>
    <row r="1756" spans="4:5" x14ac:dyDescent="0.2">
      <c r="D1756">
        <v>0</v>
      </c>
      <c r="E1756">
        <v>0</v>
      </c>
    </row>
    <row r="1757" spans="4:5" x14ac:dyDescent="0.2">
      <c r="D1757" t="s">
        <v>3950</v>
      </c>
      <c r="E1757" t="s">
        <v>5385</v>
      </c>
    </row>
    <row r="1758" spans="4:5" x14ac:dyDescent="0.2">
      <c r="D1758" t="s">
        <v>3951</v>
      </c>
      <c r="E1758" t="s">
        <v>5386</v>
      </c>
    </row>
    <row r="1759" spans="4:5" x14ac:dyDescent="0.2">
      <c r="D1759">
        <v>0</v>
      </c>
      <c r="E1759">
        <v>10400</v>
      </c>
    </row>
    <row r="1760" spans="4:5" x14ac:dyDescent="0.2">
      <c r="D1760" t="s">
        <v>3952</v>
      </c>
      <c r="E1760" t="s">
        <v>5387</v>
      </c>
    </row>
    <row r="1761" spans="4:5" x14ac:dyDescent="0.2">
      <c r="D1761" t="s">
        <v>3953</v>
      </c>
      <c r="E1761" t="s">
        <v>5388</v>
      </c>
    </row>
    <row r="1762" spans="4:5" x14ac:dyDescent="0.2">
      <c r="D1762">
        <v>0</v>
      </c>
      <c r="E1762">
        <v>0</v>
      </c>
    </row>
    <row r="1763" spans="4:5" x14ac:dyDescent="0.2">
      <c r="D1763" t="s">
        <v>3954</v>
      </c>
      <c r="E1763" t="s">
        <v>5389</v>
      </c>
    </row>
    <row r="1764" spans="4:5" x14ac:dyDescent="0.2">
      <c r="D1764" t="s">
        <v>3955</v>
      </c>
      <c r="E1764" t="s">
        <v>3639</v>
      </c>
    </row>
    <row r="1765" spans="4:5" x14ac:dyDescent="0.2">
      <c r="D1765">
        <v>0</v>
      </c>
      <c r="E1765">
        <v>0</v>
      </c>
    </row>
    <row r="1766" spans="4:5" x14ac:dyDescent="0.2">
      <c r="D1766" t="s">
        <v>3956</v>
      </c>
      <c r="E1766" t="s">
        <v>5390</v>
      </c>
    </row>
    <row r="1767" spans="4:5" x14ac:dyDescent="0.2">
      <c r="D1767" t="s">
        <v>3957</v>
      </c>
      <c r="E1767" t="s">
        <v>5391</v>
      </c>
    </row>
    <row r="1768" spans="4:5" x14ac:dyDescent="0.2">
      <c r="D1768">
        <v>0</v>
      </c>
      <c r="E1768">
        <v>0</v>
      </c>
    </row>
    <row r="1769" spans="4:5" x14ac:dyDescent="0.2">
      <c r="D1769" t="s">
        <v>3958</v>
      </c>
      <c r="E1769" t="s">
        <v>5392</v>
      </c>
    </row>
    <row r="1770" spans="4:5" x14ac:dyDescent="0.2">
      <c r="D1770" t="s">
        <v>3959</v>
      </c>
      <c r="E1770" t="s">
        <v>5393</v>
      </c>
    </row>
    <row r="1771" spans="4:5" x14ac:dyDescent="0.2">
      <c r="D1771">
        <v>0</v>
      </c>
      <c r="E1771">
        <v>0</v>
      </c>
    </row>
    <row r="1772" spans="4:5" x14ac:dyDescent="0.2">
      <c r="D1772" t="s">
        <v>3960</v>
      </c>
      <c r="E1772" t="s">
        <v>5394</v>
      </c>
    </row>
    <row r="1773" spans="4:5" x14ac:dyDescent="0.2">
      <c r="D1773" t="s">
        <v>3961</v>
      </c>
      <c r="E1773" t="s">
        <v>5395</v>
      </c>
    </row>
    <row r="1774" spans="4:5" x14ac:dyDescent="0.2">
      <c r="D1774">
        <v>0</v>
      </c>
      <c r="E1774">
        <v>0</v>
      </c>
    </row>
    <row r="1775" spans="4:5" x14ac:dyDescent="0.2">
      <c r="D1775" t="s">
        <v>3962</v>
      </c>
      <c r="E1775" t="s">
        <v>5396</v>
      </c>
    </row>
    <row r="1776" spans="4:5" x14ac:dyDescent="0.2">
      <c r="D1776" t="s">
        <v>3963</v>
      </c>
      <c r="E1776" t="s">
        <v>5397</v>
      </c>
    </row>
    <row r="1777" spans="4:5" x14ac:dyDescent="0.2">
      <c r="D1777">
        <v>0</v>
      </c>
      <c r="E1777">
        <v>0</v>
      </c>
    </row>
    <row r="1778" spans="4:5" x14ac:dyDescent="0.2">
      <c r="D1778" t="s">
        <v>3964</v>
      </c>
      <c r="E1778" t="s">
        <v>5398</v>
      </c>
    </row>
    <row r="1779" spans="4:5" x14ac:dyDescent="0.2">
      <c r="D1779" t="s">
        <v>3965</v>
      </c>
      <c r="E1779" t="s">
        <v>5399</v>
      </c>
    </row>
    <row r="1780" spans="4:5" x14ac:dyDescent="0.2">
      <c r="D1780">
        <v>0</v>
      </c>
      <c r="E1780">
        <v>0</v>
      </c>
    </row>
    <row r="1781" spans="4:5" x14ac:dyDescent="0.2">
      <c r="D1781" t="s">
        <v>3966</v>
      </c>
      <c r="E1781" t="s">
        <v>5400</v>
      </c>
    </row>
    <row r="1782" spans="4:5" x14ac:dyDescent="0.2">
      <c r="D1782" t="s">
        <v>3967</v>
      </c>
      <c r="E1782" t="s">
        <v>5401</v>
      </c>
    </row>
    <row r="1783" spans="4:5" x14ac:dyDescent="0.2">
      <c r="D1783">
        <v>0</v>
      </c>
      <c r="E1783">
        <v>0</v>
      </c>
    </row>
    <row r="1784" spans="4:5" x14ac:dyDescent="0.2">
      <c r="D1784" t="s">
        <v>3968</v>
      </c>
      <c r="E1784" t="s">
        <v>5402</v>
      </c>
    </row>
    <row r="1785" spans="4:5" x14ac:dyDescent="0.2">
      <c r="D1785" t="s">
        <v>3969</v>
      </c>
      <c r="E1785" t="s">
        <v>5403</v>
      </c>
    </row>
    <row r="1786" spans="4:5" x14ac:dyDescent="0.2">
      <c r="D1786">
        <v>0</v>
      </c>
      <c r="E1786">
        <v>0</v>
      </c>
    </row>
    <row r="1787" spans="4:5" x14ac:dyDescent="0.2">
      <c r="D1787" t="s">
        <v>3970</v>
      </c>
      <c r="E1787" t="s">
        <v>5404</v>
      </c>
    </row>
    <row r="1788" spans="4:5" x14ac:dyDescent="0.2">
      <c r="D1788" t="s">
        <v>3971</v>
      </c>
      <c r="E1788" t="s">
        <v>5405</v>
      </c>
    </row>
    <row r="1789" spans="4:5" x14ac:dyDescent="0.2">
      <c r="D1789">
        <v>0</v>
      </c>
      <c r="E1789">
        <v>0</v>
      </c>
    </row>
    <row r="1790" spans="4:5" x14ac:dyDescent="0.2">
      <c r="D1790" t="s">
        <v>3972</v>
      </c>
      <c r="E1790" t="s">
        <v>5406</v>
      </c>
    </row>
    <row r="1791" spans="4:5" x14ac:dyDescent="0.2">
      <c r="D1791" t="s">
        <v>3973</v>
      </c>
      <c r="E1791" t="s">
        <v>3647</v>
      </c>
    </row>
    <row r="1792" spans="4:5" x14ac:dyDescent="0.2">
      <c r="D1792">
        <v>0</v>
      </c>
      <c r="E1792">
        <v>51560</v>
      </c>
    </row>
    <row r="1793" spans="4:5" x14ac:dyDescent="0.2">
      <c r="D1793" t="s">
        <v>3974</v>
      </c>
      <c r="E1793" t="s">
        <v>5407</v>
      </c>
    </row>
    <row r="1794" spans="4:5" x14ac:dyDescent="0.2">
      <c r="D1794" t="s">
        <v>3975</v>
      </c>
      <c r="E1794" t="s">
        <v>3649</v>
      </c>
    </row>
    <row r="1795" spans="4:5" x14ac:dyDescent="0.2">
      <c r="D1795">
        <v>0</v>
      </c>
      <c r="E1795">
        <v>0</v>
      </c>
    </row>
    <row r="1796" spans="4:5" x14ac:dyDescent="0.2">
      <c r="D1796" t="s">
        <v>3976</v>
      </c>
      <c r="E1796" t="s">
        <v>5408</v>
      </c>
    </row>
    <row r="1797" spans="4:5" x14ac:dyDescent="0.2">
      <c r="D1797" t="s">
        <v>3977</v>
      </c>
      <c r="E1797" t="s">
        <v>5409</v>
      </c>
    </row>
    <row r="1798" spans="4:5" x14ac:dyDescent="0.2">
      <c r="D1798">
        <v>0</v>
      </c>
      <c r="E1798">
        <v>1061169</v>
      </c>
    </row>
    <row r="1799" spans="4:5" x14ac:dyDescent="0.2">
      <c r="D1799" t="s">
        <v>3978</v>
      </c>
      <c r="E1799" t="s">
        <v>5410</v>
      </c>
    </row>
    <row r="1800" spans="4:5" x14ac:dyDescent="0.2">
      <c r="D1800" t="s">
        <v>3979</v>
      </c>
      <c r="E1800" t="s">
        <v>3651</v>
      </c>
    </row>
    <row r="1801" spans="4:5" x14ac:dyDescent="0.2">
      <c r="D1801">
        <v>0</v>
      </c>
      <c r="E1801">
        <v>168</v>
      </c>
    </row>
    <row r="1802" spans="4:5" x14ac:dyDescent="0.2">
      <c r="D1802" t="s">
        <v>3980</v>
      </c>
      <c r="E1802" t="s">
        <v>5411</v>
      </c>
    </row>
    <row r="1803" spans="4:5" x14ac:dyDescent="0.2">
      <c r="D1803" t="s">
        <v>3981</v>
      </c>
      <c r="E1803" t="s">
        <v>3653</v>
      </c>
    </row>
    <row r="1804" spans="4:5" x14ac:dyDescent="0.2">
      <c r="D1804">
        <v>0</v>
      </c>
      <c r="E1804">
        <v>0</v>
      </c>
    </row>
    <row r="1805" spans="4:5" x14ac:dyDescent="0.2">
      <c r="D1805" t="s">
        <v>3982</v>
      </c>
      <c r="E1805" t="s">
        <v>5412</v>
      </c>
    </row>
    <row r="1806" spans="4:5" x14ac:dyDescent="0.2">
      <c r="D1806" t="s">
        <v>3983</v>
      </c>
      <c r="E1806" t="s">
        <v>3655</v>
      </c>
    </row>
    <row r="1807" spans="4:5" x14ac:dyDescent="0.2">
      <c r="D1807">
        <v>0</v>
      </c>
      <c r="E1807">
        <v>0</v>
      </c>
    </row>
    <row r="1808" spans="4:5" x14ac:dyDescent="0.2">
      <c r="D1808" t="s">
        <v>3984</v>
      </c>
      <c r="E1808" t="s">
        <v>5413</v>
      </c>
    </row>
    <row r="1809" spans="4:5" x14ac:dyDescent="0.2">
      <c r="D1809" t="s">
        <v>3985</v>
      </c>
      <c r="E1809" t="s">
        <v>5414</v>
      </c>
    </row>
    <row r="1810" spans="4:5" x14ac:dyDescent="0.2">
      <c r="D1810">
        <v>0</v>
      </c>
      <c r="E1810">
        <v>0</v>
      </c>
    </row>
    <row r="1811" spans="4:5" x14ac:dyDescent="0.2">
      <c r="D1811" t="s">
        <v>3986</v>
      </c>
      <c r="E1811" t="s">
        <v>5415</v>
      </c>
    </row>
    <row r="1812" spans="4:5" x14ac:dyDescent="0.2">
      <c r="D1812" t="s">
        <v>3987</v>
      </c>
      <c r="E1812" t="s">
        <v>5416</v>
      </c>
    </row>
    <row r="1813" spans="4:5" x14ac:dyDescent="0.2">
      <c r="D1813">
        <v>0</v>
      </c>
      <c r="E1813">
        <v>0</v>
      </c>
    </row>
    <row r="1814" spans="4:5" x14ac:dyDescent="0.2">
      <c r="D1814" t="s">
        <v>3988</v>
      </c>
      <c r="E1814" t="s">
        <v>5417</v>
      </c>
    </row>
    <row r="1815" spans="4:5" x14ac:dyDescent="0.2">
      <c r="D1815" t="s">
        <v>3989</v>
      </c>
      <c r="E1815" t="s">
        <v>5418</v>
      </c>
    </row>
    <row r="1816" spans="4:5" x14ac:dyDescent="0.2">
      <c r="D1816">
        <v>0</v>
      </c>
      <c r="E1816">
        <v>1219800</v>
      </c>
    </row>
    <row r="1817" spans="4:5" x14ac:dyDescent="0.2">
      <c r="D1817" t="s">
        <v>3990</v>
      </c>
      <c r="E1817" t="s">
        <v>5419</v>
      </c>
    </row>
    <row r="1818" spans="4:5" x14ac:dyDescent="0.2">
      <c r="D1818" t="s">
        <v>3991</v>
      </c>
      <c r="E1818" t="s">
        <v>3657</v>
      </c>
    </row>
    <row r="1819" spans="4:5" x14ac:dyDescent="0.2">
      <c r="D1819">
        <v>0</v>
      </c>
      <c r="E1819">
        <v>0</v>
      </c>
    </row>
    <row r="1820" spans="4:5" x14ac:dyDescent="0.2">
      <c r="D1820" t="s">
        <v>3992</v>
      </c>
      <c r="E1820" t="s">
        <v>5420</v>
      </c>
    </row>
    <row r="1821" spans="4:5" x14ac:dyDescent="0.2">
      <c r="D1821" t="s">
        <v>3993</v>
      </c>
      <c r="E1821" t="s">
        <v>3659</v>
      </c>
    </row>
    <row r="1822" spans="4:5" x14ac:dyDescent="0.2">
      <c r="D1822">
        <v>0</v>
      </c>
      <c r="E1822">
        <v>0</v>
      </c>
    </row>
    <row r="1823" spans="4:5" x14ac:dyDescent="0.2">
      <c r="D1823" t="s">
        <v>3994</v>
      </c>
      <c r="E1823" t="s">
        <v>5421</v>
      </c>
    </row>
    <row r="1824" spans="4:5" x14ac:dyDescent="0.2">
      <c r="D1824" t="s">
        <v>3995</v>
      </c>
      <c r="E1824" t="s">
        <v>5422</v>
      </c>
    </row>
    <row r="1825" spans="4:5" x14ac:dyDescent="0.2">
      <c r="D1825">
        <v>0</v>
      </c>
      <c r="E1825">
        <v>0</v>
      </c>
    </row>
    <row r="1826" spans="4:5" x14ac:dyDescent="0.2">
      <c r="D1826" t="s">
        <v>3996</v>
      </c>
      <c r="E1826" t="s">
        <v>5423</v>
      </c>
    </row>
    <row r="1827" spans="4:5" x14ac:dyDescent="0.2">
      <c r="D1827" t="s">
        <v>3997</v>
      </c>
      <c r="E1827" t="s">
        <v>3661</v>
      </c>
    </row>
    <row r="1828" spans="4:5" x14ac:dyDescent="0.2">
      <c r="D1828">
        <v>0</v>
      </c>
      <c r="E1828">
        <v>0</v>
      </c>
    </row>
    <row r="1829" spans="4:5" x14ac:dyDescent="0.2">
      <c r="D1829" t="s">
        <v>3998</v>
      </c>
      <c r="E1829" t="s">
        <v>5424</v>
      </c>
    </row>
    <row r="1830" spans="4:5" x14ac:dyDescent="0.2">
      <c r="D1830" t="s">
        <v>3999</v>
      </c>
      <c r="E1830" t="s">
        <v>3663</v>
      </c>
    </row>
    <row r="1831" spans="4:5" x14ac:dyDescent="0.2">
      <c r="D1831">
        <v>0</v>
      </c>
      <c r="E1831">
        <v>0</v>
      </c>
    </row>
    <row r="1832" spans="4:5" x14ac:dyDescent="0.2">
      <c r="D1832" t="s">
        <v>4000</v>
      </c>
      <c r="E1832" t="s">
        <v>5425</v>
      </c>
    </row>
    <row r="1833" spans="4:5" x14ac:dyDescent="0.2">
      <c r="D1833" t="s">
        <v>4001</v>
      </c>
      <c r="E1833" t="s">
        <v>3665</v>
      </c>
    </row>
    <row r="1834" spans="4:5" x14ac:dyDescent="0.2">
      <c r="D1834">
        <v>0</v>
      </c>
      <c r="E1834">
        <v>0</v>
      </c>
    </row>
    <row r="1835" spans="4:5" x14ac:dyDescent="0.2">
      <c r="D1835" t="s">
        <v>4002</v>
      </c>
      <c r="E1835" t="s">
        <v>5426</v>
      </c>
    </row>
    <row r="1836" spans="4:5" x14ac:dyDescent="0.2">
      <c r="D1836" t="s">
        <v>4003</v>
      </c>
      <c r="E1836" t="s">
        <v>5427</v>
      </c>
    </row>
    <row r="1837" spans="4:5" x14ac:dyDescent="0.2">
      <c r="D1837">
        <v>0</v>
      </c>
      <c r="E1837">
        <v>0</v>
      </c>
    </row>
    <row r="1838" spans="4:5" x14ac:dyDescent="0.2">
      <c r="D1838" t="s">
        <v>4004</v>
      </c>
      <c r="E1838" t="s">
        <v>5428</v>
      </c>
    </row>
    <row r="1839" spans="4:5" x14ac:dyDescent="0.2">
      <c r="D1839" t="s">
        <v>4005</v>
      </c>
      <c r="E1839" t="s">
        <v>5429</v>
      </c>
    </row>
    <row r="1840" spans="4:5" x14ac:dyDescent="0.2">
      <c r="D1840">
        <v>0</v>
      </c>
      <c r="E1840">
        <v>0</v>
      </c>
    </row>
    <row r="1841" spans="4:5" x14ac:dyDescent="0.2">
      <c r="D1841" t="s">
        <v>4006</v>
      </c>
      <c r="E1841" t="s">
        <v>5430</v>
      </c>
    </row>
    <row r="1842" spans="4:5" x14ac:dyDescent="0.2">
      <c r="D1842" t="s">
        <v>4007</v>
      </c>
      <c r="E1842" t="s">
        <v>5431</v>
      </c>
    </row>
    <row r="1843" spans="4:5" x14ac:dyDescent="0.2">
      <c r="D1843">
        <v>0</v>
      </c>
      <c r="E1843">
        <v>0</v>
      </c>
    </row>
    <row r="1844" spans="4:5" x14ac:dyDescent="0.2">
      <c r="D1844" t="s">
        <v>4008</v>
      </c>
      <c r="E1844" t="s">
        <v>5432</v>
      </c>
    </row>
    <row r="1845" spans="4:5" x14ac:dyDescent="0.2">
      <c r="D1845" t="s">
        <v>4009</v>
      </c>
      <c r="E1845" t="s">
        <v>5433</v>
      </c>
    </row>
    <row r="1846" spans="4:5" x14ac:dyDescent="0.2">
      <c r="D1846">
        <v>0</v>
      </c>
      <c r="E1846">
        <v>0</v>
      </c>
    </row>
    <row r="1847" spans="4:5" x14ac:dyDescent="0.2">
      <c r="D1847" t="s">
        <v>4010</v>
      </c>
      <c r="E1847" t="s">
        <v>5434</v>
      </c>
    </row>
    <row r="1848" spans="4:5" x14ac:dyDescent="0.2">
      <c r="D1848" t="s">
        <v>4011</v>
      </c>
      <c r="E1848" t="s">
        <v>5435</v>
      </c>
    </row>
    <row r="1849" spans="4:5" x14ac:dyDescent="0.2">
      <c r="D1849">
        <v>0</v>
      </c>
      <c r="E1849">
        <v>0</v>
      </c>
    </row>
    <row r="1850" spans="4:5" x14ac:dyDescent="0.2">
      <c r="D1850" t="s">
        <v>4012</v>
      </c>
      <c r="E1850" t="s">
        <v>5436</v>
      </c>
    </row>
    <row r="1851" spans="4:5" x14ac:dyDescent="0.2">
      <c r="D1851" t="s">
        <v>4013</v>
      </c>
      <c r="E1851" t="s">
        <v>5437</v>
      </c>
    </row>
    <row r="1852" spans="4:5" x14ac:dyDescent="0.2">
      <c r="D1852">
        <v>0</v>
      </c>
      <c r="E1852">
        <v>0</v>
      </c>
    </row>
    <row r="1853" spans="4:5" x14ac:dyDescent="0.2">
      <c r="D1853" t="s">
        <v>4014</v>
      </c>
      <c r="E1853" t="s">
        <v>5438</v>
      </c>
    </row>
    <row r="1854" spans="4:5" x14ac:dyDescent="0.2">
      <c r="D1854" t="s">
        <v>4015</v>
      </c>
      <c r="E1854" t="s">
        <v>5439</v>
      </c>
    </row>
    <row r="1855" spans="4:5" x14ac:dyDescent="0.2">
      <c r="D1855">
        <v>0</v>
      </c>
      <c r="E1855">
        <v>0</v>
      </c>
    </row>
    <row r="1856" spans="4:5" x14ac:dyDescent="0.2">
      <c r="D1856" t="s">
        <v>4016</v>
      </c>
      <c r="E1856" t="s">
        <v>5440</v>
      </c>
    </row>
    <row r="1857" spans="4:5" x14ac:dyDescent="0.2">
      <c r="D1857" t="s">
        <v>4017</v>
      </c>
      <c r="E1857" t="s">
        <v>5441</v>
      </c>
    </row>
    <row r="1858" spans="4:5" x14ac:dyDescent="0.2">
      <c r="D1858">
        <v>0</v>
      </c>
      <c r="E1858">
        <v>0</v>
      </c>
    </row>
    <row r="1859" spans="4:5" x14ac:dyDescent="0.2">
      <c r="D1859" t="s">
        <v>4018</v>
      </c>
      <c r="E1859" t="s">
        <v>5442</v>
      </c>
    </row>
    <row r="1860" spans="4:5" x14ac:dyDescent="0.2">
      <c r="D1860" t="s">
        <v>4019</v>
      </c>
      <c r="E1860" t="s">
        <v>5443</v>
      </c>
    </row>
    <row r="1861" spans="4:5" x14ac:dyDescent="0.2">
      <c r="D1861">
        <v>0</v>
      </c>
      <c r="E1861">
        <v>0</v>
      </c>
    </row>
    <row r="1862" spans="4:5" x14ac:dyDescent="0.2">
      <c r="D1862" t="s">
        <v>4020</v>
      </c>
      <c r="E1862" t="s">
        <v>5444</v>
      </c>
    </row>
    <row r="1863" spans="4:5" x14ac:dyDescent="0.2">
      <c r="D1863" t="s">
        <v>4021</v>
      </c>
      <c r="E1863" t="s">
        <v>5445</v>
      </c>
    </row>
    <row r="1864" spans="4:5" x14ac:dyDescent="0.2">
      <c r="D1864">
        <v>0</v>
      </c>
      <c r="E1864">
        <v>0</v>
      </c>
    </row>
    <row r="1865" spans="4:5" x14ac:dyDescent="0.2">
      <c r="D1865" t="s">
        <v>4022</v>
      </c>
      <c r="E1865" t="s">
        <v>5446</v>
      </c>
    </row>
    <row r="1866" spans="4:5" x14ac:dyDescent="0.2">
      <c r="D1866" t="s">
        <v>4023</v>
      </c>
      <c r="E1866" t="s">
        <v>5447</v>
      </c>
    </row>
    <row r="1867" spans="4:5" x14ac:dyDescent="0.2">
      <c r="D1867">
        <v>0</v>
      </c>
      <c r="E1867">
        <v>0</v>
      </c>
    </row>
    <row r="1868" spans="4:5" x14ac:dyDescent="0.2">
      <c r="D1868" t="s">
        <v>4024</v>
      </c>
      <c r="E1868" t="s">
        <v>5448</v>
      </c>
    </row>
    <row r="1869" spans="4:5" x14ac:dyDescent="0.2">
      <c r="D1869" t="s">
        <v>4025</v>
      </c>
      <c r="E1869" t="s">
        <v>5449</v>
      </c>
    </row>
    <row r="1870" spans="4:5" x14ac:dyDescent="0.2">
      <c r="D1870">
        <v>0</v>
      </c>
      <c r="E1870">
        <v>0</v>
      </c>
    </row>
    <row r="1871" spans="4:5" x14ac:dyDescent="0.2">
      <c r="D1871" t="s">
        <v>4026</v>
      </c>
      <c r="E1871" t="s">
        <v>5450</v>
      </c>
    </row>
    <row r="1872" spans="4:5" x14ac:dyDescent="0.2">
      <c r="D1872" t="s">
        <v>4027</v>
      </c>
      <c r="E1872" t="s">
        <v>5451</v>
      </c>
    </row>
    <row r="1873" spans="4:5" x14ac:dyDescent="0.2">
      <c r="D1873">
        <v>0</v>
      </c>
      <c r="E1873">
        <v>0</v>
      </c>
    </row>
    <row r="1874" spans="4:5" x14ac:dyDescent="0.2">
      <c r="D1874" t="s">
        <v>4028</v>
      </c>
      <c r="E1874" t="s">
        <v>5452</v>
      </c>
    </row>
    <row r="1875" spans="4:5" x14ac:dyDescent="0.2">
      <c r="D1875" t="s">
        <v>4029</v>
      </c>
      <c r="E1875" t="s">
        <v>5453</v>
      </c>
    </row>
    <row r="1876" spans="4:5" x14ac:dyDescent="0.2">
      <c r="D1876">
        <v>0</v>
      </c>
      <c r="E1876">
        <v>0</v>
      </c>
    </row>
    <row r="1877" spans="4:5" x14ac:dyDescent="0.2">
      <c r="D1877" t="s">
        <v>4030</v>
      </c>
      <c r="E1877" t="s">
        <v>5454</v>
      </c>
    </row>
    <row r="1878" spans="4:5" x14ac:dyDescent="0.2">
      <c r="D1878" t="s">
        <v>4031</v>
      </c>
      <c r="E1878" t="s">
        <v>5455</v>
      </c>
    </row>
    <row r="1879" spans="4:5" x14ac:dyDescent="0.2">
      <c r="D1879">
        <v>0</v>
      </c>
      <c r="E1879">
        <v>0</v>
      </c>
    </row>
    <row r="1880" spans="4:5" x14ac:dyDescent="0.2">
      <c r="D1880" t="s">
        <v>4032</v>
      </c>
      <c r="E1880" t="s">
        <v>5456</v>
      </c>
    </row>
    <row r="1881" spans="4:5" x14ac:dyDescent="0.2">
      <c r="D1881" t="s">
        <v>4033</v>
      </c>
      <c r="E1881" t="s">
        <v>5457</v>
      </c>
    </row>
    <row r="1882" spans="4:5" x14ac:dyDescent="0.2">
      <c r="D1882">
        <v>0</v>
      </c>
      <c r="E1882">
        <v>0</v>
      </c>
    </row>
    <row r="1883" spans="4:5" x14ac:dyDescent="0.2">
      <c r="D1883" t="s">
        <v>4034</v>
      </c>
      <c r="E1883" t="s">
        <v>5458</v>
      </c>
    </row>
    <row r="1884" spans="4:5" x14ac:dyDescent="0.2">
      <c r="D1884" t="s">
        <v>4035</v>
      </c>
      <c r="E1884" t="s">
        <v>5459</v>
      </c>
    </row>
    <row r="1885" spans="4:5" x14ac:dyDescent="0.2">
      <c r="D1885">
        <v>0</v>
      </c>
      <c r="E1885">
        <v>0</v>
      </c>
    </row>
    <row r="1886" spans="4:5" x14ac:dyDescent="0.2">
      <c r="D1886" t="s">
        <v>4036</v>
      </c>
      <c r="E1886" t="s">
        <v>5460</v>
      </c>
    </row>
    <row r="1887" spans="4:5" x14ac:dyDescent="0.2">
      <c r="D1887" t="s">
        <v>4037</v>
      </c>
      <c r="E1887" t="s">
        <v>5461</v>
      </c>
    </row>
    <row r="1888" spans="4:5" x14ac:dyDescent="0.2">
      <c r="D1888">
        <v>0</v>
      </c>
      <c r="E1888">
        <v>0</v>
      </c>
    </row>
    <row r="1889" spans="4:5" x14ac:dyDescent="0.2">
      <c r="D1889" t="s">
        <v>4038</v>
      </c>
      <c r="E1889" t="s">
        <v>5462</v>
      </c>
    </row>
    <row r="1890" spans="4:5" x14ac:dyDescent="0.2">
      <c r="D1890" t="s">
        <v>4039</v>
      </c>
      <c r="E1890" t="s">
        <v>5463</v>
      </c>
    </row>
    <row r="1891" spans="4:5" x14ac:dyDescent="0.2">
      <c r="D1891">
        <v>0</v>
      </c>
      <c r="E1891">
        <v>0</v>
      </c>
    </row>
    <row r="1892" spans="4:5" x14ac:dyDescent="0.2">
      <c r="D1892" t="s">
        <v>4040</v>
      </c>
      <c r="E1892" t="s">
        <v>5464</v>
      </c>
    </row>
    <row r="1893" spans="4:5" x14ac:dyDescent="0.2">
      <c r="D1893" t="s">
        <v>4041</v>
      </c>
      <c r="E1893" t="s">
        <v>5465</v>
      </c>
    </row>
    <row r="1894" spans="4:5" x14ac:dyDescent="0.2">
      <c r="D1894">
        <v>0</v>
      </c>
      <c r="E1894">
        <v>0</v>
      </c>
    </row>
    <row r="1895" spans="4:5" x14ac:dyDescent="0.2">
      <c r="D1895" t="s">
        <v>4042</v>
      </c>
      <c r="E1895" t="s">
        <v>5466</v>
      </c>
    </row>
    <row r="1896" spans="4:5" x14ac:dyDescent="0.2">
      <c r="D1896" t="s">
        <v>4043</v>
      </c>
      <c r="E1896" t="s">
        <v>5467</v>
      </c>
    </row>
    <row r="1897" spans="4:5" x14ac:dyDescent="0.2">
      <c r="D1897">
        <v>0</v>
      </c>
      <c r="E1897">
        <v>0</v>
      </c>
    </row>
    <row r="1898" spans="4:5" x14ac:dyDescent="0.2">
      <c r="D1898" t="s">
        <v>4044</v>
      </c>
      <c r="E1898" t="s">
        <v>5468</v>
      </c>
    </row>
    <row r="1899" spans="4:5" x14ac:dyDescent="0.2">
      <c r="D1899" t="s">
        <v>4045</v>
      </c>
      <c r="E1899" t="s">
        <v>5469</v>
      </c>
    </row>
    <row r="1900" spans="4:5" x14ac:dyDescent="0.2">
      <c r="D1900">
        <v>0</v>
      </c>
      <c r="E1900">
        <v>0</v>
      </c>
    </row>
    <row r="1901" spans="4:5" x14ac:dyDescent="0.2">
      <c r="D1901" t="s">
        <v>4046</v>
      </c>
      <c r="E1901" t="s">
        <v>5470</v>
      </c>
    </row>
    <row r="1902" spans="4:5" x14ac:dyDescent="0.2">
      <c r="D1902" t="s">
        <v>4047</v>
      </c>
      <c r="E1902" t="s">
        <v>5471</v>
      </c>
    </row>
    <row r="1903" spans="4:5" x14ac:dyDescent="0.2">
      <c r="D1903">
        <v>0</v>
      </c>
      <c r="E1903">
        <v>0</v>
      </c>
    </row>
    <row r="1904" spans="4:5" x14ac:dyDescent="0.2">
      <c r="D1904" t="s">
        <v>4048</v>
      </c>
      <c r="E1904" t="s">
        <v>5472</v>
      </c>
    </row>
    <row r="1905" spans="4:5" x14ac:dyDescent="0.2">
      <c r="D1905" t="s">
        <v>4049</v>
      </c>
      <c r="E1905" t="s">
        <v>5473</v>
      </c>
    </row>
    <row r="1906" spans="4:5" x14ac:dyDescent="0.2">
      <c r="D1906">
        <v>0</v>
      </c>
      <c r="E1906">
        <v>0</v>
      </c>
    </row>
    <row r="1907" spans="4:5" x14ac:dyDescent="0.2">
      <c r="D1907" t="s">
        <v>4050</v>
      </c>
      <c r="E1907" t="s">
        <v>5474</v>
      </c>
    </row>
    <row r="1908" spans="4:5" x14ac:dyDescent="0.2">
      <c r="D1908" t="s">
        <v>4051</v>
      </c>
      <c r="E1908" t="s">
        <v>5475</v>
      </c>
    </row>
    <row r="1909" spans="4:5" x14ac:dyDescent="0.2">
      <c r="D1909">
        <v>0</v>
      </c>
      <c r="E1909">
        <v>0</v>
      </c>
    </row>
    <row r="1910" spans="4:5" x14ac:dyDescent="0.2">
      <c r="D1910" t="s">
        <v>4052</v>
      </c>
      <c r="E1910" t="s">
        <v>5476</v>
      </c>
    </row>
    <row r="1911" spans="4:5" x14ac:dyDescent="0.2">
      <c r="D1911" t="s">
        <v>4053</v>
      </c>
      <c r="E1911" t="s">
        <v>5477</v>
      </c>
    </row>
    <row r="1912" spans="4:5" x14ac:dyDescent="0.2">
      <c r="D1912">
        <v>0</v>
      </c>
      <c r="E1912">
        <v>0</v>
      </c>
    </row>
    <row r="1913" spans="4:5" x14ac:dyDescent="0.2">
      <c r="D1913" t="s">
        <v>4054</v>
      </c>
      <c r="E1913" t="s">
        <v>5478</v>
      </c>
    </row>
    <row r="1914" spans="4:5" x14ac:dyDescent="0.2">
      <c r="D1914" t="s">
        <v>4055</v>
      </c>
      <c r="E1914" t="s">
        <v>5479</v>
      </c>
    </row>
    <row r="1915" spans="4:5" x14ac:dyDescent="0.2">
      <c r="D1915">
        <v>0</v>
      </c>
      <c r="E1915">
        <v>0</v>
      </c>
    </row>
    <row r="1916" spans="4:5" x14ac:dyDescent="0.2">
      <c r="D1916" t="s">
        <v>4056</v>
      </c>
      <c r="E1916" t="s">
        <v>5480</v>
      </c>
    </row>
    <row r="1917" spans="4:5" x14ac:dyDescent="0.2">
      <c r="D1917" t="s">
        <v>4057</v>
      </c>
      <c r="E1917" t="s">
        <v>5481</v>
      </c>
    </row>
    <row r="1918" spans="4:5" x14ac:dyDescent="0.2">
      <c r="D1918">
        <v>0</v>
      </c>
      <c r="E1918">
        <v>0</v>
      </c>
    </row>
    <row r="1919" spans="4:5" x14ac:dyDescent="0.2">
      <c r="D1919" t="s">
        <v>4058</v>
      </c>
      <c r="E1919" t="s">
        <v>5482</v>
      </c>
    </row>
    <row r="1920" spans="4:5" x14ac:dyDescent="0.2">
      <c r="D1920" t="s">
        <v>4059</v>
      </c>
      <c r="E1920" t="s">
        <v>5483</v>
      </c>
    </row>
    <row r="1921" spans="4:5" x14ac:dyDescent="0.2">
      <c r="D1921">
        <v>0</v>
      </c>
      <c r="E1921">
        <v>0</v>
      </c>
    </row>
    <row r="1922" spans="4:5" x14ac:dyDescent="0.2">
      <c r="D1922" t="s">
        <v>4060</v>
      </c>
      <c r="E1922" t="s">
        <v>5484</v>
      </c>
    </row>
    <row r="1923" spans="4:5" x14ac:dyDescent="0.2">
      <c r="D1923" t="s">
        <v>4061</v>
      </c>
      <c r="E1923" t="s">
        <v>5485</v>
      </c>
    </row>
    <row r="1924" spans="4:5" x14ac:dyDescent="0.2">
      <c r="D1924">
        <v>0</v>
      </c>
      <c r="E1924">
        <v>0</v>
      </c>
    </row>
    <row r="1925" spans="4:5" x14ac:dyDescent="0.2">
      <c r="D1925" t="s">
        <v>4062</v>
      </c>
      <c r="E1925" t="s">
        <v>5486</v>
      </c>
    </row>
    <row r="1926" spans="4:5" x14ac:dyDescent="0.2">
      <c r="D1926" t="s">
        <v>4063</v>
      </c>
      <c r="E1926" t="s">
        <v>5487</v>
      </c>
    </row>
    <row r="1927" spans="4:5" x14ac:dyDescent="0.2">
      <c r="D1927">
        <v>0</v>
      </c>
      <c r="E1927">
        <v>0</v>
      </c>
    </row>
    <row r="1928" spans="4:5" x14ac:dyDescent="0.2">
      <c r="D1928" t="s">
        <v>4064</v>
      </c>
      <c r="E1928" t="s">
        <v>5488</v>
      </c>
    </row>
    <row r="1929" spans="4:5" x14ac:dyDescent="0.2">
      <c r="D1929" t="s">
        <v>4065</v>
      </c>
      <c r="E1929" t="s">
        <v>5489</v>
      </c>
    </row>
    <row r="1930" spans="4:5" x14ac:dyDescent="0.2">
      <c r="D1930">
        <v>0</v>
      </c>
      <c r="E1930">
        <v>0</v>
      </c>
    </row>
    <row r="1931" spans="4:5" x14ac:dyDescent="0.2">
      <c r="D1931" t="s">
        <v>4066</v>
      </c>
      <c r="E1931" t="s">
        <v>5490</v>
      </c>
    </row>
    <row r="1932" spans="4:5" x14ac:dyDescent="0.2">
      <c r="D1932" t="s">
        <v>4067</v>
      </c>
      <c r="E1932" t="s">
        <v>5491</v>
      </c>
    </row>
    <row r="1933" spans="4:5" x14ac:dyDescent="0.2">
      <c r="D1933">
        <v>0</v>
      </c>
      <c r="E1933">
        <v>0</v>
      </c>
    </row>
    <row r="1934" spans="4:5" x14ac:dyDescent="0.2">
      <c r="D1934" t="s">
        <v>4068</v>
      </c>
      <c r="E1934" t="s">
        <v>5492</v>
      </c>
    </row>
    <row r="1935" spans="4:5" x14ac:dyDescent="0.2">
      <c r="D1935" t="s">
        <v>4069</v>
      </c>
      <c r="E1935" t="s">
        <v>5493</v>
      </c>
    </row>
    <row r="1936" spans="4:5" x14ac:dyDescent="0.2">
      <c r="D1936">
        <v>0</v>
      </c>
      <c r="E1936">
        <v>0</v>
      </c>
    </row>
    <row r="1937" spans="4:5" x14ac:dyDescent="0.2">
      <c r="D1937" t="s">
        <v>4070</v>
      </c>
      <c r="E1937" t="s">
        <v>5494</v>
      </c>
    </row>
    <row r="1938" spans="4:5" x14ac:dyDescent="0.2">
      <c r="D1938" t="s">
        <v>4071</v>
      </c>
      <c r="E1938" t="s">
        <v>5495</v>
      </c>
    </row>
    <row r="1939" spans="4:5" x14ac:dyDescent="0.2">
      <c r="D1939">
        <v>0</v>
      </c>
      <c r="E1939">
        <v>0</v>
      </c>
    </row>
    <row r="1940" spans="4:5" x14ac:dyDescent="0.2">
      <c r="D1940" t="s">
        <v>4072</v>
      </c>
      <c r="E1940" t="s">
        <v>5496</v>
      </c>
    </row>
    <row r="1941" spans="4:5" x14ac:dyDescent="0.2">
      <c r="D1941" t="s">
        <v>4073</v>
      </c>
      <c r="E1941" t="s">
        <v>5497</v>
      </c>
    </row>
    <row r="1942" spans="4:5" x14ac:dyDescent="0.2">
      <c r="D1942">
        <v>0</v>
      </c>
      <c r="E1942">
        <v>0</v>
      </c>
    </row>
    <row r="1943" spans="4:5" x14ac:dyDescent="0.2">
      <c r="D1943" t="s">
        <v>4074</v>
      </c>
      <c r="E1943" t="s">
        <v>5498</v>
      </c>
    </row>
    <row r="1944" spans="4:5" x14ac:dyDescent="0.2">
      <c r="D1944" t="s">
        <v>4075</v>
      </c>
      <c r="E1944" t="s">
        <v>5499</v>
      </c>
    </row>
    <row r="1945" spans="4:5" x14ac:dyDescent="0.2">
      <c r="D1945">
        <v>0</v>
      </c>
      <c r="E1945">
        <v>0</v>
      </c>
    </row>
    <row r="1946" spans="4:5" x14ac:dyDescent="0.2">
      <c r="D1946" t="s">
        <v>4076</v>
      </c>
      <c r="E1946" t="s">
        <v>5500</v>
      </c>
    </row>
    <row r="1947" spans="4:5" x14ac:dyDescent="0.2">
      <c r="D1947" t="s">
        <v>4077</v>
      </c>
      <c r="E1947" t="s">
        <v>5501</v>
      </c>
    </row>
    <row r="1948" spans="4:5" x14ac:dyDescent="0.2">
      <c r="D1948">
        <v>0</v>
      </c>
      <c r="E1948">
        <v>0</v>
      </c>
    </row>
    <row r="1949" spans="4:5" x14ac:dyDescent="0.2">
      <c r="D1949" t="s">
        <v>4078</v>
      </c>
      <c r="E1949" t="s">
        <v>5502</v>
      </c>
    </row>
    <row r="1950" spans="4:5" x14ac:dyDescent="0.2">
      <c r="D1950" t="s">
        <v>4079</v>
      </c>
      <c r="E1950" t="s">
        <v>5503</v>
      </c>
    </row>
    <row r="1951" spans="4:5" x14ac:dyDescent="0.2">
      <c r="D1951">
        <v>0</v>
      </c>
      <c r="E1951">
        <v>0</v>
      </c>
    </row>
    <row r="1952" spans="4:5" x14ac:dyDescent="0.2">
      <c r="D1952" t="s">
        <v>4080</v>
      </c>
      <c r="E1952" t="s">
        <v>5504</v>
      </c>
    </row>
    <row r="1953" spans="4:5" x14ac:dyDescent="0.2">
      <c r="D1953" t="s">
        <v>4081</v>
      </c>
      <c r="E1953" t="s">
        <v>5505</v>
      </c>
    </row>
    <row r="1954" spans="4:5" x14ac:dyDescent="0.2">
      <c r="D1954">
        <v>0</v>
      </c>
      <c r="E1954">
        <v>0</v>
      </c>
    </row>
    <row r="1955" spans="4:5" x14ac:dyDescent="0.2">
      <c r="D1955" t="s">
        <v>4082</v>
      </c>
      <c r="E1955" t="s">
        <v>5506</v>
      </c>
    </row>
    <row r="1956" spans="4:5" x14ac:dyDescent="0.2">
      <c r="D1956" t="s">
        <v>4083</v>
      </c>
      <c r="E1956" t="s">
        <v>5507</v>
      </c>
    </row>
    <row r="1957" spans="4:5" x14ac:dyDescent="0.2">
      <c r="D1957">
        <v>0</v>
      </c>
      <c r="E1957">
        <v>0</v>
      </c>
    </row>
    <row r="1958" spans="4:5" x14ac:dyDescent="0.2">
      <c r="D1958" t="s">
        <v>4084</v>
      </c>
      <c r="E1958" t="s">
        <v>5508</v>
      </c>
    </row>
    <row r="1959" spans="4:5" x14ac:dyDescent="0.2">
      <c r="D1959" t="s">
        <v>4085</v>
      </c>
      <c r="E1959" t="s">
        <v>5509</v>
      </c>
    </row>
    <row r="1960" spans="4:5" x14ac:dyDescent="0.2">
      <c r="D1960">
        <v>0</v>
      </c>
      <c r="E1960">
        <v>0</v>
      </c>
    </row>
    <row r="1961" spans="4:5" x14ac:dyDescent="0.2">
      <c r="D1961" t="s">
        <v>4086</v>
      </c>
      <c r="E1961" t="s">
        <v>5510</v>
      </c>
    </row>
    <row r="1962" spans="4:5" x14ac:dyDescent="0.2">
      <c r="D1962" t="s">
        <v>4087</v>
      </c>
      <c r="E1962" t="s">
        <v>5511</v>
      </c>
    </row>
    <row r="1963" spans="4:5" x14ac:dyDescent="0.2">
      <c r="D1963">
        <v>0</v>
      </c>
      <c r="E1963">
        <v>0</v>
      </c>
    </row>
    <row r="1964" spans="4:5" x14ac:dyDescent="0.2">
      <c r="D1964" t="s">
        <v>4088</v>
      </c>
      <c r="E1964" t="s">
        <v>5512</v>
      </c>
    </row>
    <row r="1965" spans="4:5" x14ac:dyDescent="0.2">
      <c r="D1965" t="s">
        <v>4089</v>
      </c>
      <c r="E1965" t="s">
        <v>5513</v>
      </c>
    </row>
    <row r="1966" spans="4:5" x14ac:dyDescent="0.2">
      <c r="D1966">
        <v>0</v>
      </c>
      <c r="E1966">
        <v>0</v>
      </c>
    </row>
    <row r="1967" spans="4:5" x14ac:dyDescent="0.2">
      <c r="D1967" t="s">
        <v>4090</v>
      </c>
      <c r="E1967" t="s">
        <v>5514</v>
      </c>
    </row>
    <row r="1968" spans="4:5" x14ac:dyDescent="0.2">
      <c r="D1968" t="s">
        <v>4091</v>
      </c>
      <c r="E1968" t="s">
        <v>5515</v>
      </c>
    </row>
    <row r="1969" spans="4:5" x14ac:dyDescent="0.2">
      <c r="D1969">
        <v>0</v>
      </c>
      <c r="E1969">
        <v>0</v>
      </c>
    </row>
    <row r="1970" spans="4:5" x14ac:dyDescent="0.2">
      <c r="D1970" t="s">
        <v>4092</v>
      </c>
      <c r="E1970" t="s">
        <v>5516</v>
      </c>
    </row>
    <row r="1971" spans="4:5" x14ac:dyDescent="0.2">
      <c r="D1971" t="s">
        <v>4093</v>
      </c>
      <c r="E1971" t="s">
        <v>5517</v>
      </c>
    </row>
    <row r="1972" spans="4:5" x14ac:dyDescent="0.2">
      <c r="D1972">
        <v>0</v>
      </c>
      <c r="E1972">
        <v>0</v>
      </c>
    </row>
    <row r="1973" spans="4:5" x14ac:dyDescent="0.2">
      <c r="D1973" t="s">
        <v>4094</v>
      </c>
      <c r="E1973" t="s">
        <v>5518</v>
      </c>
    </row>
    <row r="1974" spans="4:5" x14ac:dyDescent="0.2">
      <c r="D1974" t="s">
        <v>4095</v>
      </c>
      <c r="E1974" t="s">
        <v>5519</v>
      </c>
    </row>
    <row r="1975" spans="4:5" x14ac:dyDescent="0.2">
      <c r="D1975">
        <v>0</v>
      </c>
      <c r="E1975">
        <v>0</v>
      </c>
    </row>
    <row r="1976" spans="4:5" x14ac:dyDescent="0.2">
      <c r="D1976" t="s">
        <v>4096</v>
      </c>
      <c r="E1976" t="s">
        <v>5520</v>
      </c>
    </row>
    <row r="1977" spans="4:5" x14ac:dyDescent="0.2">
      <c r="D1977" t="s">
        <v>4097</v>
      </c>
      <c r="E1977" t="s">
        <v>5521</v>
      </c>
    </row>
    <row r="1978" spans="4:5" x14ac:dyDescent="0.2">
      <c r="D1978">
        <v>0</v>
      </c>
      <c r="E1978">
        <v>0</v>
      </c>
    </row>
    <row r="1979" spans="4:5" x14ac:dyDescent="0.2">
      <c r="D1979" t="s">
        <v>4098</v>
      </c>
      <c r="E1979" t="s">
        <v>5522</v>
      </c>
    </row>
    <row r="1980" spans="4:5" x14ac:dyDescent="0.2">
      <c r="D1980" t="s">
        <v>4099</v>
      </c>
      <c r="E1980" t="s">
        <v>5523</v>
      </c>
    </row>
    <row r="1981" spans="4:5" x14ac:dyDescent="0.2">
      <c r="D1981">
        <v>0</v>
      </c>
      <c r="E1981">
        <v>0</v>
      </c>
    </row>
    <row r="1982" spans="4:5" x14ac:dyDescent="0.2">
      <c r="D1982" t="s">
        <v>4100</v>
      </c>
      <c r="E1982" t="s">
        <v>5524</v>
      </c>
    </row>
    <row r="1983" spans="4:5" x14ac:dyDescent="0.2">
      <c r="D1983" t="s">
        <v>4101</v>
      </c>
      <c r="E1983" t="s">
        <v>5525</v>
      </c>
    </row>
    <row r="1984" spans="4:5" x14ac:dyDescent="0.2">
      <c r="D1984">
        <v>0</v>
      </c>
      <c r="E1984">
        <v>0</v>
      </c>
    </row>
    <row r="1985" spans="4:5" x14ac:dyDescent="0.2">
      <c r="D1985" t="s">
        <v>4102</v>
      </c>
      <c r="E1985" t="s">
        <v>5526</v>
      </c>
    </row>
    <row r="1986" spans="4:5" x14ac:dyDescent="0.2">
      <c r="D1986" t="s">
        <v>4103</v>
      </c>
      <c r="E1986" t="s">
        <v>3813</v>
      </c>
    </row>
    <row r="1987" spans="4:5" x14ac:dyDescent="0.2">
      <c r="D1987">
        <v>0</v>
      </c>
      <c r="E1987">
        <v>183314</v>
      </c>
    </row>
    <row r="1988" spans="4:5" x14ac:dyDescent="0.2">
      <c r="D1988" t="s">
        <v>4104</v>
      </c>
      <c r="E1988" t="s">
        <v>5527</v>
      </c>
    </row>
    <row r="1989" spans="4:5" x14ac:dyDescent="0.2">
      <c r="D1989" t="s">
        <v>4105</v>
      </c>
      <c r="E1989" t="s">
        <v>5528</v>
      </c>
    </row>
    <row r="1990" spans="4:5" x14ac:dyDescent="0.2">
      <c r="D1990">
        <v>0</v>
      </c>
      <c r="E1990">
        <v>139400</v>
      </c>
    </row>
    <row r="1991" spans="4:5" x14ac:dyDescent="0.2">
      <c r="D1991" t="s">
        <v>4106</v>
      </c>
      <c r="E1991" t="s">
        <v>5529</v>
      </c>
    </row>
    <row r="1992" spans="4:5" x14ac:dyDescent="0.2">
      <c r="D1992" t="s">
        <v>4107</v>
      </c>
      <c r="E1992" t="s">
        <v>5530</v>
      </c>
    </row>
    <row r="1993" spans="4:5" x14ac:dyDescent="0.2">
      <c r="D1993">
        <v>0</v>
      </c>
      <c r="E1993">
        <v>-7402</v>
      </c>
    </row>
    <row r="1994" spans="4:5" x14ac:dyDescent="0.2">
      <c r="D1994" t="s">
        <v>4108</v>
      </c>
      <c r="E1994" t="s">
        <v>5531</v>
      </c>
    </row>
    <row r="1995" spans="4:5" x14ac:dyDescent="0.2">
      <c r="D1995" t="s">
        <v>4109</v>
      </c>
      <c r="E1995" t="s">
        <v>5532</v>
      </c>
    </row>
    <row r="1996" spans="4:5" x14ac:dyDescent="0.2">
      <c r="D1996">
        <v>0</v>
      </c>
      <c r="E1996">
        <v>0</v>
      </c>
    </row>
    <row r="1997" spans="4:5" x14ac:dyDescent="0.2">
      <c r="D1997" t="s">
        <v>4110</v>
      </c>
      <c r="E1997" t="s">
        <v>5533</v>
      </c>
    </row>
    <row r="1998" spans="4:5" x14ac:dyDescent="0.2">
      <c r="D1998" t="s">
        <v>4111</v>
      </c>
      <c r="E1998" t="s">
        <v>5534</v>
      </c>
    </row>
    <row r="1999" spans="4:5" x14ac:dyDescent="0.2">
      <c r="D1999">
        <v>0</v>
      </c>
      <c r="E1999">
        <v>90198</v>
      </c>
    </row>
    <row r="2000" spans="4:5" x14ac:dyDescent="0.2">
      <c r="D2000" t="s">
        <v>4112</v>
      </c>
      <c r="E2000" t="s">
        <v>5535</v>
      </c>
    </row>
    <row r="2001" spans="4:5" x14ac:dyDescent="0.2">
      <c r="D2001" t="s">
        <v>4113</v>
      </c>
      <c r="E2001" t="s">
        <v>5536</v>
      </c>
    </row>
    <row r="2002" spans="4:5" x14ac:dyDescent="0.2">
      <c r="D2002">
        <v>0</v>
      </c>
      <c r="E2002">
        <v>0</v>
      </c>
    </row>
    <row r="2003" spans="4:5" x14ac:dyDescent="0.2">
      <c r="D2003" t="s">
        <v>4114</v>
      </c>
      <c r="E2003" t="s">
        <v>5537</v>
      </c>
    </row>
    <row r="2004" spans="4:5" x14ac:dyDescent="0.2">
      <c r="D2004" t="s">
        <v>4115</v>
      </c>
      <c r="E2004" t="s">
        <v>3821</v>
      </c>
    </row>
    <row r="2005" spans="4:5" x14ac:dyDescent="0.2">
      <c r="D2005">
        <v>0</v>
      </c>
      <c r="E2005">
        <v>0</v>
      </c>
    </row>
    <row r="2006" spans="4:5" x14ac:dyDescent="0.2">
      <c r="D2006" t="s">
        <v>4116</v>
      </c>
      <c r="E2006" t="s">
        <v>5538</v>
      </c>
    </row>
    <row r="2007" spans="4:5" x14ac:dyDescent="0.2">
      <c r="D2007" t="s">
        <v>4117</v>
      </c>
      <c r="E2007" t="s">
        <v>5539</v>
      </c>
    </row>
    <row r="2008" spans="4:5" x14ac:dyDescent="0.2">
      <c r="D2008">
        <v>0</v>
      </c>
      <c r="E2008">
        <v>0</v>
      </c>
    </row>
    <row r="2009" spans="4:5" x14ac:dyDescent="0.2">
      <c r="D2009" t="s">
        <v>4118</v>
      </c>
      <c r="E2009" t="s">
        <v>5540</v>
      </c>
    </row>
    <row r="2010" spans="4:5" x14ac:dyDescent="0.2">
      <c r="D2010" t="s">
        <v>4119</v>
      </c>
      <c r="E2010" t="s">
        <v>3829</v>
      </c>
    </row>
    <row r="2011" spans="4:5" x14ac:dyDescent="0.2">
      <c r="D2011">
        <v>0</v>
      </c>
      <c r="E2011">
        <v>13413</v>
      </c>
    </row>
    <row r="2012" spans="4:5" x14ac:dyDescent="0.2">
      <c r="D2012" t="s">
        <v>4120</v>
      </c>
      <c r="E2012" t="s">
        <v>5541</v>
      </c>
    </row>
    <row r="2013" spans="4:5" x14ac:dyDescent="0.2">
      <c r="D2013" t="s">
        <v>4121</v>
      </c>
      <c r="E2013" t="s">
        <v>5542</v>
      </c>
    </row>
    <row r="2014" spans="4:5" x14ac:dyDescent="0.2">
      <c r="D2014">
        <v>0</v>
      </c>
      <c r="E2014">
        <v>0</v>
      </c>
    </row>
    <row r="2015" spans="4:5" x14ac:dyDescent="0.2">
      <c r="D2015" t="s">
        <v>4122</v>
      </c>
      <c r="E2015" t="s">
        <v>5543</v>
      </c>
    </row>
    <row r="2016" spans="4:5" x14ac:dyDescent="0.2">
      <c r="D2016" t="s">
        <v>4123</v>
      </c>
      <c r="E2016" t="s">
        <v>3837</v>
      </c>
    </row>
    <row r="2017" spans="4:5" x14ac:dyDescent="0.2">
      <c r="D2017">
        <v>0</v>
      </c>
      <c r="E2017">
        <v>0</v>
      </c>
    </row>
    <row r="2018" spans="4:5" x14ac:dyDescent="0.2">
      <c r="D2018" t="s">
        <v>4124</v>
      </c>
      <c r="E2018" t="s">
        <v>5544</v>
      </c>
    </row>
    <row r="2019" spans="4:5" x14ac:dyDescent="0.2">
      <c r="D2019" t="s">
        <v>4125</v>
      </c>
      <c r="E2019" t="s">
        <v>5545</v>
      </c>
    </row>
    <row r="2020" spans="4:5" x14ac:dyDescent="0.2">
      <c r="D2020">
        <v>0</v>
      </c>
      <c r="E2020">
        <v>0</v>
      </c>
    </row>
    <row r="2021" spans="4:5" x14ac:dyDescent="0.2">
      <c r="D2021" t="s">
        <v>4126</v>
      </c>
      <c r="E2021" t="s">
        <v>5546</v>
      </c>
    </row>
    <row r="2022" spans="4:5" x14ac:dyDescent="0.2">
      <c r="D2022" t="s">
        <v>4127</v>
      </c>
      <c r="E2022" t="s">
        <v>3845</v>
      </c>
    </row>
    <row r="2023" spans="4:5" x14ac:dyDescent="0.2">
      <c r="D2023">
        <v>0</v>
      </c>
      <c r="E2023">
        <v>0</v>
      </c>
    </row>
    <row r="2024" spans="4:5" x14ac:dyDescent="0.2">
      <c r="D2024" t="s">
        <v>4128</v>
      </c>
      <c r="E2024" t="s">
        <v>5547</v>
      </c>
    </row>
    <row r="2025" spans="4:5" x14ac:dyDescent="0.2">
      <c r="D2025" t="s">
        <v>4129</v>
      </c>
      <c r="E2025" t="s">
        <v>5548</v>
      </c>
    </row>
    <row r="2026" spans="4:5" x14ac:dyDescent="0.2">
      <c r="D2026">
        <v>0</v>
      </c>
      <c r="E2026">
        <v>0</v>
      </c>
    </row>
    <row r="2027" spans="4:5" x14ac:dyDescent="0.2">
      <c r="D2027" t="s">
        <v>4130</v>
      </c>
      <c r="E2027" t="s">
        <v>5549</v>
      </c>
    </row>
    <row r="2028" spans="4:5" x14ac:dyDescent="0.2">
      <c r="D2028" t="s">
        <v>4131</v>
      </c>
      <c r="E2028" t="s">
        <v>3853</v>
      </c>
    </row>
    <row r="2029" spans="4:5" x14ac:dyDescent="0.2">
      <c r="D2029">
        <v>0</v>
      </c>
      <c r="E2029">
        <v>0</v>
      </c>
    </row>
    <row r="2030" spans="4:5" x14ac:dyDescent="0.2">
      <c r="D2030" t="s">
        <v>4132</v>
      </c>
      <c r="E2030" t="s">
        <v>5550</v>
      </c>
    </row>
    <row r="2031" spans="4:5" x14ac:dyDescent="0.2">
      <c r="D2031" t="s">
        <v>4133</v>
      </c>
      <c r="E2031" t="s">
        <v>5551</v>
      </c>
    </row>
    <row r="2032" spans="4:5" x14ac:dyDescent="0.2">
      <c r="D2032">
        <v>0</v>
      </c>
      <c r="E2032">
        <v>4100</v>
      </c>
    </row>
    <row r="2033" spans="4:5" x14ac:dyDescent="0.2">
      <c r="D2033" t="s">
        <v>4134</v>
      </c>
      <c r="E2033" t="s">
        <v>5552</v>
      </c>
    </row>
    <row r="2034" spans="4:5" x14ac:dyDescent="0.2">
      <c r="D2034" t="s">
        <v>4135</v>
      </c>
      <c r="E2034" t="s">
        <v>3861</v>
      </c>
    </row>
    <row r="2035" spans="4:5" x14ac:dyDescent="0.2">
      <c r="D2035">
        <v>0</v>
      </c>
      <c r="E2035">
        <v>7506</v>
      </c>
    </row>
    <row r="2036" spans="4:5" x14ac:dyDescent="0.2">
      <c r="D2036" t="s">
        <v>4136</v>
      </c>
      <c r="E2036" t="s">
        <v>5553</v>
      </c>
    </row>
    <row r="2037" spans="4:5" x14ac:dyDescent="0.2">
      <c r="D2037" t="s">
        <v>4137</v>
      </c>
      <c r="E2037" t="s">
        <v>5554</v>
      </c>
    </row>
    <row r="2038" spans="4:5" x14ac:dyDescent="0.2">
      <c r="D2038">
        <v>0</v>
      </c>
      <c r="E2038">
        <v>6100</v>
      </c>
    </row>
    <row r="2039" spans="4:5" x14ac:dyDescent="0.2">
      <c r="D2039" t="s">
        <v>4138</v>
      </c>
      <c r="E2039" t="s">
        <v>5555</v>
      </c>
    </row>
    <row r="2040" spans="4:5" x14ac:dyDescent="0.2">
      <c r="D2040" t="s">
        <v>4139</v>
      </c>
      <c r="E2040" t="s">
        <v>5556</v>
      </c>
    </row>
    <row r="2041" spans="4:5" x14ac:dyDescent="0.2">
      <c r="D2041">
        <v>0</v>
      </c>
      <c r="E2041">
        <v>0</v>
      </c>
    </row>
    <row r="2042" spans="4:5" x14ac:dyDescent="0.2">
      <c r="D2042" t="s">
        <v>4140</v>
      </c>
      <c r="E2042" t="s">
        <v>5557</v>
      </c>
    </row>
    <row r="2043" spans="4:5" x14ac:dyDescent="0.2">
      <c r="D2043" t="s">
        <v>4141</v>
      </c>
      <c r="E2043" t="s">
        <v>5558</v>
      </c>
    </row>
    <row r="2044" spans="4:5" x14ac:dyDescent="0.2">
      <c r="D2044">
        <v>0</v>
      </c>
      <c r="E2044">
        <v>0</v>
      </c>
    </row>
    <row r="2045" spans="4:5" x14ac:dyDescent="0.2">
      <c r="D2045" t="s">
        <v>4142</v>
      </c>
      <c r="E2045" t="s">
        <v>5559</v>
      </c>
    </row>
    <row r="2046" spans="4:5" x14ac:dyDescent="0.2">
      <c r="D2046" t="s">
        <v>4143</v>
      </c>
      <c r="E2046" t="s">
        <v>5560</v>
      </c>
    </row>
    <row r="2047" spans="4:5" x14ac:dyDescent="0.2">
      <c r="D2047">
        <v>0</v>
      </c>
      <c r="E2047">
        <v>0</v>
      </c>
    </row>
    <row r="2048" spans="4:5" x14ac:dyDescent="0.2">
      <c r="D2048" t="s">
        <v>4144</v>
      </c>
      <c r="E2048" t="s">
        <v>5561</v>
      </c>
    </row>
    <row r="2049" spans="4:5" x14ac:dyDescent="0.2">
      <c r="D2049" t="s">
        <v>4145</v>
      </c>
      <c r="E2049" t="s">
        <v>5562</v>
      </c>
    </row>
    <row r="2050" spans="4:5" x14ac:dyDescent="0.2">
      <c r="D2050">
        <v>0</v>
      </c>
      <c r="E2050">
        <v>0</v>
      </c>
    </row>
    <row r="2051" spans="4:5" x14ac:dyDescent="0.2">
      <c r="D2051" t="s">
        <v>4146</v>
      </c>
      <c r="E2051" t="s">
        <v>5563</v>
      </c>
    </row>
    <row r="2052" spans="4:5" x14ac:dyDescent="0.2">
      <c r="D2052" t="s">
        <v>4147</v>
      </c>
      <c r="E2052" t="s">
        <v>3869</v>
      </c>
    </row>
    <row r="2053" spans="4:5" x14ac:dyDescent="0.2">
      <c r="D2053">
        <v>0</v>
      </c>
      <c r="E2053">
        <v>0</v>
      </c>
    </row>
    <row r="2054" spans="4:5" x14ac:dyDescent="0.2">
      <c r="D2054" t="s">
        <v>4148</v>
      </c>
      <c r="E2054" t="s">
        <v>5564</v>
      </c>
    </row>
    <row r="2055" spans="4:5" x14ac:dyDescent="0.2">
      <c r="D2055" t="s">
        <v>4149</v>
      </c>
      <c r="E2055" t="s">
        <v>5565</v>
      </c>
    </row>
    <row r="2056" spans="4:5" x14ac:dyDescent="0.2">
      <c r="D2056">
        <v>0</v>
      </c>
      <c r="E2056">
        <v>0</v>
      </c>
    </row>
    <row r="2057" spans="4:5" x14ac:dyDescent="0.2">
      <c r="D2057" t="s">
        <v>4150</v>
      </c>
      <c r="E2057" t="s">
        <v>5566</v>
      </c>
    </row>
    <row r="2058" spans="4:5" x14ac:dyDescent="0.2">
      <c r="D2058" t="s">
        <v>4151</v>
      </c>
      <c r="E2058" t="s">
        <v>3875</v>
      </c>
    </row>
    <row r="2059" spans="4:5" x14ac:dyDescent="0.2">
      <c r="D2059">
        <v>0</v>
      </c>
      <c r="E2059">
        <v>0</v>
      </c>
    </row>
    <row r="2060" spans="4:5" x14ac:dyDescent="0.2">
      <c r="D2060" t="s">
        <v>4152</v>
      </c>
      <c r="E2060" t="s">
        <v>5567</v>
      </c>
    </row>
    <row r="2061" spans="4:5" x14ac:dyDescent="0.2">
      <c r="D2061" t="s">
        <v>4153</v>
      </c>
      <c r="E2061" t="s">
        <v>5568</v>
      </c>
    </row>
    <row r="2062" spans="4:5" x14ac:dyDescent="0.2">
      <c r="D2062">
        <v>0</v>
      </c>
      <c r="E2062">
        <v>0</v>
      </c>
    </row>
    <row r="2063" spans="4:5" x14ac:dyDescent="0.2">
      <c r="D2063" t="s">
        <v>4154</v>
      </c>
      <c r="E2063" t="s">
        <v>5569</v>
      </c>
    </row>
    <row r="2064" spans="4:5" x14ac:dyDescent="0.2">
      <c r="D2064" t="s">
        <v>4155</v>
      </c>
      <c r="E2064" t="s">
        <v>5570</v>
      </c>
    </row>
    <row r="2065" spans="4:5" x14ac:dyDescent="0.2">
      <c r="D2065">
        <v>0</v>
      </c>
      <c r="E2065">
        <v>0</v>
      </c>
    </row>
    <row r="2066" spans="4:5" x14ac:dyDescent="0.2">
      <c r="D2066" t="s">
        <v>4156</v>
      </c>
      <c r="E2066" t="s">
        <v>5571</v>
      </c>
    </row>
    <row r="2067" spans="4:5" x14ac:dyDescent="0.2">
      <c r="D2067" t="s">
        <v>4157</v>
      </c>
      <c r="E2067" t="s">
        <v>5572</v>
      </c>
    </row>
    <row r="2068" spans="4:5" x14ac:dyDescent="0.2">
      <c r="D2068">
        <v>0</v>
      </c>
      <c r="E2068">
        <v>0</v>
      </c>
    </row>
    <row r="2069" spans="4:5" x14ac:dyDescent="0.2">
      <c r="D2069" t="s">
        <v>4158</v>
      </c>
      <c r="E2069" t="s">
        <v>5573</v>
      </c>
    </row>
    <row r="2070" spans="4:5" x14ac:dyDescent="0.2">
      <c r="D2070" t="s">
        <v>4159</v>
      </c>
      <c r="E2070" t="s">
        <v>3911</v>
      </c>
    </row>
    <row r="2071" spans="4:5" x14ac:dyDescent="0.2">
      <c r="D2071">
        <v>0</v>
      </c>
      <c r="E2071">
        <v>6721</v>
      </c>
    </row>
    <row r="2072" spans="4:5" x14ac:dyDescent="0.2">
      <c r="D2072" t="s">
        <v>4160</v>
      </c>
      <c r="E2072" t="s">
        <v>5574</v>
      </c>
    </row>
    <row r="2073" spans="4:5" x14ac:dyDescent="0.2">
      <c r="D2073" t="s">
        <v>4161</v>
      </c>
      <c r="E2073" t="s">
        <v>5575</v>
      </c>
    </row>
    <row r="2074" spans="4:5" x14ac:dyDescent="0.2">
      <c r="D2074">
        <v>0</v>
      </c>
      <c r="E2074">
        <v>0</v>
      </c>
    </row>
    <row r="2075" spans="4:5" x14ac:dyDescent="0.2">
      <c r="D2075" t="s">
        <v>4162</v>
      </c>
      <c r="E2075" t="s">
        <v>5576</v>
      </c>
    </row>
    <row r="2076" spans="4:5" x14ac:dyDescent="0.2">
      <c r="D2076" t="s">
        <v>4163</v>
      </c>
      <c r="E2076" t="s">
        <v>3927</v>
      </c>
    </row>
    <row r="2077" spans="4:5" x14ac:dyDescent="0.2">
      <c r="D2077">
        <v>0</v>
      </c>
      <c r="E2077">
        <v>0</v>
      </c>
    </row>
    <row r="2078" spans="4:5" x14ac:dyDescent="0.2">
      <c r="D2078" t="s">
        <v>4164</v>
      </c>
      <c r="E2078" t="s">
        <v>5577</v>
      </c>
    </row>
    <row r="2079" spans="4:5" x14ac:dyDescent="0.2">
      <c r="D2079" t="s">
        <v>4165</v>
      </c>
      <c r="E2079" t="s">
        <v>5578</v>
      </c>
    </row>
    <row r="2080" spans="4:5" x14ac:dyDescent="0.2">
      <c r="D2080">
        <v>0</v>
      </c>
      <c r="E2080">
        <v>0</v>
      </c>
    </row>
    <row r="2081" spans="4:5" x14ac:dyDescent="0.2">
      <c r="D2081" t="s">
        <v>4166</v>
      </c>
      <c r="E2081" t="s">
        <v>5579</v>
      </c>
    </row>
    <row r="2082" spans="4:5" x14ac:dyDescent="0.2">
      <c r="D2082" t="s">
        <v>4167</v>
      </c>
      <c r="E2082" t="s">
        <v>3943</v>
      </c>
    </row>
    <row r="2083" spans="4:5" x14ac:dyDescent="0.2">
      <c r="D2083">
        <v>0</v>
      </c>
      <c r="E2083">
        <v>43384</v>
      </c>
    </row>
    <row r="2084" spans="4:5" x14ac:dyDescent="0.2">
      <c r="D2084" t="s">
        <v>4168</v>
      </c>
      <c r="E2084" t="s">
        <v>5580</v>
      </c>
    </row>
    <row r="2085" spans="4:5" x14ac:dyDescent="0.2">
      <c r="D2085" t="s">
        <v>4169</v>
      </c>
      <c r="E2085" t="s">
        <v>5581</v>
      </c>
    </row>
    <row r="2086" spans="4:5" x14ac:dyDescent="0.2">
      <c r="D2086">
        <v>0</v>
      </c>
      <c r="E2086">
        <v>62000</v>
      </c>
    </row>
    <row r="2087" spans="4:5" x14ac:dyDescent="0.2">
      <c r="D2087" t="s">
        <v>4170</v>
      </c>
      <c r="E2087" t="s">
        <v>5582</v>
      </c>
    </row>
    <row r="2088" spans="4:5" x14ac:dyDescent="0.2">
      <c r="D2088" t="s">
        <v>4171</v>
      </c>
      <c r="E2088" t="s">
        <v>3959</v>
      </c>
    </row>
    <row r="2089" spans="4:5" x14ac:dyDescent="0.2">
      <c r="D2089">
        <v>0</v>
      </c>
      <c r="E2089">
        <v>2200</v>
      </c>
    </row>
    <row r="2090" spans="4:5" x14ac:dyDescent="0.2">
      <c r="D2090" t="s">
        <v>4172</v>
      </c>
      <c r="E2090" t="s">
        <v>5583</v>
      </c>
    </row>
    <row r="2091" spans="4:5" x14ac:dyDescent="0.2">
      <c r="D2091" t="s">
        <v>4173</v>
      </c>
      <c r="E2091" t="s">
        <v>5584</v>
      </c>
    </row>
    <row r="2092" spans="4:5" x14ac:dyDescent="0.2">
      <c r="D2092">
        <v>0</v>
      </c>
      <c r="E2092">
        <v>0</v>
      </c>
    </row>
    <row r="2093" spans="4:5" x14ac:dyDescent="0.2">
      <c r="D2093" t="s">
        <v>4174</v>
      </c>
      <c r="E2093" t="s">
        <v>5585</v>
      </c>
    </row>
    <row r="2094" spans="4:5" x14ac:dyDescent="0.2">
      <c r="D2094" t="s">
        <v>4175</v>
      </c>
      <c r="E2094" t="s">
        <v>3975</v>
      </c>
    </row>
    <row r="2095" spans="4:5" x14ac:dyDescent="0.2">
      <c r="D2095">
        <v>0</v>
      </c>
      <c r="E2095">
        <v>2069</v>
      </c>
    </row>
    <row r="2096" spans="4:5" x14ac:dyDescent="0.2">
      <c r="D2096" t="s">
        <v>4176</v>
      </c>
      <c r="E2096" t="s">
        <v>5586</v>
      </c>
    </row>
    <row r="2097" spans="4:5" x14ac:dyDescent="0.2">
      <c r="D2097" t="s">
        <v>4177</v>
      </c>
      <c r="E2097" t="s">
        <v>5587</v>
      </c>
    </row>
    <row r="2098" spans="4:5" x14ac:dyDescent="0.2">
      <c r="D2098">
        <v>0</v>
      </c>
      <c r="E2098">
        <v>0</v>
      </c>
    </row>
    <row r="2099" spans="4:5" x14ac:dyDescent="0.2">
      <c r="D2099" t="s">
        <v>4178</v>
      </c>
      <c r="E2099" t="s">
        <v>5588</v>
      </c>
    </row>
    <row r="2100" spans="4:5" x14ac:dyDescent="0.2">
      <c r="D2100" t="s">
        <v>4179</v>
      </c>
      <c r="E2100" t="s">
        <v>3991</v>
      </c>
    </row>
    <row r="2101" spans="4:5" x14ac:dyDescent="0.2">
      <c r="D2101">
        <v>0</v>
      </c>
      <c r="E2101">
        <v>0</v>
      </c>
    </row>
    <row r="2102" spans="4:5" x14ac:dyDescent="0.2">
      <c r="D2102" t="s">
        <v>4180</v>
      </c>
      <c r="E2102" t="s">
        <v>5589</v>
      </c>
    </row>
    <row r="2103" spans="4:5" x14ac:dyDescent="0.2">
      <c r="D2103" t="s">
        <v>4181</v>
      </c>
      <c r="E2103" t="s">
        <v>5590</v>
      </c>
    </row>
    <row r="2104" spans="4:5" x14ac:dyDescent="0.2">
      <c r="D2104">
        <v>0</v>
      </c>
      <c r="E2104">
        <v>0</v>
      </c>
    </row>
    <row r="2105" spans="4:5" x14ac:dyDescent="0.2">
      <c r="D2105" t="s">
        <v>4182</v>
      </c>
      <c r="E2105" t="s">
        <v>5591</v>
      </c>
    </row>
    <row r="2106" spans="4:5" x14ac:dyDescent="0.2">
      <c r="D2106" t="s">
        <v>4183</v>
      </c>
      <c r="E2106" t="s">
        <v>4039</v>
      </c>
    </row>
    <row r="2107" spans="4:5" x14ac:dyDescent="0.2">
      <c r="D2107">
        <v>0</v>
      </c>
      <c r="E2107">
        <v>19535</v>
      </c>
    </row>
    <row r="2108" spans="4:5" x14ac:dyDescent="0.2">
      <c r="D2108" t="s">
        <v>4184</v>
      </c>
      <c r="E2108" t="s">
        <v>5592</v>
      </c>
    </row>
    <row r="2109" spans="4:5" x14ac:dyDescent="0.2">
      <c r="D2109" t="s">
        <v>4185</v>
      </c>
      <c r="E2109" t="s">
        <v>5593</v>
      </c>
    </row>
    <row r="2110" spans="4:5" x14ac:dyDescent="0.2">
      <c r="D2110">
        <v>0</v>
      </c>
      <c r="E2110">
        <v>24600</v>
      </c>
    </row>
    <row r="2111" spans="4:5" x14ac:dyDescent="0.2">
      <c r="D2111" t="s">
        <v>4186</v>
      </c>
      <c r="E2111" t="s">
        <v>5594</v>
      </c>
    </row>
    <row r="2112" spans="4:5" x14ac:dyDescent="0.2">
      <c r="D2112" t="s">
        <v>4187</v>
      </c>
      <c r="E2112" t="s">
        <v>4047</v>
      </c>
    </row>
    <row r="2113" spans="4:5" x14ac:dyDescent="0.2">
      <c r="D2113">
        <v>0</v>
      </c>
      <c r="E2113">
        <v>38361</v>
      </c>
    </row>
    <row r="2114" spans="4:5" x14ac:dyDescent="0.2">
      <c r="D2114" t="s">
        <v>4188</v>
      </c>
      <c r="E2114" t="s">
        <v>5595</v>
      </c>
    </row>
    <row r="2115" spans="4:5" x14ac:dyDescent="0.2">
      <c r="D2115" t="s">
        <v>4189</v>
      </c>
      <c r="E2115" t="s">
        <v>5596</v>
      </c>
    </row>
    <row r="2116" spans="4:5" x14ac:dyDescent="0.2">
      <c r="D2116">
        <v>0</v>
      </c>
      <c r="E2116">
        <v>26500</v>
      </c>
    </row>
    <row r="2117" spans="4:5" x14ac:dyDescent="0.2">
      <c r="D2117" t="s">
        <v>4190</v>
      </c>
      <c r="E2117" t="s">
        <v>5597</v>
      </c>
    </row>
    <row r="2118" spans="4:5" x14ac:dyDescent="0.2">
      <c r="D2118" t="s">
        <v>4191</v>
      </c>
      <c r="E2118" t="s">
        <v>4051</v>
      </c>
    </row>
    <row r="2119" spans="4:5" x14ac:dyDescent="0.2">
      <c r="D2119">
        <v>0</v>
      </c>
      <c r="E2119">
        <v>0</v>
      </c>
    </row>
    <row r="2120" spans="4:5" x14ac:dyDescent="0.2">
      <c r="D2120" t="s">
        <v>4192</v>
      </c>
      <c r="E2120" t="s">
        <v>5598</v>
      </c>
    </row>
    <row r="2121" spans="4:5" x14ac:dyDescent="0.2">
      <c r="D2121" t="s">
        <v>4193</v>
      </c>
      <c r="E2121" t="s">
        <v>5599</v>
      </c>
    </row>
    <row r="2122" spans="4:5" x14ac:dyDescent="0.2">
      <c r="D2122">
        <v>0</v>
      </c>
      <c r="E2122">
        <v>0</v>
      </c>
    </row>
    <row r="2123" spans="4:5" x14ac:dyDescent="0.2">
      <c r="D2123" t="s">
        <v>4194</v>
      </c>
      <c r="E2123" t="s">
        <v>5600</v>
      </c>
    </row>
    <row r="2124" spans="4:5" x14ac:dyDescent="0.2">
      <c r="D2124" t="s">
        <v>4195</v>
      </c>
      <c r="E2124" t="s">
        <v>4099</v>
      </c>
    </row>
    <row r="2125" spans="4:5" x14ac:dyDescent="0.2">
      <c r="D2125">
        <v>0</v>
      </c>
      <c r="E2125">
        <v>1669</v>
      </c>
    </row>
    <row r="2126" spans="4:5" x14ac:dyDescent="0.2">
      <c r="D2126" t="s">
        <v>4196</v>
      </c>
      <c r="E2126" t="s">
        <v>5601</v>
      </c>
    </row>
    <row r="2127" spans="4:5" x14ac:dyDescent="0.2">
      <c r="D2127" t="s">
        <v>4197</v>
      </c>
      <c r="E2127" t="s">
        <v>5602</v>
      </c>
    </row>
    <row r="2128" spans="4:5" x14ac:dyDescent="0.2">
      <c r="D2128">
        <v>0</v>
      </c>
      <c r="E2128">
        <v>0</v>
      </c>
    </row>
    <row r="2129" spans="4:5" x14ac:dyDescent="0.2">
      <c r="D2129" t="s">
        <v>4198</v>
      </c>
      <c r="E2129" t="s">
        <v>5603</v>
      </c>
    </row>
    <row r="2130" spans="4:5" x14ac:dyDescent="0.2">
      <c r="D2130" t="s">
        <v>4199</v>
      </c>
      <c r="E2130" t="s">
        <v>4115</v>
      </c>
    </row>
    <row r="2131" spans="4:5" x14ac:dyDescent="0.2">
      <c r="D2131">
        <v>0</v>
      </c>
      <c r="E2131">
        <v>49451</v>
      </c>
    </row>
    <row r="2132" spans="4:5" x14ac:dyDescent="0.2">
      <c r="D2132" t="s">
        <v>4200</v>
      </c>
      <c r="E2132" t="s">
        <v>5604</v>
      </c>
    </row>
    <row r="2133" spans="4:5" x14ac:dyDescent="0.2">
      <c r="D2133" t="s">
        <v>4201</v>
      </c>
      <c r="E2133" t="s">
        <v>5605</v>
      </c>
    </row>
    <row r="2134" spans="4:5" x14ac:dyDescent="0.2">
      <c r="D2134">
        <v>0</v>
      </c>
      <c r="E2134">
        <v>13700</v>
      </c>
    </row>
    <row r="2135" spans="4:5" x14ac:dyDescent="0.2">
      <c r="D2135" t="s">
        <v>4202</v>
      </c>
      <c r="E2135" t="s">
        <v>5606</v>
      </c>
    </row>
    <row r="2136" spans="4:5" x14ac:dyDescent="0.2">
      <c r="D2136" t="s">
        <v>4203</v>
      </c>
      <c r="E2136" t="s">
        <v>4131</v>
      </c>
    </row>
    <row r="2137" spans="4:5" x14ac:dyDescent="0.2">
      <c r="D2137">
        <v>0</v>
      </c>
      <c r="E2137">
        <v>12748</v>
      </c>
    </row>
    <row r="2138" spans="4:5" x14ac:dyDescent="0.2">
      <c r="D2138" t="s">
        <v>4204</v>
      </c>
      <c r="E2138" t="s">
        <v>5607</v>
      </c>
    </row>
    <row r="2139" spans="4:5" x14ac:dyDescent="0.2">
      <c r="D2139" t="s">
        <v>4205</v>
      </c>
      <c r="E2139" t="s">
        <v>5608</v>
      </c>
    </row>
    <row r="2140" spans="4:5" x14ac:dyDescent="0.2">
      <c r="D2140">
        <v>0</v>
      </c>
      <c r="E2140">
        <v>2000</v>
      </c>
    </row>
    <row r="2141" spans="4:5" x14ac:dyDescent="0.2">
      <c r="D2141" t="s">
        <v>4206</v>
      </c>
      <c r="E2141" t="s">
        <v>5609</v>
      </c>
    </row>
    <row r="2142" spans="4:5" x14ac:dyDescent="0.2">
      <c r="D2142" t="s">
        <v>4207</v>
      </c>
      <c r="E2142" t="s">
        <v>4147</v>
      </c>
    </row>
    <row r="2143" spans="4:5" x14ac:dyDescent="0.2">
      <c r="D2143">
        <v>0</v>
      </c>
      <c r="E2143">
        <v>0</v>
      </c>
    </row>
    <row r="2144" spans="4:5" x14ac:dyDescent="0.2">
      <c r="D2144" t="s">
        <v>4208</v>
      </c>
      <c r="E2144" t="s">
        <v>5610</v>
      </c>
    </row>
    <row r="2145" spans="4:5" x14ac:dyDescent="0.2">
      <c r="D2145" t="s">
        <v>4209</v>
      </c>
      <c r="E2145" t="s">
        <v>5611</v>
      </c>
    </row>
    <row r="2146" spans="4:5" x14ac:dyDescent="0.2">
      <c r="D2146">
        <v>0</v>
      </c>
      <c r="E2146">
        <v>0</v>
      </c>
    </row>
    <row r="2147" spans="4:5" x14ac:dyDescent="0.2">
      <c r="D2147" t="s">
        <v>4210</v>
      </c>
      <c r="E2147" t="s">
        <v>5612</v>
      </c>
    </row>
    <row r="2148" spans="4:5" x14ac:dyDescent="0.2">
      <c r="D2148" t="s">
        <v>4211</v>
      </c>
      <c r="E2148" t="s">
        <v>4163</v>
      </c>
    </row>
    <row r="2149" spans="4:5" x14ac:dyDescent="0.2">
      <c r="D2149">
        <v>0</v>
      </c>
      <c r="E2149">
        <v>0</v>
      </c>
    </row>
    <row r="2150" spans="4:5" x14ac:dyDescent="0.2">
      <c r="D2150" t="s">
        <v>4212</v>
      </c>
      <c r="E2150" t="s">
        <v>5613</v>
      </c>
    </row>
    <row r="2151" spans="4:5" x14ac:dyDescent="0.2">
      <c r="D2151" t="s">
        <v>4213</v>
      </c>
      <c r="E2151" t="s">
        <v>5614</v>
      </c>
    </row>
    <row r="2152" spans="4:5" x14ac:dyDescent="0.2">
      <c r="D2152">
        <v>0</v>
      </c>
      <c r="E2152">
        <v>0</v>
      </c>
    </row>
    <row r="2153" spans="4:5" x14ac:dyDescent="0.2">
      <c r="D2153" t="s">
        <v>4214</v>
      </c>
      <c r="E2153" t="s">
        <v>5615</v>
      </c>
    </row>
    <row r="2154" spans="4:5" x14ac:dyDescent="0.2">
      <c r="D2154" t="s">
        <v>4215</v>
      </c>
      <c r="E2154" t="s">
        <v>4179</v>
      </c>
    </row>
    <row r="2155" spans="4:5" x14ac:dyDescent="0.2">
      <c r="D2155">
        <v>0</v>
      </c>
      <c r="E2155">
        <v>0</v>
      </c>
    </row>
    <row r="2156" spans="4:5" x14ac:dyDescent="0.2">
      <c r="D2156" t="s">
        <v>4216</v>
      </c>
      <c r="E2156" t="s">
        <v>5616</v>
      </c>
    </row>
    <row r="2157" spans="4:5" x14ac:dyDescent="0.2">
      <c r="D2157" t="s">
        <v>4217</v>
      </c>
      <c r="E2157" t="s">
        <v>5617</v>
      </c>
    </row>
    <row r="2158" spans="4:5" x14ac:dyDescent="0.2">
      <c r="D2158">
        <v>0</v>
      </c>
      <c r="E2158">
        <v>0</v>
      </c>
    </row>
    <row r="2159" spans="4:5" x14ac:dyDescent="0.2">
      <c r="D2159" t="s">
        <v>4218</v>
      </c>
      <c r="E2159" t="s">
        <v>5618</v>
      </c>
    </row>
    <row r="2160" spans="4:5" x14ac:dyDescent="0.2">
      <c r="D2160" t="s">
        <v>4219</v>
      </c>
      <c r="E2160" t="s">
        <v>4195</v>
      </c>
    </row>
    <row r="2161" spans="4:5" x14ac:dyDescent="0.2">
      <c r="D2161">
        <v>0</v>
      </c>
      <c r="E2161">
        <v>0</v>
      </c>
    </row>
    <row r="2162" spans="4:5" x14ac:dyDescent="0.2">
      <c r="D2162" t="s">
        <v>4220</v>
      </c>
      <c r="E2162" t="s">
        <v>5619</v>
      </c>
    </row>
    <row r="2163" spans="4:5" x14ac:dyDescent="0.2">
      <c r="D2163" t="s">
        <v>4221</v>
      </c>
      <c r="E2163" t="s">
        <v>5620</v>
      </c>
    </row>
    <row r="2164" spans="4:5" x14ac:dyDescent="0.2">
      <c r="D2164">
        <v>0</v>
      </c>
      <c r="E2164">
        <v>0</v>
      </c>
    </row>
    <row r="2165" spans="4:5" x14ac:dyDescent="0.2">
      <c r="D2165" t="s">
        <v>4222</v>
      </c>
      <c r="E2165" t="s">
        <v>5621</v>
      </c>
    </row>
    <row r="2166" spans="4:5" x14ac:dyDescent="0.2">
      <c r="D2166" t="s">
        <v>4223</v>
      </c>
      <c r="E2166" t="s">
        <v>4211</v>
      </c>
    </row>
    <row r="2167" spans="4:5" x14ac:dyDescent="0.2">
      <c r="D2167">
        <v>0</v>
      </c>
      <c r="E2167">
        <v>0</v>
      </c>
    </row>
    <row r="2168" spans="4:5" x14ac:dyDescent="0.2">
      <c r="D2168" t="s">
        <v>4224</v>
      </c>
      <c r="E2168" t="s">
        <v>5622</v>
      </c>
    </row>
    <row r="2169" spans="4:5" x14ac:dyDescent="0.2">
      <c r="D2169" t="s">
        <v>4225</v>
      </c>
      <c r="E2169" t="s">
        <v>5623</v>
      </c>
    </row>
    <row r="2170" spans="4:5" x14ac:dyDescent="0.2">
      <c r="D2170">
        <v>0</v>
      </c>
      <c r="E2170">
        <v>0</v>
      </c>
    </row>
    <row r="2171" spans="4:5" x14ac:dyDescent="0.2">
      <c r="D2171" t="s">
        <v>4226</v>
      </c>
      <c r="E2171" t="s">
        <v>5624</v>
      </c>
    </row>
    <row r="2172" spans="4:5" x14ac:dyDescent="0.2">
      <c r="D2172" t="s">
        <v>4227</v>
      </c>
      <c r="E2172" t="s">
        <v>4227</v>
      </c>
    </row>
    <row r="2173" spans="4:5" x14ac:dyDescent="0.2">
      <c r="D2173">
        <v>0</v>
      </c>
      <c r="E2173">
        <v>0</v>
      </c>
    </row>
    <row r="2174" spans="4:5" x14ac:dyDescent="0.2">
      <c r="D2174" t="s">
        <v>4228</v>
      </c>
      <c r="E2174" t="s">
        <v>5625</v>
      </c>
    </row>
    <row r="2175" spans="4:5" x14ac:dyDescent="0.2">
      <c r="D2175" t="s">
        <v>4229</v>
      </c>
      <c r="E2175" t="s">
        <v>5626</v>
      </c>
    </row>
    <row r="2176" spans="4:5" x14ac:dyDescent="0.2">
      <c r="D2176">
        <v>0</v>
      </c>
      <c r="E2176">
        <v>0</v>
      </c>
    </row>
    <row r="2177" spans="4:5" x14ac:dyDescent="0.2">
      <c r="D2177" t="s">
        <v>4230</v>
      </c>
      <c r="E2177" t="s">
        <v>5627</v>
      </c>
    </row>
    <row r="2178" spans="4:5" x14ac:dyDescent="0.2">
      <c r="D2178" t="s">
        <v>4231</v>
      </c>
      <c r="E2178" t="s">
        <v>4243</v>
      </c>
    </row>
    <row r="2179" spans="4:5" x14ac:dyDescent="0.2">
      <c r="D2179">
        <v>0</v>
      </c>
      <c r="E2179">
        <v>2310</v>
      </c>
    </row>
    <row r="2180" spans="4:5" x14ac:dyDescent="0.2">
      <c r="D2180" t="s">
        <v>4232</v>
      </c>
      <c r="E2180" t="s">
        <v>5628</v>
      </c>
    </row>
    <row r="2181" spans="4:5" x14ac:dyDescent="0.2">
      <c r="D2181" t="s">
        <v>4233</v>
      </c>
      <c r="E2181" t="s">
        <v>5629</v>
      </c>
    </row>
    <row r="2182" spans="4:5" x14ac:dyDescent="0.2">
      <c r="D2182">
        <v>0</v>
      </c>
      <c r="E2182">
        <v>35000</v>
      </c>
    </row>
    <row r="2183" spans="4:5" x14ac:dyDescent="0.2">
      <c r="D2183" t="s">
        <v>4234</v>
      </c>
      <c r="E2183" t="s">
        <v>5630</v>
      </c>
    </row>
    <row r="2184" spans="4:5" x14ac:dyDescent="0.2">
      <c r="D2184" t="s">
        <v>4235</v>
      </c>
      <c r="E2184" t="s">
        <v>4259</v>
      </c>
    </row>
    <row r="2185" spans="4:5" x14ac:dyDescent="0.2">
      <c r="D2185">
        <v>0</v>
      </c>
      <c r="E2185">
        <v>0</v>
      </c>
    </row>
    <row r="2186" spans="4:5" x14ac:dyDescent="0.2">
      <c r="D2186" t="s">
        <v>4236</v>
      </c>
      <c r="E2186" t="s">
        <v>5631</v>
      </c>
    </row>
    <row r="2187" spans="4:5" x14ac:dyDescent="0.2">
      <c r="D2187" t="s">
        <v>4237</v>
      </c>
      <c r="E2187" t="s">
        <v>5632</v>
      </c>
    </row>
    <row r="2188" spans="4:5" x14ac:dyDescent="0.2">
      <c r="D2188">
        <v>0</v>
      </c>
      <c r="E2188">
        <v>0</v>
      </c>
    </row>
    <row r="2189" spans="4:5" x14ac:dyDescent="0.2">
      <c r="D2189" t="s">
        <v>4238</v>
      </c>
      <c r="E2189" t="s">
        <v>5633</v>
      </c>
    </row>
    <row r="2190" spans="4:5" x14ac:dyDescent="0.2">
      <c r="D2190" t="s">
        <v>4239</v>
      </c>
      <c r="E2190" t="s">
        <v>4275</v>
      </c>
    </row>
    <row r="2191" spans="4:5" x14ac:dyDescent="0.2">
      <c r="D2191">
        <v>0</v>
      </c>
      <c r="E2191">
        <v>0</v>
      </c>
    </row>
    <row r="2192" spans="4:5" x14ac:dyDescent="0.2">
      <c r="D2192" t="s">
        <v>4240</v>
      </c>
      <c r="E2192" t="s">
        <v>5634</v>
      </c>
    </row>
    <row r="2193" spans="4:5" x14ac:dyDescent="0.2">
      <c r="D2193" t="s">
        <v>4241</v>
      </c>
      <c r="E2193" t="s">
        <v>5635</v>
      </c>
    </row>
    <row r="2194" spans="4:5" x14ac:dyDescent="0.2">
      <c r="D2194">
        <v>0</v>
      </c>
      <c r="E2194">
        <v>0</v>
      </c>
    </row>
    <row r="2195" spans="4:5" x14ac:dyDescent="0.2">
      <c r="D2195" t="s">
        <v>4242</v>
      </c>
      <c r="E2195" t="s">
        <v>5636</v>
      </c>
    </row>
    <row r="2196" spans="4:5" x14ac:dyDescent="0.2">
      <c r="D2196" t="s">
        <v>4243</v>
      </c>
      <c r="E2196" t="s">
        <v>5637</v>
      </c>
    </row>
    <row r="2197" spans="4:5" x14ac:dyDescent="0.2">
      <c r="D2197">
        <v>0</v>
      </c>
      <c r="E2197">
        <v>82031</v>
      </c>
    </row>
    <row r="2198" spans="4:5" x14ac:dyDescent="0.2">
      <c r="D2198" t="s">
        <v>4244</v>
      </c>
      <c r="E2198" t="s">
        <v>5638</v>
      </c>
    </row>
    <row r="2199" spans="4:5" x14ac:dyDescent="0.2">
      <c r="D2199" t="s">
        <v>4245</v>
      </c>
      <c r="E2199" t="s">
        <v>5639</v>
      </c>
    </row>
    <row r="2200" spans="4:5" x14ac:dyDescent="0.2">
      <c r="D2200">
        <v>0</v>
      </c>
      <c r="E2200">
        <v>146900</v>
      </c>
    </row>
    <row r="2201" spans="4:5" x14ac:dyDescent="0.2">
      <c r="D2201" t="s">
        <v>4246</v>
      </c>
      <c r="E2201" t="s">
        <v>5640</v>
      </c>
    </row>
    <row r="2202" spans="4:5" x14ac:dyDescent="0.2">
      <c r="D2202" t="s">
        <v>4247</v>
      </c>
      <c r="E2202" t="s">
        <v>5641</v>
      </c>
    </row>
    <row r="2203" spans="4:5" x14ac:dyDescent="0.2">
      <c r="D2203">
        <v>0</v>
      </c>
      <c r="E2203">
        <v>728</v>
      </c>
    </row>
    <row r="2204" spans="4:5" x14ac:dyDescent="0.2">
      <c r="D2204" t="s">
        <v>4248</v>
      </c>
      <c r="E2204" t="s">
        <v>5642</v>
      </c>
    </row>
    <row r="2205" spans="4:5" x14ac:dyDescent="0.2">
      <c r="D2205" t="s">
        <v>4249</v>
      </c>
      <c r="E2205" t="s">
        <v>5643</v>
      </c>
    </row>
    <row r="2206" spans="4:5" x14ac:dyDescent="0.2">
      <c r="D2206">
        <v>0</v>
      </c>
      <c r="E2206">
        <v>0</v>
      </c>
    </row>
    <row r="2207" spans="4:5" x14ac:dyDescent="0.2">
      <c r="D2207" t="s">
        <v>4250</v>
      </c>
      <c r="E2207" t="s">
        <v>5644</v>
      </c>
    </row>
    <row r="2208" spans="4:5" x14ac:dyDescent="0.2">
      <c r="D2208" t="s">
        <v>4251</v>
      </c>
      <c r="E2208" t="s">
        <v>5645</v>
      </c>
    </row>
    <row r="2209" spans="4:5" x14ac:dyDescent="0.2">
      <c r="D2209">
        <v>0</v>
      </c>
      <c r="E2209">
        <v>0</v>
      </c>
    </row>
    <row r="2210" spans="4:5" x14ac:dyDescent="0.2">
      <c r="D2210" t="s">
        <v>4252</v>
      </c>
      <c r="E2210" t="s">
        <v>5646</v>
      </c>
    </row>
    <row r="2211" spans="4:5" x14ac:dyDescent="0.2">
      <c r="D2211" t="s">
        <v>4253</v>
      </c>
      <c r="E2211" t="s">
        <v>5647</v>
      </c>
    </row>
    <row r="2212" spans="4:5" x14ac:dyDescent="0.2">
      <c r="D2212">
        <v>0</v>
      </c>
      <c r="E2212">
        <v>0</v>
      </c>
    </row>
    <row r="2213" spans="4:5" x14ac:dyDescent="0.2">
      <c r="D2213" t="s">
        <v>4254</v>
      </c>
      <c r="E2213" t="s">
        <v>5648</v>
      </c>
    </row>
    <row r="2214" spans="4:5" x14ac:dyDescent="0.2">
      <c r="D2214" t="s">
        <v>4255</v>
      </c>
      <c r="E2214" t="s">
        <v>5649</v>
      </c>
    </row>
    <row r="2215" spans="4:5" x14ac:dyDescent="0.2">
      <c r="D2215">
        <v>0</v>
      </c>
      <c r="E2215">
        <v>85499</v>
      </c>
    </row>
    <row r="2216" spans="4:5" x14ac:dyDescent="0.2">
      <c r="D2216" t="s">
        <v>4256</v>
      </c>
      <c r="E2216" t="s">
        <v>5650</v>
      </c>
    </row>
    <row r="2217" spans="4:5" x14ac:dyDescent="0.2">
      <c r="D2217" t="s">
        <v>4257</v>
      </c>
      <c r="E2217" t="s">
        <v>5651</v>
      </c>
    </row>
    <row r="2218" spans="4:5" x14ac:dyDescent="0.2">
      <c r="D2218">
        <v>0</v>
      </c>
      <c r="E2218">
        <v>26000</v>
      </c>
    </row>
    <row r="2219" spans="4:5" x14ac:dyDescent="0.2">
      <c r="D2219" t="s">
        <v>4258</v>
      </c>
      <c r="E2219" t="s">
        <v>5652</v>
      </c>
    </row>
    <row r="2220" spans="4:5" x14ac:dyDescent="0.2">
      <c r="D2220" t="s">
        <v>4259</v>
      </c>
      <c r="E2220" t="s">
        <v>5653</v>
      </c>
    </row>
    <row r="2221" spans="4:5" x14ac:dyDescent="0.2">
      <c r="D2221">
        <v>0</v>
      </c>
      <c r="E2221">
        <v>0</v>
      </c>
    </row>
    <row r="2222" spans="4:5" x14ac:dyDescent="0.2">
      <c r="D2222" t="s">
        <v>4260</v>
      </c>
      <c r="E2222" t="s">
        <v>5654</v>
      </c>
    </row>
    <row r="2223" spans="4:5" x14ac:dyDescent="0.2">
      <c r="D2223" t="s">
        <v>4261</v>
      </c>
      <c r="E2223" t="s">
        <v>5655</v>
      </c>
    </row>
    <row r="2224" spans="4:5" x14ac:dyDescent="0.2">
      <c r="D2224">
        <v>0</v>
      </c>
      <c r="E2224">
        <v>0</v>
      </c>
    </row>
    <row r="2225" spans="4:5" x14ac:dyDescent="0.2">
      <c r="D2225" t="s">
        <v>4262</v>
      </c>
      <c r="E2225" t="s">
        <v>5656</v>
      </c>
    </row>
    <row r="2226" spans="4:5" x14ac:dyDescent="0.2">
      <c r="D2226" t="s">
        <v>4263</v>
      </c>
      <c r="E2226" t="s">
        <v>4357</v>
      </c>
    </row>
    <row r="2227" spans="4:5" x14ac:dyDescent="0.2">
      <c r="D2227">
        <v>0</v>
      </c>
      <c r="E2227">
        <v>159284</v>
      </c>
    </row>
    <row r="2228" spans="4:5" x14ac:dyDescent="0.2">
      <c r="D2228" t="s">
        <v>4264</v>
      </c>
      <c r="E2228" t="s">
        <v>5657</v>
      </c>
    </row>
    <row r="2229" spans="4:5" x14ac:dyDescent="0.2">
      <c r="D2229" t="s">
        <v>4265</v>
      </c>
      <c r="E2229" t="s">
        <v>5658</v>
      </c>
    </row>
    <row r="2230" spans="4:5" x14ac:dyDescent="0.2">
      <c r="D2230">
        <v>0</v>
      </c>
      <c r="E2230">
        <v>268000</v>
      </c>
    </row>
    <row r="2231" spans="4:5" x14ac:dyDescent="0.2">
      <c r="D2231" t="s">
        <v>4266</v>
      </c>
      <c r="E2231" t="s">
        <v>5659</v>
      </c>
    </row>
    <row r="2232" spans="4:5" x14ac:dyDescent="0.2">
      <c r="D2232" t="s">
        <v>4267</v>
      </c>
      <c r="E2232" t="s">
        <v>4365</v>
      </c>
    </row>
    <row r="2233" spans="4:5" x14ac:dyDescent="0.2">
      <c r="D2233">
        <v>0</v>
      </c>
      <c r="E2233">
        <v>13648</v>
      </c>
    </row>
    <row r="2234" spans="4:5" x14ac:dyDescent="0.2">
      <c r="D2234" t="s">
        <v>4268</v>
      </c>
      <c r="E2234" t="s">
        <v>5660</v>
      </c>
    </row>
    <row r="2235" spans="4:5" x14ac:dyDescent="0.2">
      <c r="D2235" t="s">
        <v>4269</v>
      </c>
      <c r="E2235" t="s">
        <v>5661</v>
      </c>
    </row>
    <row r="2236" spans="4:5" x14ac:dyDescent="0.2">
      <c r="D2236">
        <v>0</v>
      </c>
      <c r="E2236">
        <v>9000</v>
      </c>
    </row>
    <row r="2237" spans="4:5" x14ac:dyDescent="0.2">
      <c r="D2237" t="s">
        <v>4270</v>
      </c>
      <c r="E2237" t="s">
        <v>5662</v>
      </c>
    </row>
    <row r="2238" spans="4:5" x14ac:dyDescent="0.2">
      <c r="D2238" t="s">
        <v>4271</v>
      </c>
      <c r="E2238" t="s">
        <v>4373</v>
      </c>
    </row>
    <row r="2239" spans="4:5" x14ac:dyDescent="0.2">
      <c r="D2239">
        <v>0</v>
      </c>
      <c r="E2239">
        <v>97351</v>
      </c>
    </row>
    <row r="2240" spans="4:5" x14ac:dyDescent="0.2">
      <c r="D2240" t="s">
        <v>4272</v>
      </c>
      <c r="E2240" t="s">
        <v>5663</v>
      </c>
    </row>
    <row r="2241" spans="4:5" x14ac:dyDescent="0.2">
      <c r="D2241" t="s">
        <v>4273</v>
      </c>
      <c r="E2241" t="s">
        <v>5664</v>
      </c>
    </row>
    <row r="2242" spans="4:5" x14ac:dyDescent="0.2">
      <c r="D2242">
        <v>0</v>
      </c>
      <c r="E2242">
        <v>165000</v>
      </c>
    </row>
    <row r="2243" spans="4:5" x14ac:dyDescent="0.2">
      <c r="D2243" t="s">
        <v>4274</v>
      </c>
      <c r="E2243" t="s">
        <v>5665</v>
      </c>
    </row>
    <row r="2244" spans="4:5" x14ac:dyDescent="0.2">
      <c r="D2244" t="s">
        <v>4275</v>
      </c>
      <c r="E2244" t="s">
        <v>4381</v>
      </c>
    </row>
    <row r="2245" spans="4:5" x14ac:dyDescent="0.2">
      <c r="D2245">
        <v>0</v>
      </c>
      <c r="E2245">
        <v>0</v>
      </c>
    </row>
    <row r="2246" spans="4:5" x14ac:dyDescent="0.2">
      <c r="D2246" t="s">
        <v>4276</v>
      </c>
      <c r="E2246" t="s">
        <v>5666</v>
      </c>
    </row>
    <row r="2247" spans="4:5" x14ac:dyDescent="0.2">
      <c r="D2247" t="s">
        <v>4277</v>
      </c>
      <c r="E2247" t="s">
        <v>5667</v>
      </c>
    </row>
    <row r="2248" spans="4:5" x14ac:dyDescent="0.2">
      <c r="D2248">
        <v>0</v>
      </c>
      <c r="E2248">
        <v>0</v>
      </c>
    </row>
    <row r="2249" spans="4:5" x14ac:dyDescent="0.2">
      <c r="D2249" t="s">
        <v>4278</v>
      </c>
      <c r="E2249" t="s">
        <v>5668</v>
      </c>
    </row>
    <row r="2250" spans="4:5" x14ac:dyDescent="0.2">
      <c r="D2250" t="s">
        <v>4279</v>
      </c>
      <c r="E2250" t="s">
        <v>4405</v>
      </c>
    </row>
    <row r="2251" spans="4:5" x14ac:dyDescent="0.2">
      <c r="D2251">
        <v>0</v>
      </c>
      <c r="E2251">
        <v>0</v>
      </c>
    </row>
    <row r="2252" spans="4:5" x14ac:dyDescent="0.2">
      <c r="D2252" t="s">
        <v>4280</v>
      </c>
      <c r="E2252" t="s">
        <v>5669</v>
      </c>
    </row>
    <row r="2253" spans="4:5" x14ac:dyDescent="0.2">
      <c r="D2253" t="s">
        <v>4281</v>
      </c>
      <c r="E2253" t="s">
        <v>5670</v>
      </c>
    </row>
    <row r="2254" spans="4:5" x14ac:dyDescent="0.2">
      <c r="D2254">
        <v>0</v>
      </c>
      <c r="E2254">
        <v>0</v>
      </c>
    </row>
    <row r="2255" spans="4:5" x14ac:dyDescent="0.2">
      <c r="D2255" t="s">
        <v>4282</v>
      </c>
      <c r="E2255" t="s">
        <v>5671</v>
      </c>
    </row>
    <row r="2256" spans="4:5" x14ac:dyDescent="0.2">
      <c r="D2256" t="s">
        <v>4283</v>
      </c>
      <c r="E2256" t="s">
        <v>5672</v>
      </c>
    </row>
    <row r="2257" spans="4:5" x14ac:dyDescent="0.2">
      <c r="D2257">
        <v>0</v>
      </c>
      <c r="E2257">
        <v>0</v>
      </c>
    </row>
    <row r="2258" spans="4:5" x14ac:dyDescent="0.2">
      <c r="D2258" t="s">
        <v>4284</v>
      </c>
      <c r="E2258" t="s">
        <v>5673</v>
      </c>
    </row>
    <row r="2259" spans="4:5" x14ac:dyDescent="0.2">
      <c r="D2259" t="s">
        <v>4285</v>
      </c>
      <c r="E2259" t="s">
        <v>5674</v>
      </c>
    </row>
    <row r="2260" spans="4:5" x14ac:dyDescent="0.2">
      <c r="D2260">
        <v>0</v>
      </c>
      <c r="E2260">
        <v>0</v>
      </c>
    </row>
    <row r="2261" spans="4:5" x14ac:dyDescent="0.2">
      <c r="D2261" t="s">
        <v>4286</v>
      </c>
      <c r="E2261" t="s">
        <v>5675</v>
      </c>
    </row>
    <row r="2262" spans="4:5" x14ac:dyDescent="0.2">
      <c r="D2262" t="s">
        <v>4287</v>
      </c>
      <c r="E2262" t="s">
        <v>5676</v>
      </c>
    </row>
    <row r="2263" spans="4:5" x14ac:dyDescent="0.2">
      <c r="D2263">
        <v>0</v>
      </c>
      <c r="E2263">
        <v>13121</v>
      </c>
    </row>
    <row r="2264" spans="4:5" x14ac:dyDescent="0.2">
      <c r="D2264" t="s">
        <v>4288</v>
      </c>
      <c r="E2264" t="s">
        <v>5677</v>
      </c>
    </row>
    <row r="2265" spans="4:5" x14ac:dyDescent="0.2">
      <c r="D2265" t="s">
        <v>4289</v>
      </c>
      <c r="E2265" t="s">
        <v>5678</v>
      </c>
    </row>
    <row r="2266" spans="4:5" x14ac:dyDescent="0.2">
      <c r="D2266">
        <v>0</v>
      </c>
      <c r="E2266">
        <v>4000</v>
      </c>
    </row>
    <row r="2267" spans="4:5" x14ac:dyDescent="0.2">
      <c r="D2267" t="s">
        <v>4290</v>
      </c>
      <c r="E2267" t="s">
        <v>5679</v>
      </c>
    </row>
    <row r="2268" spans="4:5" x14ac:dyDescent="0.2">
      <c r="D2268" t="s">
        <v>4291</v>
      </c>
      <c r="E2268" t="s">
        <v>5680</v>
      </c>
    </row>
    <row r="2269" spans="4:5" x14ac:dyDescent="0.2">
      <c r="D2269">
        <v>0</v>
      </c>
      <c r="E2269">
        <v>0</v>
      </c>
    </row>
    <row r="2270" spans="4:5" x14ac:dyDescent="0.2">
      <c r="D2270" t="s">
        <v>4292</v>
      </c>
      <c r="E2270" t="s">
        <v>5681</v>
      </c>
    </row>
    <row r="2271" spans="4:5" x14ac:dyDescent="0.2">
      <c r="D2271" t="s">
        <v>4293</v>
      </c>
      <c r="E2271" t="s">
        <v>5682</v>
      </c>
    </row>
    <row r="2272" spans="4:5" x14ac:dyDescent="0.2">
      <c r="D2272">
        <v>0</v>
      </c>
      <c r="E2272">
        <v>0</v>
      </c>
    </row>
    <row r="2273" spans="4:5" x14ac:dyDescent="0.2">
      <c r="D2273" t="s">
        <v>4294</v>
      </c>
      <c r="E2273" t="s">
        <v>5683</v>
      </c>
    </row>
    <row r="2274" spans="4:5" x14ac:dyDescent="0.2">
      <c r="D2274" t="s">
        <v>4295</v>
      </c>
      <c r="E2274" t="s">
        <v>5684</v>
      </c>
    </row>
    <row r="2275" spans="4:5" x14ac:dyDescent="0.2">
      <c r="D2275">
        <v>0</v>
      </c>
      <c r="E2275">
        <v>0</v>
      </c>
    </row>
    <row r="2276" spans="4:5" x14ac:dyDescent="0.2">
      <c r="D2276" t="s">
        <v>4296</v>
      </c>
      <c r="E2276" t="s">
        <v>5685</v>
      </c>
    </row>
    <row r="2277" spans="4:5" x14ac:dyDescent="0.2">
      <c r="D2277" t="s">
        <v>4297</v>
      </c>
      <c r="E2277" t="s">
        <v>5686</v>
      </c>
    </row>
    <row r="2278" spans="4:5" x14ac:dyDescent="0.2">
      <c r="D2278">
        <v>0</v>
      </c>
      <c r="E2278">
        <v>0</v>
      </c>
    </row>
    <row r="2279" spans="4:5" x14ac:dyDescent="0.2">
      <c r="D2279" t="s">
        <v>4298</v>
      </c>
      <c r="E2279" t="s">
        <v>5687</v>
      </c>
    </row>
    <row r="2280" spans="4:5" x14ac:dyDescent="0.2">
      <c r="D2280" t="s">
        <v>4299</v>
      </c>
      <c r="E2280" t="s">
        <v>5688</v>
      </c>
    </row>
    <row r="2281" spans="4:5" x14ac:dyDescent="0.2">
      <c r="D2281">
        <v>0</v>
      </c>
      <c r="E2281">
        <v>5468</v>
      </c>
    </row>
    <row r="2282" spans="4:5" x14ac:dyDescent="0.2">
      <c r="D2282" t="s">
        <v>4300</v>
      </c>
      <c r="E2282" t="s">
        <v>5689</v>
      </c>
    </row>
    <row r="2283" spans="4:5" x14ac:dyDescent="0.2">
      <c r="D2283" t="s">
        <v>4301</v>
      </c>
      <c r="E2283" t="s">
        <v>5690</v>
      </c>
    </row>
    <row r="2284" spans="4:5" x14ac:dyDescent="0.2">
      <c r="D2284">
        <v>0</v>
      </c>
      <c r="E2284">
        <v>0</v>
      </c>
    </row>
    <row r="2285" spans="4:5" x14ac:dyDescent="0.2">
      <c r="D2285" t="s">
        <v>4302</v>
      </c>
      <c r="E2285" t="s">
        <v>5691</v>
      </c>
    </row>
    <row r="2286" spans="4:5" x14ac:dyDescent="0.2">
      <c r="D2286" t="s">
        <v>4303</v>
      </c>
      <c r="E2286" t="s">
        <v>5692</v>
      </c>
    </row>
    <row r="2287" spans="4:5" x14ac:dyDescent="0.2">
      <c r="D2287">
        <v>0</v>
      </c>
      <c r="E2287">
        <v>40271</v>
      </c>
    </row>
    <row r="2288" spans="4:5" x14ac:dyDescent="0.2">
      <c r="D2288" t="s">
        <v>4304</v>
      </c>
      <c r="E2288" t="s">
        <v>5693</v>
      </c>
    </row>
    <row r="2289" spans="4:5" x14ac:dyDescent="0.2">
      <c r="D2289" t="s">
        <v>4305</v>
      </c>
      <c r="E2289" t="s">
        <v>5694</v>
      </c>
    </row>
    <row r="2290" spans="4:5" x14ac:dyDescent="0.2">
      <c r="D2290">
        <v>0</v>
      </c>
      <c r="E2290">
        <v>3000</v>
      </c>
    </row>
    <row r="2291" spans="4:5" x14ac:dyDescent="0.2">
      <c r="D2291" t="s">
        <v>4306</v>
      </c>
      <c r="E2291" t="s">
        <v>5695</v>
      </c>
    </row>
    <row r="2292" spans="4:5" x14ac:dyDescent="0.2">
      <c r="D2292" t="s">
        <v>4307</v>
      </c>
      <c r="E2292" t="s">
        <v>5696</v>
      </c>
    </row>
    <row r="2293" spans="4:5" x14ac:dyDescent="0.2">
      <c r="D2293">
        <v>0</v>
      </c>
      <c r="E2293">
        <v>0</v>
      </c>
    </row>
    <row r="2294" spans="4:5" x14ac:dyDescent="0.2">
      <c r="D2294" t="s">
        <v>4308</v>
      </c>
      <c r="E2294" t="s">
        <v>5697</v>
      </c>
    </row>
    <row r="2295" spans="4:5" x14ac:dyDescent="0.2">
      <c r="D2295" t="s">
        <v>4309</v>
      </c>
      <c r="E2295" t="s">
        <v>5698</v>
      </c>
    </row>
    <row r="2296" spans="4:5" x14ac:dyDescent="0.2">
      <c r="D2296">
        <v>0</v>
      </c>
      <c r="E2296">
        <v>0</v>
      </c>
    </row>
    <row r="2297" spans="4:5" x14ac:dyDescent="0.2">
      <c r="D2297" t="s">
        <v>4310</v>
      </c>
      <c r="E2297" t="s">
        <v>5699</v>
      </c>
    </row>
    <row r="2298" spans="4:5" x14ac:dyDescent="0.2">
      <c r="D2298" t="s">
        <v>4311</v>
      </c>
      <c r="E2298" t="s">
        <v>5700</v>
      </c>
    </row>
    <row r="2299" spans="4:5" x14ac:dyDescent="0.2">
      <c r="D2299">
        <v>0</v>
      </c>
      <c r="E2299">
        <v>0</v>
      </c>
    </row>
    <row r="2300" spans="4:5" x14ac:dyDescent="0.2">
      <c r="D2300" t="s">
        <v>4312</v>
      </c>
      <c r="E2300" t="s">
        <v>5701</v>
      </c>
    </row>
    <row r="2301" spans="4:5" x14ac:dyDescent="0.2">
      <c r="D2301" t="s">
        <v>4313</v>
      </c>
      <c r="E2301" t="s">
        <v>5702</v>
      </c>
    </row>
    <row r="2302" spans="4:5" x14ac:dyDescent="0.2">
      <c r="D2302">
        <v>0</v>
      </c>
      <c r="E2302">
        <v>0</v>
      </c>
    </row>
    <row r="2303" spans="4:5" x14ac:dyDescent="0.2">
      <c r="D2303" t="s">
        <v>4314</v>
      </c>
      <c r="E2303" t="s">
        <v>5703</v>
      </c>
    </row>
    <row r="2304" spans="4:5" x14ac:dyDescent="0.2">
      <c r="D2304" t="s">
        <v>4315</v>
      </c>
      <c r="E2304" t="s">
        <v>5704</v>
      </c>
    </row>
    <row r="2305" spans="4:5" x14ac:dyDescent="0.2">
      <c r="D2305">
        <v>0</v>
      </c>
      <c r="E2305">
        <v>0</v>
      </c>
    </row>
    <row r="2306" spans="4:5" x14ac:dyDescent="0.2">
      <c r="D2306" t="s">
        <v>4316</v>
      </c>
      <c r="E2306" t="s">
        <v>5705</v>
      </c>
    </row>
    <row r="2307" spans="4:5" x14ac:dyDescent="0.2">
      <c r="D2307" t="s">
        <v>4317</v>
      </c>
      <c r="E2307" t="s">
        <v>5706</v>
      </c>
    </row>
    <row r="2308" spans="4:5" x14ac:dyDescent="0.2">
      <c r="D2308">
        <v>0</v>
      </c>
      <c r="E2308">
        <v>0</v>
      </c>
    </row>
    <row r="2309" spans="4:5" x14ac:dyDescent="0.2">
      <c r="D2309" t="s">
        <v>4318</v>
      </c>
      <c r="E2309" t="s">
        <v>5707</v>
      </c>
    </row>
    <row r="2310" spans="4:5" x14ac:dyDescent="0.2">
      <c r="D2310" t="s">
        <v>4319</v>
      </c>
      <c r="E2310" t="s">
        <v>5708</v>
      </c>
    </row>
    <row r="2311" spans="4:5" x14ac:dyDescent="0.2">
      <c r="D2311">
        <v>0</v>
      </c>
      <c r="E2311">
        <v>0</v>
      </c>
    </row>
    <row r="2312" spans="4:5" x14ac:dyDescent="0.2">
      <c r="D2312" t="s">
        <v>4320</v>
      </c>
      <c r="E2312" t="s">
        <v>5709</v>
      </c>
    </row>
    <row r="2313" spans="4:5" x14ac:dyDescent="0.2">
      <c r="D2313" t="s">
        <v>4321</v>
      </c>
      <c r="E2313" t="s">
        <v>5710</v>
      </c>
    </row>
    <row r="2314" spans="4:5" x14ac:dyDescent="0.2">
      <c r="D2314">
        <v>0</v>
      </c>
      <c r="E2314">
        <v>0</v>
      </c>
    </row>
    <row r="2315" spans="4:5" x14ac:dyDescent="0.2">
      <c r="D2315" t="s">
        <v>4322</v>
      </c>
      <c r="E2315" t="s">
        <v>5711</v>
      </c>
    </row>
    <row r="2316" spans="4:5" x14ac:dyDescent="0.2">
      <c r="D2316" t="s">
        <v>4323</v>
      </c>
      <c r="E2316" t="s">
        <v>5712</v>
      </c>
    </row>
    <row r="2317" spans="4:5" x14ac:dyDescent="0.2">
      <c r="D2317">
        <v>208238</v>
      </c>
      <c r="E2317">
        <v>0</v>
      </c>
    </row>
    <row r="2318" spans="4:5" x14ac:dyDescent="0.2">
      <c r="D2318" t="s">
        <v>4324</v>
      </c>
      <c r="E2318" t="s">
        <v>5713</v>
      </c>
    </row>
    <row r="2319" spans="4:5" x14ac:dyDescent="0.2">
      <c r="D2319" t="s">
        <v>4325</v>
      </c>
      <c r="E2319" t="s">
        <v>5714</v>
      </c>
    </row>
    <row r="2320" spans="4:5" x14ac:dyDescent="0.2">
      <c r="D2320">
        <v>0</v>
      </c>
      <c r="E2320">
        <v>0</v>
      </c>
    </row>
    <row r="2321" spans="4:5" x14ac:dyDescent="0.2">
      <c r="D2321" t="s">
        <v>4326</v>
      </c>
      <c r="E2321" t="s">
        <v>5715</v>
      </c>
    </row>
    <row r="2322" spans="4:5" x14ac:dyDescent="0.2">
      <c r="D2322" t="s">
        <v>4327</v>
      </c>
      <c r="E2322" t="s">
        <v>5716</v>
      </c>
    </row>
    <row r="2323" spans="4:5" x14ac:dyDescent="0.2">
      <c r="D2323">
        <v>0</v>
      </c>
      <c r="E2323">
        <v>0</v>
      </c>
    </row>
    <row r="2324" spans="4:5" x14ac:dyDescent="0.2">
      <c r="D2324" t="s">
        <v>4328</v>
      </c>
      <c r="E2324" t="s">
        <v>5717</v>
      </c>
    </row>
    <row r="2325" spans="4:5" x14ac:dyDescent="0.2">
      <c r="D2325" t="s">
        <v>4329</v>
      </c>
      <c r="E2325" t="s">
        <v>5718</v>
      </c>
    </row>
    <row r="2326" spans="4:5" x14ac:dyDescent="0.2">
      <c r="D2326">
        <v>0</v>
      </c>
      <c r="E2326">
        <v>0</v>
      </c>
    </row>
    <row r="2327" spans="4:5" x14ac:dyDescent="0.2">
      <c r="D2327" t="s">
        <v>4330</v>
      </c>
      <c r="E2327" t="s">
        <v>5719</v>
      </c>
    </row>
    <row r="2328" spans="4:5" x14ac:dyDescent="0.2">
      <c r="D2328" t="s">
        <v>4331</v>
      </c>
      <c r="E2328" t="s">
        <v>5720</v>
      </c>
    </row>
    <row r="2329" spans="4:5" x14ac:dyDescent="0.2">
      <c r="D2329">
        <v>0</v>
      </c>
      <c r="E2329">
        <v>0</v>
      </c>
    </row>
    <row r="2330" spans="4:5" x14ac:dyDescent="0.2">
      <c r="D2330" t="s">
        <v>4332</v>
      </c>
      <c r="E2330" t="s">
        <v>5721</v>
      </c>
    </row>
    <row r="2331" spans="4:5" x14ac:dyDescent="0.2">
      <c r="D2331" t="s">
        <v>4333</v>
      </c>
      <c r="E2331" t="s">
        <v>5722</v>
      </c>
    </row>
    <row r="2332" spans="4:5" x14ac:dyDescent="0.2">
      <c r="D2332">
        <v>0</v>
      </c>
      <c r="E2332">
        <v>0</v>
      </c>
    </row>
    <row r="2333" spans="4:5" x14ac:dyDescent="0.2">
      <c r="D2333" t="s">
        <v>4334</v>
      </c>
      <c r="E2333" t="s">
        <v>5723</v>
      </c>
    </row>
    <row r="2334" spans="4:5" x14ac:dyDescent="0.2">
      <c r="D2334" t="s">
        <v>4335</v>
      </c>
      <c r="E2334" t="s">
        <v>5724</v>
      </c>
    </row>
    <row r="2335" spans="4:5" x14ac:dyDescent="0.2">
      <c r="D2335">
        <v>0</v>
      </c>
      <c r="E2335">
        <v>0</v>
      </c>
    </row>
    <row r="2336" spans="4:5" x14ac:dyDescent="0.2">
      <c r="D2336" t="s">
        <v>4336</v>
      </c>
      <c r="E2336" t="s">
        <v>5725</v>
      </c>
    </row>
    <row r="2337" spans="4:5" x14ac:dyDescent="0.2">
      <c r="D2337" t="s">
        <v>4337</v>
      </c>
      <c r="E2337" t="s">
        <v>5726</v>
      </c>
    </row>
    <row r="2338" spans="4:5" x14ac:dyDescent="0.2">
      <c r="D2338">
        <v>0</v>
      </c>
      <c r="E2338">
        <v>0</v>
      </c>
    </row>
    <row r="2339" spans="4:5" x14ac:dyDescent="0.2">
      <c r="D2339" t="s">
        <v>4338</v>
      </c>
      <c r="E2339" t="s">
        <v>5727</v>
      </c>
    </row>
    <row r="2340" spans="4:5" x14ac:dyDescent="0.2">
      <c r="D2340" t="s">
        <v>4339</v>
      </c>
      <c r="E2340" t="s">
        <v>5728</v>
      </c>
    </row>
    <row r="2341" spans="4:5" x14ac:dyDescent="0.2">
      <c r="D2341">
        <v>0</v>
      </c>
      <c r="E2341">
        <v>0</v>
      </c>
    </row>
    <row r="2342" spans="4:5" x14ac:dyDescent="0.2">
      <c r="D2342" t="s">
        <v>4340</v>
      </c>
      <c r="E2342" t="s">
        <v>5729</v>
      </c>
    </row>
    <row r="2343" spans="4:5" x14ac:dyDescent="0.2">
      <c r="D2343" t="s">
        <v>4341</v>
      </c>
      <c r="E2343" t="s">
        <v>5730</v>
      </c>
    </row>
    <row r="2344" spans="4:5" x14ac:dyDescent="0.2">
      <c r="D2344">
        <v>0</v>
      </c>
      <c r="E2344">
        <v>0</v>
      </c>
    </row>
    <row r="2345" spans="4:5" x14ac:dyDescent="0.2">
      <c r="D2345" t="s">
        <v>4342</v>
      </c>
      <c r="E2345" t="s">
        <v>5731</v>
      </c>
    </row>
    <row r="2346" spans="4:5" x14ac:dyDescent="0.2">
      <c r="D2346" t="s">
        <v>4343</v>
      </c>
      <c r="E2346" t="s">
        <v>5732</v>
      </c>
    </row>
    <row r="2347" spans="4:5" x14ac:dyDescent="0.2">
      <c r="D2347">
        <v>0</v>
      </c>
      <c r="E2347">
        <v>0</v>
      </c>
    </row>
    <row r="2348" spans="4:5" x14ac:dyDescent="0.2">
      <c r="D2348" t="s">
        <v>4344</v>
      </c>
      <c r="E2348" t="s">
        <v>5733</v>
      </c>
    </row>
    <row r="2349" spans="4:5" x14ac:dyDescent="0.2">
      <c r="D2349" t="s">
        <v>4345</v>
      </c>
      <c r="E2349" t="s">
        <v>5734</v>
      </c>
    </row>
    <row r="2350" spans="4:5" x14ac:dyDescent="0.2">
      <c r="D2350">
        <v>0</v>
      </c>
      <c r="E2350">
        <v>40970</v>
      </c>
    </row>
    <row r="2351" spans="4:5" x14ac:dyDescent="0.2">
      <c r="D2351" t="s">
        <v>4346</v>
      </c>
      <c r="E2351" t="s">
        <v>5735</v>
      </c>
    </row>
    <row r="2352" spans="4:5" x14ac:dyDescent="0.2">
      <c r="D2352" t="s">
        <v>4347</v>
      </c>
      <c r="E2352" t="s">
        <v>5736</v>
      </c>
    </row>
    <row r="2353" spans="4:5" x14ac:dyDescent="0.2">
      <c r="D2353">
        <v>0</v>
      </c>
      <c r="E2353">
        <v>0</v>
      </c>
    </row>
    <row r="2354" spans="4:5" x14ac:dyDescent="0.2">
      <c r="D2354" t="s">
        <v>4348</v>
      </c>
      <c r="E2354" t="s">
        <v>5737</v>
      </c>
    </row>
    <row r="2355" spans="4:5" x14ac:dyDescent="0.2">
      <c r="D2355" t="s">
        <v>4349</v>
      </c>
      <c r="E2355" t="s">
        <v>5738</v>
      </c>
    </row>
    <row r="2356" spans="4:5" x14ac:dyDescent="0.2">
      <c r="D2356">
        <v>0</v>
      </c>
      <c r="E2356">
        <v>569508</v>
      </c>
    </row>
    <row r="2357" spans="4:5" x14ac:dyDescent="0.2">
      <c r="D2357" t="s">
        <v>4350</v>
      </c>
      <c r="E2357" t="s">
        <v>5739</v>
      </c>
    </row>
    <row r="2358" spans="4:5" x14ac:dyDescent="0.2">
      <c r="D2358" t="s">
        <v>4351</v>
      </c>
      <c r="E2358" t="s">
        <v>5740</v>
      </c>
    </row>
    <row r="2359" spans="4:5" x14ac:dyDescent="0.2">
      <c r="D2359">
        <v>0</v>
      </c>
      <c r="E2359">
        <v>0</v>
      </c>
    </row>
    <row r="2360" spans="4:5" x14ac:dyDescent="0.2">
      <c r="D2360" t="s">
        <v>4352</v>
      </c>
      <c r="E2360" t="s">
        <v>5741</v>
      </c>
    </row>
    <row r="2361" spans="4:5" x14ac:dyDescent="0.2">
      <c r="D2361" t="s">
        <v>4353</v>
      </c>
      <c r="E2361" t="s">
        <v>5742</v>
      </c>
    </row>
    <row r="2362" spans="4:5" x14ac:dyDescent="0.2">
      <c r="D2362">
        <v>0</v>
      </c>
      <c r="E2362">
        <v>0</v>
      </c>
    </row>
    <row r="2363" spans="4:5" x14ac:dyDescent="0.2">
      <c r="D2363" t="s">
        <v>4354</v>
      </c>
      <c r="E2363" t="s">
        <v>5743</v>
      </c>
    </row>
    <row r="2364" spans="4:5" x14ac:dyDescent="0.2">
      <c r="D2364" t="s">
        <v>4355</v>
      </c>
      <c r="E2364" t="s">
        <v>5744</v>
      </c>
    </row>
    <row r="2365" spans="4:5" x14ac:dyDescent="0.2">
      <c r="D2365">
        <v>14800</v>
      </c>
      <c r="E2365">
        <v>0</v>
      </c>
    </row>
    <row r="2366" spans="4:5" x14ac:dyDescent="0.2">
      <c r="D2366" t="s">
        <v>4356</v>
      </c>
      <c r="E2366" t="s">
        <v>5745</v>
      </c>
    </row>
    <row r="2367" spans="4:5" x14ac:dyDescent="0.2">
      <c r="D2367" t="s">
        <v>4357</v>
      </c>
      <c r="E2367" t="s">
        <v>5746</v>
      </c>
    </row>
    <row r="2368" spans="4:5" x14ac:dyDescent="0.2">
      <c r="D2368">
        <v>0</v>
      </c>
      <c r="E2368">
        <v>1650530</v>
      </c>
    </row>
    <row r="2369" spans="4:5" x14ac:dyDescent="0.2">
      <c r="D2369" t="s">
        <v>4358</v>
      </c>
      <c r="E2369" t="s">
        <v>5747</v>
      </c>
    </row>
    <row r="2370" spans="4:5" x14ac:dyDescent="0.2">
      <c r="D2370" t="s">
        <v>4359</v>
      </c>
      <c r="E2370" t="s">
        <v>5748</v>
      </c>
    </row>
    <row r="2371" spans="4:5" x14ac:dyDescent="0.2">
      <c r="D2371">
        <v>0</v>
      </c>
      <c r="E2371">
        <v>0</v>
      </c>
    </row>
    <row r="2372" spans="4:5" x14ac:dyDescent="0.2">
      <c r="D2372" t="s">
        <v>4360</v>
      </c>
      <c r="E2372" t="s">
        <v>5749</v>
      </c>
    </row>
    <row r="2373" spans="4:5" x14ac:dyDescent="0.2">
      <c r="D2373" t="s">
        <v>4361</v>
      </c>
      <c r="E2373" t="s">
        <v>5750</v>
      </c>
    </row>
    <row r="2374" spans="4:5" x14ac:dyDescent="0.2">
      <c r="D2374">
        <v>0</v>
      </c>
      <c r="E2374">
        <v>0</v>
      </c>
    </row>
    <row r="2375" spans="4:5" x14ac:dyDescent="0.2">
      <c r="D2375" t="s">
        <v>4362</v>
      </c>
      <c r="E2375" t="s">
        <v>5751</v>
      </c>
    </row>
    <row r="2376" spans="4:5" x14ac:dyDescent="0.2">
      <c r="D2376" t="s">
        <v>4363</v>
      </c>
      <c r="E2376" t="s">
        <v>5752</v>
      </c>
    </row>
    <row r="2377" spans="4:5" x14ac:dyDescent="0.2">
      <c r="D2377">
        <v>0</v>
      </c>
      <c r="E2377">
        <v>0</v>
      </c>
    </row>
    <row r="2378" spans="4:5" x14ac:dyDescent="0.2">
      <c r="D2378" t="s">
        <v>4364</v>
      </c>
      <c r="E2378" t="s">
        <v>5753</v>
      </c>
    </row>
    <row r="2379" spans="4:5" x14ac:dyDescent="0.2">
      <c r="D2379" t="s">
        <v>4365</v>
      </c>
      <c r="E2379" t="s">
        <v>5754</v>
      </c>
    </row>
    <row r="2380" spans="4:5" x14ac:dyDescent="0.2">
      <c r="D2380">
        <v>0</v>
      </c>
      <c r="E2380">
        <v>0</v>
      </c>
    </row>
    <row r="2381" spans="4:5" x14ac:dyDescent="0.2">
      <c r="D2381" t="s">
        <v>4366</v>
      </c>
      <c r="E2381" t="s">
        <v>5755</v>
      </c>
    </row>
    <row r="2382" spans="4:5" x14ac:dyDescent="0.2">
      <c r="D2382" t="s">
        <v>4367</v>
      </c>
      <c r="E2382" t="s">
        <v>5756</v>
      </c>
    </row>
    <row r="2383" spans="4:5" x14ac:dyDescent="0.2">
      <c r="D2383">
        <v>0</v>
      </c>
      <c r="E2383">
        <v>0</v>
      </c>
    </row>
    <row r="2384" spans="4:5" x14ac:dyDescent="0.2">
      <c r="D2384" t="s">
        <v>4368</v>
      </c>
      <c r="E2384" t="s">
        <v>5757</v>
      </c>
    </row>
    <row r="2385" spans="4:5" x14ac:dyDescent="0.2">
      <c r="D2385" t="s">
        <v>4369</v>
      </c>
      <c r="E2385" t="s">
        <v>5758</v>
      </c>
    </row>
    <row r="2386" spans="4:5" x14ac:dyDescent="0.2">
      <c r="D2386">
        <v>0</v>
      </c>
      <c r="E2386">
        <v>0</v>
      </c>
    </row>
    <row r="2387" spans="4:5" x14ac:dyDescent="0.2">
      <c r="D2387" t="s">
        <v>4370</v>
      </c>
      <c r="E2387" t="s">
        <v>5759</v>
      </c>
    </row>
    <row r="2388" spans="4:5" x14ac:dyDescent="0.2">
      <c r="D2388" t="s">
        <v>4371</v>
      </c>
      <c r="E2388" t="s">
        <v>5760</v>
      </c>
    </row>
    <row r="2389" spans="4:5" x14ac:dyDescent="0.2">
      <c r="D2389">
        <v>42639</v>
      </c>
      <c r="E2389">
        <v>0</v>
      </c>
    </row>
    <row r="2390" spans="4:5" x14ac:dyDescent="0.2">
      <c r="D2390" t="s">
        <v>4372</v>
      </c>
      <c r="E2390" t="s">
        <v>5761</v>
      </c>
    </row>
    <row r="2391" spans="4:5" x14ac:dyDescent="0.2">
      <c r="D2391" t="s">
        <v>4373</v>
      </c>
      <c r="E2391" t="s">
        <v>5762</v>
      </c>
    </row>
    <row r="2392" spans="4:5" x14ac:dyDescent="0.2">
      <c r="D2392">
        <v>0</v>
      </c>
      <c r="E2392">
        <v>0</v>
      </c>
    </row>
    <row r="2393" spans="4:5" x14ac:dyDescent="0.2">
      <c r="D2393" t="s">
        <v>4374</v>
      </c>
      <c r="E2393" t="s">
        <v>5763</v>
      </c>
    </row>
    <row r="2394" spans="4:5" x14ac:dyDescent="0.2">
      <c r="D2394" t="s">
        <v>4375</v>
      </c>
      <c r="E2394" t="s">
        <v>5764</v>
      </c>
    </row>
    <row r="2395" spans="4:5" x14ac:dyDescent="0.2">
      <c r="D2395">
        <v>0</v>
      </c>
      <c r="E2395">
        <v>0</v>
      </c>
    </row>
    <row r="2396" spans="4:5" x14ac:dyDescent="0.2">
      <c r="D2396" t="s">
        <v>4376</v>
      </c>
      <c r="E2396" t="s">
        <v>5765</v>
      </c>
    </row>
    <row r="2397" spans="4:5" x14ac:dyDescent="0.2">
      <c r="D2397" t="s">
        <v>4377</v>
      </c>
      <c r="E2397" t="s">
        <v>5766</v>
      </c>
    </row>
    <row r="2398" spans="4:5" x14ac:dyDescent="0.2">
      <c r="D2398">
        <v>0</v>
      </c>
      <c r="E2398">
        <v>0</v>
      </c>
    </row>
    <row r="2399" spans="4:5" x14ac:dyDescent="0.2">
      <c r="D2399" t="s">
        <v>4378</v>
      </c>
      <c r="E2399" t="s">
        <v>5767</v>
      </c>
    </row>
    <row r="2400" spans="4:5" x14ac:dyDescent="0.2">
      <c r="D2400" t="s">
        <v>4379</v>
      </c>
      <c r="E2400" t="s">
        <v>5768</v>
      </c>
    </row>
    <row r="2401" spans="4:5" x14ac:dyDescent="0.2">
      <c r="D2401">
        <v>0</v>
      </c>
      <c r="E2401">
        <v>0</v>
      </c>
    </row>
    <row r="2402" spans="4:5" x14ac:dyDescent="0.2">
      <c r="D2402" t="s">
        <v>4380</v>
      </c>
      <c r="E2402" t="s">
        <v>5769</v>
      </c>
    </row>
    <row r="2403" spans="4:5" x14ac:dyDescent="0.2">
      <c r="D2403" t="s">
        <v>4381</v>
      </c>
      <c r="E2403" t="s">
        <v>5770</v>
      </c>
    </row>
    <row r="2404" spans="4:5" x14ac:dyDescent="0.2">
      <c r="D2404">
        <v>0</v>
      </c>
      <c r="E2404">
        <v>0</v>
      </c>
    </row>
    <row r="2405" spans="4:5" x14ac:dyDescent="0.2">
      <c r="D2405" t="s">
        <v>4382</v>
      </c>
      <c r="E2405" t="s">
        <v>5771</v>
      </c>
    </row>
    <row r="2406" spans="4:5" x14ac:dyDescent="0.2">
      <c r="D2406" t="s">
        <v>4383</v>
      </c>
      <c r="E2406" t="s">
        <v>5772</v>
      </c>
    </row>
    <row r="2407" spans="4:5" x14ac:dyDescent="0.2">
      <c r="D2407">
        <v>0</v>
      </c>
      <c r="E2407">
        <v>0</v>
      </c>
    </row>
    <row r="2408" spans="4:5" x14ac:dyDescent="0.2">
      <c r="D2408" t="s">
        <v>4384</v>
      </c>
      <c r="E2408" t="s">
        <v>5773</v>
      </c>
    </row>
    <row r="2409" spans="4:5" x14ac:dyDescent="0.2">
      <c r="D2409" t="s">
        <v>4385</v>
      </c>
      <c r="E2409" t="s">
        <v>5774</v>
      </c>
    </row>
    <row r="2410" spans="4:5" x14ac:dyDescent="0.2">
      <c r="D2410">
        <v>0</v>
      </c>
      <c r="E2410">
        <v>0</v>
      </c>
    </row>
    <row r="2411" spans="4:5" x14ac:dyDescent="0.2">
      <c r="D2411" t="s">
        <v>4386</v>
      </c>
      <c r="E2411" t="s">
        <v>5775</v>
      </c>
    </row>
    <row r="2412" spans="4:5" x14ac:dyDescent="0.2">
      <c r="D2412" t="s">
        <v>4387</v>
      </c>
      <c r="E2412" t="s">
        <v>5776</v>
      </c>
    </row>
    <row r="2413" spans="4:5" x14ac:dyDescent="0.2">
      <c r="D2413">
        <v>27209</v>
      </c>
      <c r="E2413">
        <v>0</v>
      </c>
    </row>
    <row r="2414" spans="4:5" x14ac:dyDescent="0.2">
      <c r="D2414" t="s">
        <v>4388</v>
      </c>
      <c r="E2414" t="s">
        <v>5777</v>
      </c>
    </row>
    <row r="2415" spans="4:5" x14ac:dyDescent="0.2">
      <c r="D2415" t="s">
        <v>4389</v>
      </c>
      <c r="E2415" t="s">
        <v>5778</v>
      </c>
    </row>
    <row r="2416" spans="4:5" x14ac:dyDescent="0.2">
      <c r="D2416">
        <v>0</v>
      </c>
      <c r="E2416">
        <v>0</v>
      </c>
    </row>
    <row r="2417" spans="4:5" x14ac:dyDescent="0.2">
      <c r="D2417" t="s">
        <v>4390</v>
      </c>
      <c r="E2417" t="s">
        <v>5779</v>
      </c>
    </row>
    <row r="2418" spans="4:5" x14ac:dyDescent="0.2">
      <c r="D2418" t="s">
        <v>4391</v>
      </c>
      <c r="E2418" t="s">
        <v>5780</v>
      </c>
    </row>
    <row r="2419" spans="4:5" x14ac:dyDescent="0.2">
      <c r="D2419">
        <v>0</v>
      </c>
      <c r="E2419">
        <v>0</v>
      </c>
    </row>
    <row r="2420" spans="4:5" x14ac:dyDescent="0.2">
      <c r="D2420" t="s">
        <v>4392</v>
      </c>
      <c r="E2420" t="s">
        <v>5781</v>
      </c>
    </row>
    <row r="2421" spans="4:5" x14ac:dyDescent="0.2">
      <c r="D2421" t="s">
        <v>4393</v>
      </c>
      <c r="E2421" t="s">
        <v>5782</v>
      </c>
    </row>
    <row r="2422" spans="4:5" x14ac:dyDescent="0.2">
      <c r="D2422">
        <v>0</v>
      </c>
      <c r="E2422">
        <v>0</v>
      </c>
    </row>
    <row r="2423" spans="4:5" x14ac:dyDescent="0.2">
      <c r="D2423" t="s">
        <v>4394</v>
      </c>
      <c r="E2423" t="s">
        <v>5783</v>
      </c>
    </row>
    <row r="2424" spans="4:5" x14ac:dyDescent="0.2">
      <c r="D2424" t="s">
        <v>4395</v>
      </c>
      <c r="E2424" t="s">
        <v>5784</v>
      </c>
    </row>
    <row r="2425" spans="4:5" x14ac:dyDescent="0.2">
      <c r="D2425">
        <v>54554</v>
      </c>
      <c r="E2425">
        <v>0</v>
      </c>
    </row>
    <row r="2426" spans="4:5" x14ac:dyDescent="0.2">
      <c r="D2426" t="s">
        <v>4396</v>
      </c>
      <c r="E2426" t="s">
        <v>5785</v>
      </c>
    </row>
    <row r="2427" spans="4:5" x14ac:dyDescent="0.2">
      <c r="D2427" t="s">
        <v>4397</v>
      </c>
      <c r="E2427" t="s">
        <v>5786</v>
      </c>
    </row>
    <row r="2428" spans="4:5" x14ac:dyDescent="0.2">
      <c r="D2428">
        <v>0</v>
      </c>
      <c r="E2428">
        <v>0</v>
      </c>
    </row>
    <row r="2429" spans="4:5" x14ac:dyDescent="0.2">
      <c r="D2429" t="s">
        <v>4398</v>
      </c>
      <c r="E2429" t="s">
        <v>5787</v>
      </c>
    </row>
    <row r="2430" spans="4:5" x14ac:dyDescent="0.2">
      <c r="D2430" t="s">
        <v>4399</v>
      </c>
      <c r="E2430" t="s">
        <v>5788</v>
      </c>
    </row>
    <row r="2431" spans="4:5" x14ac:dyDescent="0.2">
      <c r="D2431">
        <v>0</v>
      </c>
      <c r="E2431">
        <v>0</v>
      </c>
    </row>
    <row r="2432" spans="4:5" x14ac:dyDescent="0.2">
      <c r="D2432" t="s">
        <v>4400</v>
      </c>
      <c r="E2432" t="s">
        <v>5789</v>
      </c>
    </row>
    <row r="2433" spans="4:5" x14ac:dyDescent="0.2">
      <c r="D2433" t="s">
        <v>4401</v>
      </c>
      <c r="E2433" t="s">
        <v>5790</v>
      </c>
    </row>
    <row r="2434" spans="4:5" x14ac:dyDescent="0.2">
      <c r="D2434">
        <v>0</v>
      </c>
      <c r="E2434">
        <v>0</v>
      </c>
    </row>
    <row r="2435" spans="4:5" x14ac:dyDescent="0.2">
      <c r="D2435" t="s">
        <v>4402</v>
      </c>
      <c r="E2435" t="s">
        <v>5791</v>
      </c>
    </row>
    <row r="2436" spans="4:5" x14ac:dyDescent="0.2">
      <c r="D2436" t="s">
        <v>4403</v>
      </c>
      <c r="E2436" t="s">
        <v>5792</v>
      </c>
    </row>
    <row r="2437" spans="4:5" x14ac:dyDescent="0.2">
      <c r="D2437">
        <v>0</v>
      </c>
      <c r="E2437">
        <v>0</v>
      </c>
    </row>
    <row r="2438" spans="4:5" x14ac:dyDescent="0.2">
      <c r="D2438" t="s">
        <v>4404</v>
      </c>
      <c r="E2438" t="s">
        <v>5793</v>
      </c>
    </row>
    <row r="2439" spans="4:5" x14ac:dyDescent="0.2">
      <c r="D2439" t="s">
        <v>4405</v>
      </c>
      <c r="E2439" t="s">
        <v>5794</v>
      </c>
    </row>
    <row r="2440" spans="4:5" x14ac:dyDescent="0.2">
      <c r="D2440">
        <v>0</v>
      </c>
      <c r="E2440">
        <v>0</v>
      </c>
    </row>
    <row r="2441" spans="4:5" x14ac:dyDescent="0.2">
      <c r="D2441" t="s">
        <v>4406</v>
      </c>
      <c r="E2441" t="s">
        <v>5795</v>
      </c>
    </row>
    <row r="2442" spans="4:5" x14ac:dyDescent="0.2">
      <c r="D2442" t="s">
        <v>4407</v>
      </c>
      <c r="E2442" t="s">
        <v>5796</v>
      </c>
    </row>
    <row r="2443" spans="4:5" x14ac:dyDescent="0.2">
      <c r="D2443">
        <v>0</v>
      </c>
      <c r="E2443">
        <v>0</v>
      </c>
    </row>
    <row r="2444" spans="4:5" x14ac:dyDescent="0.2">
      <c r="D2444" t="s">
        <v>4408</v>
      </c>
      <c r="E2444" t="s">
        <v>5797</v>
      </c>
    </row>
    <row r="2445" spans="4:5" x14ac:dyDescent="0.2">
      <c r="D2445" t="s">
        <v>4409</v>
      </c>
      <c r="E2445" t="s">
        <v>5798</v>
      </c>
    </row>
    <row r="2446" spans="4:5" x14ac:dyDescent="0.2">
      <c r="D2446">
        <v>0</v>
      </c>
      <c r="E2446">
        <v>0</v>
      </c>
    </row>
    <row r="2447" spans="4:5" x14ac:dyDescent="0.2">
      <c r="D2447" t="s">
        <v>4410</v>
      </c>
      <c r="E2447" t="s">
        <v>5799</v>
      </c>
    </row>
    <row r="2448" spans="4:5" x14ac:dyDescent="0.2">
      <c r="D2448" t="s">
        <v>4411</v>
      </c>
      <c r="E2448" t="s">
        <v>5800</v>
      </c>
    </row>
    <row r="2449" spans="4:5" x14ac:dyDescent="0.2">
      <c r="D2449">
        <v>0</v>
      </c>
      <c r="E2449">
        <v>0</v>
      </c>
    </row>
    <row r="2450" spans="4:5" x14ac:dyDescent="0.2">
      <c r="D2450" t="s">
        <v>4412</v>
      </c>
      <c r="E2450" t="s">
        <v>5801</v>
      </c>
    </row>
    <row r="2451" spans="4:5" x14ac:dyDescent="0.2">
      <c r="D2451" t="s">
        <v>4413</v>
      </c>
      <c r="E2451" t="s">
        <v>5802</v>
      </c>
    </row>
    <row r="2452" spans="4:5" x14ac:dyDescent="0.2">
      <c r="D2452">
        <v>0</v>
      </c>
      <c r="E2452">
        <v>0</v>
      </c>
    </row>
    <row r="2453" spans="4:5" x14ac:dyDescent="0.2">
      <c r="D2453" t="s">
        <v>4414</v>
      </c>
      <c r="E2453" t="s">
        <v>5803</v>
      </c>
    </row>
    <row r="2454" spans="4:5" x14ac:dyDescent="0.2">
      <c r="E2454" t="s">
        <v>5804</v>
      </c>
    </row>
    <row r="2455" spans="4:5" x14ac:dyDescent="0.2">
      <c r="E2455">
        <v>0</v>
      </c>
    </row>
    <row r="2456" spans="4:5" x14ac:dyDescent="0.2">
      <c r="E2456" t="s">
        <v>5805</v>
      </c>
    </row>
    <row r="2457" spans="4:5" x14ac:dyDescent="0.2">
      <c r="E2457" t="s">
        <v>5806</v>
      </c>
    </row>
    <row r="2458" spans="4:5" x14ac:dyDescent="0.2">
      <c r="E2458">
        <v>0</v>
      </c>
    </row>
    <row r="2459" spans="4:5" x14ac:dyDescent="0.2">
      <c r="E2459" t="s">
        <v>5807</v>
      </c>
    </row>
    <row r="2460" spans="4:5" x14ac:dyDescent="0.2">
      <c r="E2460" t="s">
        <v>5808</v>
      </c>
    </row>
    <row r="2461" spans="4:5" x14ac:dyDescent="0.2">
      <c r="E2461">
        <v>0</v>
      </c>
    </row>
    <row r="2462" spans="4:5" x14ac:dyDescent="0.2">
      <c r="E2462" t="s">
        <v>5809</v>
      </c>
    </row>
    <row r="2463" spans="4:5" x14ac:dyDescent="0.2">
      <c r="E2463" t="s">
        <v>5810</v>
      </c>
    </row>
    <row r="2464" spans="4:5" x14ac:dyDescent="0.2">
      <c r="E2464">
        <v>0</v>
      </c>
    </row>
    <row r="2465" spans="5:5" x14ac:dyDescent="0.2">
      <c r="E2465" t="s">
        <v>5811</v>
      </c>
    </row>
    <row r="2466" spans="5:5" x14ac:dyDescent="0.2">
      <c r="E2466" t="s">
        <v>5812</v>
      </c>
    </row>
    <row r="2467" spans="5:5" x14ac:dyDescent="0.2">
      <c r="E2467">
        <v>0</v>
      </c>
    </row>
    <row r="2468" spans="5:5" x14ac:dyDescent="0.2">
      <c r="E2468" t="s">
        <v>5813</v>
      </c>
    </row>
    <row r="2469" spans="5:5" x14ac:dyDescent="0.2">
      <c r="E2469" t="s">
        <v>5814</v>
      </c>
    </row>
    <row r="2470" spans="5:5" x14ac:dyDescent="0.2">
      <c r="E2470">
        <v>94930</v>
      </c>
    </row>
    <row r="2471" spans="5:5" x14ac:dyDescent="0.2">
      <c r="E2471" t="s">
        <v>5815</v>
      </c>
    </row>
    <row r="2472" spans="5:5" x14ac:dyDescent="0.2">
      <c r="E2472" t="s">
        <v>5816</v>
      </c>
    </row>
    <row r="2473" spans="5:5" x14ac:dyDescent="0.2">
      <c r="E2473">
        <v>0</v>
      </c>
    </row>
    <row r="2474" spans="5:5" x14ac:dyDescent="0.2">
      <c r="E2474" t="s">
        <v>5817</v>
      </c>
    </row>
    <row r="2475" spans="5:5" x14ac:dyDescent="0.2">
      <c r="E2475" t="s">
        <v>5818</v>
      </c>
    </row>
    <row r="2476" spans="5:5" x14ac:dyDescent="0.2">
      <c r="E2476">
        <v>0</v>
      </c>
    </row>
    <row r="2477" spans="5:5" x14ac:dyDescent="0.2">
      <c r="E2477" t="s">
        <v>5819</v>
      </c>
    </row>
    <row r="2478" spans="5:5" x14ac:dyDescent="0.2">
      <c r="E2478" t="s">
        <v>5820</v>
      </c>
    </row>
    <row r="2479" spans="5:5" x14ac:dyDescent="0.2">
      <c r="E2479">
        <v>0</v>
      </c>
    </row>
    <row r="2480" spans="5:5" x14ac:dyDescent="0.2">
      <c r="E2480" t="s">
        <v>5821</v>
      </c>
    </row>
    <row r="2481" spans="5:5" x14ac:dyDescent="0.2">
      <c r="E2481" t="s">
        <v>5822</v>
      </c>
    </row>
    <row r="2482" spans="5:5" x14ac:dyDescent="0.2">
      <c r="E2482">
        <v>0</v>
      </c>
    </row>
    <row r="2483" spans="5:5" x14ac:dyDescent="0.2">
      <c r="E2483" t="s">
        <v>5823</v>
      </c>
    </row>
    <row r="2484" spans="5:5" x14ac:dyDescent="0.2">
      <c r="E2484" t="s">
        <v>5824</v>
      </c>
    </row>
    <row r="2485" spans="5:5" x14ac:dyDescent="0.2">
      <c r="E2485">
        <v>0</v>
      </c>
    </row>
    <row r="2486" spans="5:5" x14ac:dyDescent="0.2">
      <c r="E2486" t="s">
        <v>5825</v>
      </c>
    </row>
    <row r="2487" spans="5:5" x14ac:dyDescent="0.2">
      <c r="E2487" t="s">
        <v>5826</v>
      </c>
    </row>
    <row r="2488" spans="5:5" x14ac:dyDescent="0.2">
      <c r="E2488">
        <v>120000</v>
      </c>
    </row>
    <row r="2489" spans="5:5" x14ac:dyDescent="0.2">
      <c r="E2489" t="s">
        <v>5827</v>
      </c>
    </row>
    <row r="2490" spans="5:5" x14ac:dyDescent="0.2">
      <c r="E2490" t="s">
        <v>5828</v>
      </c>
    </row>
    <row r="2491" spans="5:5" x14ac:dyDescent="0.2">
      <c r="E2491">
        <v>0</v>
      </c>
    </row>
    <row r="2492" spans="5:5" x14ac:dyDescent="0.2">
      <c r="E2492" t="s">
        <v>5829</v>
      </c>
    </row>
    <row r="2493" spans="5:5" x14ac:dyDescent="0.2">
      <c r="E2493" t="s">
        <v>5830</v>
      </c>
    </row>
    <row r="2494" spans="5:5" x14ac:dyDescent="0.2">
      <c r="E2494">
        <v>0</v>
      </c>
    </row>
    <row r="2495" spans="5:5" x14ac:dyDescent="0.2">
      <c r="E2495" t="s">
        <v>5831</v>
      </c>
    </row>
    <row r="2496" spans="5:5" x14ac:dyDescent="0.2">
      <c r="E2496" t="s">
        <v>5832</v>
      </c>
    </row>
    <row r="2497" spans="5:5" x14ac:dyDescent="0.2">
      <c r="E2497">
        <v>39106</v>
      </c>
    </row>
    <row r="2498" spans="5:5" x14ac:dyDescent="0.2">
      <c r="E2498" t="s">
        <v>5833</v>
      </c>
    </row>
    <row r="2499" spans="5:5" x14ac:dyDescent="0.2">
      <c r="E2499" t="s">
        <v>5834</v>
      </c>
    </row>
    <row r="2500" spans="5:5" x14ac:dyDescent="0.2">
      <c r="E2500">
        <v>0</v>
      </c>
    </row>
    <row r="2501" spans="5:5" x14ac:dyDescent="0.2">
      <c r="E2501" t="s">
        <v>5835</v>
      </c>
    </row>
    <row r="2502" spans="5:5" x14ac:dyDescent="0.2">
      <c r="E2502" t="s">
        <v>5836</v>
      </c>
    </row>
    <row r="2503" spans="5:5" x14ac:dyDescent="0.2">
      <c r="E2503">
        <v>0</v>
      </c>
    </row>
    <row r="2504" spans="5:5" x14ac:dyDescent="0.2">
      <c r="E2504" t="s">
        <v>5837</v>
      </c>
    </row>
    <row r="2505" spans="5:5" x14ac:dyDescent="0.2">
      <c r="E2505" t="s">
        <v>5838</v>
      </c>
    </row>
    <row r="2506" spans="5:5" x14ac:dyDescent="0.2">
      <c r="E2506">
        <v>0</v>
      </c>
    </row>
    <row r="2507" spans="5:5" x14ac:dyDescent="0.2">
      <c r="E2507" t="s">
        <v>5839</v>
      </c>
    </row>
    <row r="2508" spans="5:5" x14ac:dyDescent="0.2">
      <c r="E2508" t="s">
        <v>5840</v>
      </c>
    </row>
    <row r="2509" spans="5:5" x14ac:dyDescent="0.2">
      <c r="E2509">
        <v>0</v>
      </c>
    </row>
    <row r="2510" spans="5:5" x14ac:dyDescent="0.2">
      <c r="E2510" t="s">
        <v>5841</v>
      </c>
    </row>
    <row r="2511" spans="5:5" x14ac:dyDescent="0.2">
      <c r="E2511" t="s">
        <v>5842</v>
      </c>
    </row>
    <row r="2512" spans="5:5" x14ac:dyDescent="0.2">
      <c r="E2512">
        <v>0</v>
      </c>
    </row>
    <row r="2513" spans="5:5" x14ac:dyDescent="0.2">
      <c r="E2513" t="s">
        <v>5843</v>
      </c>
    </row>
    <row r="2514" spans="5:5" x14ac:dyDescent="0.2">
      <c r="E2514" t="s">
        <v>5844</v>
      </c>
    </row>
    <row r="2515" spans="5:5" x14ac:dyDescent="0.2">
      <c r="E2515">
        <v>70000</v>
      </c>
    </row>
    <row r="2516" spans="5:5" x14ac:dyDescent="0.2">
      <c r="E2516" t="s">
        <v>5845</v>
      </c>
    </row>
    <row r="2517" spans="5:5" x14ac:dyDescent="0.2">
      <c r="E2517" t="s">
        <v>5846</v>
      </c>
    </row>
    <row r="2518" spans="5:5" x14ac:dyDescent="0.2">
      <c r="E2518">
        <v>0</v>
      </c>
    </row>
    <row r="2519" spans="5:5" x14ac:dyDescent="0.2">
      <c r="E2519" t="s">
        <v>5847</v>
      </c>
    </row>
    <row r="2520" spans="5:5" x14ac:dyDescent="0.2">
      <c r="E2520" t="s">
        <v>5848</v>
      </c>
    </row>
    <row r="2521" spans="5:5" x14ac:dyDescent="0.2">
      <c r="E2521">
        <v>0</v>
      </c>
    </row>
    <row r="2522" spans="5:5" x14ac:dyDescent="0.2">
      <c r="E2522" t="s">
        <v>5849</v>
      </c>
    </row>
    <row r="2523" spans="5:5" x14ac:dyDescent="0.2">
      <c r="E2523" t="s">
        <v>5850</v>
      </c>
    </row>
    <row r="2524" spans="5:5" x14ac:dyDescent="0.2">
      <c r="E2524">
        <v>0</v>
      </c>
    </row>
    <row r="2525" spans="5:5" x14ac:dyDescent="0.2">
      <c r="E2525" t="s">
        <v>5851</v>
      </c>
    </row>
    <row r="2526" spans="5:5" x14ac:dyDescent="0.2">
      <c r="E2526" t="s">
        <v>5852</v>
      </c>
    </row>
    <row r="2527" spans="5:5" x14ac:dyDescent="0.2">
      <c r="E2527">
        <v>0</v>
      </c>
    </row>
    <row r="2528" spans="5:5" x14ac:dyDescent="0.2">
      <c r="E2528" t="s">
        <v>5853</v>
      </c>
    </row>
    <row r="2529" spans="5:5" x14ac:dyDescent="0.2">
      <c r="E2529" t="s">
        <v>5854</v>
      </c>
    </row>
    <row r="2530" spans="5:5" x14ac:dyDescent="0.2">
      <c r="E2530">
        <v>0</v>
      </c>
    </row>
    <row r="2531" spans="5:5" x14ac:dyDescent="0.2">
      <c r="E2531" t="s">
        <v>5855</v>
      </c>
    </row>
    <row r="2532" spans="5:5" x14ac:dyDescent="0.2">
      <c r="E2532" t="s">
        <v>5856</v>
      </c>
    </row>
    <row r="2533" spans="5:5" x14ac:dyDescent="0.2">
      <c r="E2533">
        <v>0</v>
      </c>
    </row>
    <row r="2534" spans="5:5" x14ac:dyDescent="0.2">
      <c r="E2534" t="s">
        <v>5857</v>
      </c>
    </row>
    <row r="2535" spans="5:5" x14ac:dyDescent="0.2">
      <c r="E2535" t="s">
        <v>5858</v>
      </c>
    </row>
    <row r="2536" spans="5:5" x14ac:dyDescent="0.2">
      <c r="E2536">
        <v>0</v>
      </c>
    </row>
    <row r="2537" spans="5:5" x14ac:dyDescent="0.2">
      <c r="E2537" t="s">
        <v>5859</v>
      </c>
    </row>
    <row r="2538" spans="5:5" x14ac:dyDescent="0.2">
      <c r="E2538" t="s">
        <v>5860</v>
      </c>
    </row>
    <row r="2539" spans="5:5" x14ac:dyDescent="0.2">
      <c r="E2539">
        <v>0</v>
      </c>
    </row>
    <row r="2540" spans="5:5" x14ac:dyDescent="0.2">
      <c r="E2540" t="s">
        <v>5861</v>
      </c>
    </row>
    <row r="2541" spans="5:5" x14ac:dyDescent="0.2">
      <c r="E2541" t="s">
        <v>5862</v>
      </c>
    </row>
    <row r="2542" spans="5:5" x14ac:dyDescent="0.2">
      <c r="E2542">
        <v>0</v>
      </c>
    </row>
    <row r="2543" spans="5:5" x14ac:dyDescent="0.2">
      <c r="E2543" t="s">
        <v>5863</v>
      </c>
    </row>
    <row r="2544" spans="5:5" x14ac:dyDescent="0.2">
      <c r="E2544" t="s">
        <v>5864</v>
      </c>
    </row>
    <row r="2545" spans="5:5" x14ac:dyDescent="0.2">
      <c r="E2545">
        <v>16293</v>
      </c>
    </row>
    <row r="2546" spans="5:5" x14ac:dyDescent="0.2">
      <c r="E2546" t="s">
        <v>5865</v>
      </c>
    </row>
    <row r="2547" spans="5:5" x14ac:dyDescent="0.2">
      <c r="E2547" t="s">
        <v>5866</v>
      </c>
    </row>
    <row r="2548" spans="5:5" x14ac:dyDescent="0.2">
      <c r="E2548">
        <v>0</v>
      </c>
    </row>
    <row r="2549" spans="5:5" x14ac:dyDescent="0.2">
      <c r="E2549" t="s">
        <v>5867</v>
      </c>
    </row>
    <row r="2550" spans="5:5" x14ac:dyDescent="0.2">
      <c r="E2550" t="s">
        <v>5868</v>
      </c>
    </row>
    <row r="2551" spans="5:5" x14ac:dyDescent="0.2">
      <c r="E2551">
        <v>135437</v>
      </c>
    </row>
    <row r="2552" spans="5:5" x14ac:dyDescent="0.2">
      <c r="E2552" t="s">
        <v>5869</v>
      </c>
    </row>
    <row r="2553" spans="5:5" x14ac:dyDescent="0.2">
      <c r="E2553" t="s">
        <v>5870</v>
      </c>
    </row>
    <row r="2554" spans="5:5" x14ac:dyDescent="0.2">
      <c r="E2554">
        <v>153</v>
      </c>
    </row>
    <row r="2555" spans="5:5" x14ac:dyDescent="0.2">
      <c r="E2555" t="s">
        <v>5871</v>
      </c>
    </row>
    <row r="2556" spans="5:5" x14ac:dyDescent="0.2">
      <c r="E2556" t="s">
        <v>5872</v>
      </c>
    </row>
    <row r="2557" spans="5:5" x14ac:dyDescent="0.2">
      <c r="E2557">
        <v>0</v>
      </c>
    </row>
    <row r="2558" spans="5:5" x14ac:dyDescent="0.2">
      <c r="E2558" t="s">
        <v>5873</v>
      </c>
    </row>
    <row r="2559" spans="5:5" x14ac:dyDescent="0.2">
      <c r="E2559" t="s">
        <v>5874</v>
      </c>
    </row>
    <row r="2560" spans="5:5" x14ac:dyDescent="0.2">
      <c r="E2560">
        <v>0</v>
      </c>
    </row>
    <row r="2561" spans="5:5" x14ac:dyDescent="0.2">
      <c r="E2561" t="s">
        <v>5875</v>
      </c>
    </row>
    <row r="2562" spans="5:5" x14ac:dyDescent="0.2">
      <c r="E2562" t="s">
        <v>5876</v>
      </c>
    </row>
    <row r="2563" spans="5:5" x14ac:dyDescent="0.2">
      <c r="E2563">
        <v>0</v>
      </c>
    </row>
    <row r="2564" spans="5:5" x14ac:dyDescent="0.2">
      <c r="E2564" t="s">
        <v>5877</v>
      </c>
    </row>
    <row r="2565" spans="5:5" x14ac:dyDescent="0.2">
      <c r="E2565" t="s">
        <v>5878</v>
      </c>
    </row>
    <row r="2566" spans="5:5" x14ac:dyDescent="0.2">
      <c r="E2566">
        <v>0</v>
      </c>
    </row>
    <row r="2567" spans="5:5" x14ac:dyDescent="0.2">
      <c r="E2567" t="s">
        <v>5879</v>
      </c>
    </row>
    <row r="2568" spans="5:5" x14ac:dyDescent="0.2">
      <c r="E2568" t="s">
        <v>5880</v>
      </c>
    </row>
    <row r="2569" spans="5:5" x14ac:dyDescent="0.2">
      <c r="E2569">
        <v>155000</v>
      </c>
    </row>
    <row r="2570" spans="5:5" x14ac:dyDescent="0.2">
      <c r="E2570" t="s">
        <v>5881</v>
      </c>
    </row>
    <row r="2571" spans="5:5" x14ac:dyDescent="0.2">
      <c r="E2571" t="s">
        <v>5882</v>
      </c>
    </row>
    <row r="2572" spans="5:5" x14ac:dyDescent="0.2">
      <c r="E2572">
        <v>0</v>
      </c>
    </row>
    <row r="2573" spans="5:5" x14ac:dyDescent="0.2">
      <c r="E2573" t="s">
        <v>5883</v>
      </c>
    </row>
    <row r="2574" spans="5:5" x14ac:dyDescent="0.2">
      <c r="E2574" t="s">
        <v>5884</v>
      </c>
    </row>
    <row r="2575" spans="5:5" x14ac:dyDescent="0.2">
      <c r="E2575">
        <v>0</v>
      </c>
    </row>
    <row r="2576" spans="5:5" x14ac:dyDescent="0.2">
      <c r="E2576" t="s">
        <v>5885</v>
      </c>
    </row>
    <row r="2577" spans="5:5" x14ac:dyDescent="0.2">
      <c r="E2577" t="s">
        <v>5886</v>
      </c>
    </row>
    <row r="2578" spans="5:5" x14ac:dyDescent="0.2">
      <c r="E2578">
        <v>0</v>
      </c>
    </row>
    <row r="2579" spans="5:5" x14ac:dyDescent="0.2">
      <c r="E2579" t="s">
        <v>5887</v>
      </c>
    </row>
    <row r="2580" spans="5:5" x14ac:dyDescent="0.2">
      <c r="E2580" t="s">
        <v>5888</v>
      </c>
    </row>
    <row r="2581" spans="5:5" x14ac:dyDescent="0.2">
      <c r="E2581">
        <v>0</v>
      </c>
    </row>
    <row r="2582" spans="5:5" x14ac:dyDescent="0.2">
      <c r="E2582" t="s">
        <v>5889</v>
      </c>
    </row>
    <row r="2583" spans="5:5" x14ac:dyDescent="0.2">
      <c r="E2583" t="s">
        <v>5890</v>
      </c>
    </row>
    <row r="2584" spans="5:5" x14ac:dyDescent="0.2">
      <c r="E2584">
        <v>0</v>
      </c>
    </row>
    <row r="2585" spans="5:5" x14ac:dyDescent="0.2">
      <c r="E2585" t="s">
        <v>5891</v>
      </c>
    </row>
    <row r="2586" spans="5:5" x14ac:dyDescent="0.2">
      <c r="E2586" t="s">
        <v>5892</v>
      </c>
    </row>
    <row r="2587" spans="5:5" x14ac:dyDescent="0.2">
      <c r="E2587">
        <v>0</v>
      </c>
    </row>
    <row r="2588" spans="5:5" x14ac:dyDescent="0.2">
      <c r="E2588" t="s">
        <v>5893</v>
      </c>
    </row>
    <row r="2589" spans="5:5" x14ac:dyDescent="0.2">
      <c r="E2589" t="s">
        <v>5894</v>
      </c>
    </row>
    <row r="2590" spans="5:5" x14ac:dyDescent="0.2">
      <c r="E2590">
        <v>0</v>
      </c>
    </row>
    <row r="2591" spans="5:5" x14ac:dyDescent="0.2">
      <c r="E2591" t="s">
        <v>5895</v>
      </c>
    </row>
    <row r="2592" spans="5:5" x14ac:dyDescent="0.2">
      <c r="E2592" t="s">
        <v>5896</v>
      </c>
    </row>
    <row r="2593" spans="5:5" x14ac:dyDescent="0.2">
      <c r="E2593">
        <v>0</v>
      </c>
    </row>
    <row r="2594" spans="5:5" x14ac:dyDescent="0.2">
      <c r="E2594" t="s">
        <v>5897</v>
      </c>
    </row>
    <row r="2595" spans="5:5" x14ac:dyDescent="0.2">
      <c r="E2595" t="s">
        <v>5898</v>
      </c>
    </row>
    <row r="2596" spans="5:5" x14ac:dyDescent="0.2">
      <c r="E2596">
        <v>0</v>
      </c>
    </row>
    <row r="2597" spans="5:5" x14ac:dyDescent="0.2">
      <c r="E2597" t="s">
        <v>5899</v>
      </c>
    </row>
    <row r="2598" spans="5:5" x14ac:dyDescent="0.2">
      <c r="E2598" t="s">
        <v>5900</v>
      </c>
    </row>
    <row r="2599" spans="5:5" x14ac:dyDescent="0.2">
      <c r="E2599">
        <v>30189</v>
      </c>
    </row>
    <row r="2600" spans="5:5" x14ac:dyDescent="0.2">
      <c r="E2600" t="s">
        <v>5901</v>
      </c>
    </row>
    <row r="2601" spans="5:5" x14ac:dyDescent="0.2">
      <c r="E2601" t="s">
        <v>5902</v>
      </c>
    </row>
    <row r="2602" spans="5:5" x14ac:dyDescent="0.2">
      <c r="E2602">
        <v>0</v>
      </c>
    </row>
    <row r="2603" spans="5:5" x14ac:dyDescent="0.2">
      <c r="E2603" t="s">
        <v>5903</v>
      </c>
    </row>
    <row r="2604" spans="5:5" x14ac:dyDescent="0.2">
      <c r="E2604" t="s">
        <v>5904</v>
      </c>
    </row>
    <row r="2605" spans="5:5" x14ac:dyDescent="0.2">
      <c r="E2605">
        <v>0</v>
      </c>
    </row>
    <row r="2606" spans="5:5" x14ac:dyDescent="0.2">
      <c r="E2606" t="s">
        <v>5905</v>
      </c>
    </row>
    <row r="2607" spans="5:5" x14ac:dyDescent="0.2">
      <c r="E2607" t="s">
        <v>5906</v>
      </c>
    </row>
    <row r="2608" spans="5:5" x14ac:dyDescent="0.2">
      <c r="E2608">
        <v>0</v>
      </c>
    </row>
    <row r="2609" spans="5:5" x14ac:dyDescent="0.2">
      <c r="E2609" t="s">
        <v>5907</v>
      </c>
    </row>
    <row r="2610" spans="5:5" x14ac:dyDescent="0.2">
      <c r="E2610" t="s">
        <v>5908</v>
      </c>
    </row>
    <row r="2611" spans="5:5" x14ac:dyDescent="0.2">
      <c r="E2611">
        <v>0</v>
      </c>
    </row>
    <row r="2612" spans="5:5" x14ac:dyDescent="0.2">
      <c r="E2612" t="s">
        <v>5909</v>
      </c>
    </row>
    <row r="2613" spans="5:5" x14ac:dyDescent="0.2">
      <c r="E2613" t="s">
        <v>5910</v>
      </c>
    </row>
    <row r="2614" spans="5:5" x14ac:dyDescent="0.2">
      <c r="E2614">
        <v>0</v>
      </c>
    </row>
    <row r="2615" spans="5:5" x14ac:dyDescent="0.2">
      <c r="E2615" t="s">
        <v>5911</v>
      </c>
    </row>
    <row r="2616" spans="5:5" x14ac:dyDescent="0.2">
      <c r="E2616" t="s">
        <v>5912</v>
      </c>
    </row>
    <row r="2617" spans="5:5" x14ac:dyDescent="0.2">
      <c r="E2617">
        <v>0</v>
      </c>
    </row>
    <row r="2618" spans="5:5" x14ac:dyDescent="0.2">
      <c r="E2618" t="s">
        <v>5913</v>
      </c>
    </row>
    <row r="2619" spans="5:5" x14ac:dyDescent="0.2">
      <c r="E2619" t="s">
        <v>5914</v>
      </c>
    </row>
    <row r="2620" spans="5:5" x14ac:dyDescent="0.2">
      <c r="E2620">
        <v>0</v>
      </c>
    </row>
    <row r="2621" spans="5:5" x14ac:dyDescent="0.2">
      <c r="E2621" t="s">
        <v>5915</v>
      </c>
    </row>
    <row r="2622" spans="5:5" x14ac:dyDescent="0.2">
      <c r="E2622" t="s">
        <v>5916</v>
      </c>
    </row>
    <row r="2623" spans="5:5" x14ac:dyDescent="0.2">
      <c r="E2623">
        <v>220900</v>
      </c>
    </row>
    <row r="2624" spans="5:5" x14ac:dyDescent="0.2">
      <c r="E2624" t="s">
        <v>5917</v>
      </c>
    </row>
    <row r="2625" spans="5:5" x14ac:dyDescent="0.2">
      <c r="E2625" t="s">
        <v>5918</v>
      </c>
    </row>
    <row r="2626" spans="5:5" x14ac:dyDescent="0.2">
      <c r="E2626">
        <v>0</v>
      </c>
    </row>
    <row r="2627" spans="5:5" x14ac:dyDescent="0.2">
      <c r="E2627" t="s">
        <v>5919</v>
      </c>
    </row>
    <row r="2628" spans="5:5" x14ac:dyDescent="0.2">
      <c r="E2628" t="s">
        <v>5920</v>
      </c>
    </row>
    <row r="2629" spans="5:5" x14ac:dyDescent="0.2">
      <c r="E2629">
        <v>0</v>
      </c>
    </row>
    <row r="2630" spans="5:5" x14ac:dyDescent="0.2">
      <c r="E2630" t="s">
        <v>5921</v>
      </c>
    </row>
    <row r="2631" spans="5:5" x14ac:dyDescent="0.2">
      <c r="E2631" t="s">
        <v>5922</v>
      </c>
    </row>
    <row r="2632" spans="5:5" x14ac:dyDescent="0.2">
      <c r="E2632">
        <v>0</v>
      </c>
    </row>
    <row r="2633" spans="5:5" x14ac:dyDescent="0.2">
      <c r="E2633" t="s">
        <v>5923</v>
      </c>
    </row>
    <row r="2634" spans="5:5" x14ac:dyDescent="0.2">
      <c r="E2634" t="s">
        <v>5924</v>
      </c>
    </row>
    <row r="2635" spans="5:5" x14ac:dyDescent="0.2">
      <c r="E2635">
        <v>0</v>
      </c>
    </row>
    <row r="2636" spans="5:5" x14ac:dyDescent="0.2">
      <c r="E2636" t="s">
        <v>5925</v>
      </c>
    </row>
    <row r="2637" spans="5:5" x14ac:dyDescent="0.2">
      <c r="E2637" t="s">
        <v>5926</v>
      </c>
    </row>
    <row r="2638" spans="5:5" x14ac:dyDescent="0.2">
      <c r="E2638">
        <v>0</v>
      </c>
    </row>
    <row r="2639" spans="5:5" x14ac:dyDescent="0.2">
      <c r="E2639" t="s">
        <v>5927</v>
      </c>
    </row>
    <row r="2640" spans="5:5" x14ac:dyDescent="0.2">
      <c r="E2640" t="s">
        <v>5928</v>
      </c>
    </row>
    <row r="2641" spans="5:5" x14ac:dyDescent="0.2">
      <c r="E2641">
        <v>0</v>
      </c>
    </row>
    <row r="2642" spans="5:5" x14ac:dyDescent="0.2">
      <c r="E2642" t="s">
        <v>5929</v>
      </c>
    </row>
    <row r="2643" spans="5:5" x14ac:dyDescent="0.2">
      <c r="E2643" t="s">
        <v>5930</v>
      </c>
    </row>
    <row r="2644" spans="5:5" x14ac:dyDescent="0.2">
      <c r="E2644">
        <v>0</v>
      </c>
    </row>
    <row r="2645" spans="5:5" x14ac:dyDescent="0.2">
      <c r="E2645" t="s">
        <v>5931</v>
      </c>
    </row>
    <row r="2646" spans="5:5" x14ac:dyDescent="0.2">
      <c r="E2646" t="s">
        <v>5932</v>
      </c>
    </row>
    <row r="2647" spans="5:5" x14ac:dyDescent="0.2">
      <c r="E2647">
        <v>0</v>
      </c>
    </row>
    <row r="2648" spans="5:5" x14ac:dyDescent="0.2">
      <c r="E2648" t="s">
        <v>5933</v>
      </c>
    </row>
    <row r="2649" spans="5:5" x14ac:dyDescent="0.2">
      <c r="E2649" t="s">
        <v>5934</v>
      </c>
    </row>
    <row r="2650" spans="5:5" x14ac:dyDescent="0.2">
      <c r="E2650">
        <v>0</v>
      </c>
    </row>
    <row r="2651" spans="5:5" x14ac:dyDescent="0.2">
      <c r="E2651" t="s">
        <v>5935</v>
      </c>
    </row>
    <row r="2652" spans="5:5" x14ac:dyDescent="0.2">
      <c r="E2652" t="s">
        <v>5936</v>
      </c>
    </row>
    <row r="2653" spans="5:5" x14ac:dyDescent="0.2">
      <c r="E2653">
        <v>0</v>
      </c>
    </row>
    <row r="2654" spans="5:5" x14ac:dyDescent="0.2">
      <c r="E2654" t="s">
        <v>5937</v>
      </c>
    </row>
    <row r="2655" spans="5:5" x14ac:dyDescent="0.2">
      <c r="E2655" t="s">
        <v>5938</v>
      </c>
    </row>
    <row r="2656" spans="5:5" x14ac:dyDescent="0.2">
      <c r="E2656">
        <v>0</v>
      </c>
    </row>
    <row r="2657" spans="5:5" x14ac:dyDescent="0.2">
      <c r="E2657" t="s">
        <v>5939</v>
      </c>
    </row>
    <row r="2658" spans="5:5" x14ac:dyDescent="0.2">
      <c r="E2658" t="s">
        <v>5940</v>
      </c>
    </row>
    <row r="2659" spans="5:5" x14ac:dyDescent="0.2">
      <c r="E2659">
        <v>0</v>
      </c>
    </row>
    <row r="2660" spans="5:5" x14ac:dyDescent="0.2">
      <c r="E2660" t="s">
        <v>5941</v>
      </c>
    </row>
    <row r="2661" spans="5:5" x14ac:dyDescent="0.2">
      <c r="E2661" t="s">
        <v>5942</v>
      </c>
    </row>
    <row r="2662" spans="5:5" x14ac:dyDescent="0.2">
      <c r="E2662">
        <v>0</v>
      </c>
    </row>
    <row r="2663" spans="5:5" x14ac:dyDescent="0.2">
      <c r="E2663" t="s">
        <v>5943</v>
      </c>
    </row>
    <row r="2664" spans="5:5" x14ac:dyDescent="0.2">
      <c r="E2664" t="s">
        <v>5944</v>
      </c>
    </row>
    <row r="2665" spans="5:5" x14ac:dyDescent="0.2">
      <c r="E2665">
        <v>0</v>
      </c>
    </row>
    <row r="2666" spans="5:5" x14ac:dyDescent="0.2">
      <c r="E2666" t="s">
        <v>5945</v>
      </c>
    </row>
    <row r="2667" spans="5:5" x14ac:dyDescent="0.2">
      <c r="E2667" t="s">
        <v>5946</v>
      </c>
    </row>
    <row r="2668" spans="5:5" x14ac:dyDescent="0.2">
      <c r="E2668">
        <v>0</v>
      </c>
    </row>
    <row r="2669" spans="5:5" x14ac:dyDescent="0.2">
      <c r="E2669" t="s">
        <v>5947</v>
      </c>
    </row>
    <row r="2670" spans="5:5" x14ac:dyDescent="0.2">
      <c r="E2670" t="s">
        <v>5948</v>
      </c>
    </row>
    <row r="2671" spans="5:5" x14ac:dyDescent="0.2">
      <c r="E2671">
        <v>0</v>
      </c>
    </row>
    <row r="2672" spans="5:5" x14ac:dyDescent="0.2">
      <c r="E2672" t="s">
        <v>5949</v>
      </c>
    </row>
    <row r="2673" spans="5:5" x14ac:dyDescent="0.2">
      <c r="E2673" t="s">
        <v>5950</v>
      </c>
    </row>
    <row r="2674" spans="5:5" x14ac:dyDescent="0.2">
      <c r="E2674">
        <v>0</v>
      </c>
    </row>
    <row r="2675" spans="5:5" x14ac:dyDescent="0.2">
      <c r="E2675" t="s">
        <v>5951</v>
      </c>
    </row>
    <row r="2676" spans="5:5" x14ac:dyDescent="0.2">
      <c r="E2676" t="s">
        <v>5952</v>
      </c>
    </row>
    <row r="2677" spans="5:5" x14ac:dyDescent="0.2">
      <c r="E2677">
        <v>0</v>
      </c>
    </row>
    <row r="2678" spans="5:5" x14ac:dyDescent="0.2">
      <c r="E2678" t="s">
        <v>5953</v>
      </c>
    </row>
    <row r="2679" spans="5:5" x14ac:dyDescent="0.2">
      <c r="E2679" t="s">
        <v>5954</v>
      </c>
    </row>
    <row r="2680" spans="5:5" x14ac:dyDescent="0.2">
      <c r="E2680">
        <v>0</v>
      </c>
    </row>
    <row r="2681" spans="5:5" x14ac:dyDescent="0.2">
      <c r="E2681" t="s">
        <v>5955</v>
      </c>
    </row>
    <row r="2682" spans="5:5" x14ac:dyDescent="0.2">
      <c r="E2682" t="s">
        <v>5956</v>
      </c>
    </row>
    <row r="2683" spans="5:5" x14ac:dyDescent="0.2">
      <c r="E2683">
        <v>0</v>
      </c>
    </row>
    <row r="2684" spans="5:5" x14ac:dyDescent="0.2">
      <c r="E2684" t="s">
        <v>5957</v>
      </c>
    </row>
    <row r="2685" spans="5:5" x14ac:dyDescent="0.2">
      <c r="E2685" t="s">
        <v>5958</v>
      </c>
    </row>
    <row r="2686" spans="5:5" x14ac:dyDescent="0.2">
      <c r="E2686">
        <v>0</v>
      </c>
    </row>
    <row r="2687" spans="5:5" x14ac:dyDescent="0.2">
      <c r="E2687" t="s">
        <v>5959</v>
      </c>
    </row>
    <row r="2688" spans="5:5" x14ac:dyDescent="0.2">
      <c r="E2688" t="s">
        <v>5960</v>
      </c>
    </row>
    <row r="2689" spans="5:5" x14ac:dyDescent="0.2">
      <c r="E2689">
        <v>0</v>
      </c>
    </row>
    <row r="2690" spans="5:5" x14ac:dyDescent="0.2">
      <c r="E2690" t="s">
        <v>5961</v>
      </c>
    </row>
    <row r="2691" spans="5:5" x14ac:dyDescent="0.2">
      <c r="E2691" t="s">
        <v>5962</v>
      </c>
    </row>
    <row r="2692" spans="5:5" x14ac:dyDescent="0.2">
      <c r="E2692">
        <v>0</v>
      </c>
    </row>
    <row r="2693" spans="5:5" x14ac:dyDescent="0.2">
      <c r="E2693" t="s">
        <v>5963</v>
      </c>
    </row>
    <row r="2694" spans="5:5" x14ac:dyDescent="0.2">
      <c r="E2694" t="s">
        <v>5964</v>
      </c>
    </row>
    <row r="2695" spans="5:5" x14ac:dyDescent="0.2">
      <c r="E2695">
        <v>0</v>
      </c>
    </row>
    <row r="2696" spans="5:5" x14ac:dyDescent="0.2">
      <c r="E2696" t="s">
        <v>5965</v>
      </c>
    </row>
    <row r="2697" spans="5:5" x14ac:dyDescent="0.2">
      <c r="E2697" t="s">
        <v>5966</v>
      </c>
    </row>
    <row r="2698" spans="5:5" x14ac:dyDescent="0.2">
      <c r="E2698">
        <v>0</v>
      </c>
    </row>
    <row r="2699" spans="5:5" x14ac:dyDescent="0.2">
      <c r="E2699" t="s">
        <v>5967</v>
      </c>
    </row>
    <row r="2700" spans="5:5" x14ac:dyDescent="0.2">
      <c r="E2700" t="s">
        <v>5968</v>
      </c>
    </row>
    <row r="2701" spans="5:5" x14ac:dyDescent="0.2">
      <c r="E2701">
        <v>0</v>
      </c>
    </row>
    <row r="2702" spans="5:5" x14ac:dyDescent="0.2">
      <c r="E2702" t="s">
        <v>5969</v>
      </c>
    </row>
    <row r="2703" spans="5:5" x14ac:dyDescent="0.2">
      <c r="E2703" t="s">
        <v>5970</v>
      </c>
    </row>
    <row r="2704" spans="5:5" x14ac:dyDescent="0.2">
      <c r="E2704">
        <v>0</v>
      </c>
    </row>
    <row r="2705" spans="5:5" x14ac:dyDescent="0.2">
      <c r="E2705" t="s">
        <v>5971</v>
      </c>
    </row>
    <row r="2706" spans="5:5" x14ac:dyDescent="0.2">
      <c r="E2706" t="s">
        <v>5972</v>
      </c>
    </row>
    <row r="2707" spans="5:5" x14ac:dyDescent="0.2">
      <c r="E2707">
        <v>0</v>
      </c>
    </row>
    <row r="2708" spans="5:5" x14ac:dyDescent="0.2">
      <c r="E2708" t="s">
        <v>5973</v>
      </c>
    </row>
    <row r="2709" spans="5:5" x14ac:dyDescent="0.2">
      <c r="E2709" t="s">
        <v>5974</v>
      </c>
    </row>
    <row r="2710" spans="5:5" x14ac:dyDescent="0.2">
      <c r="E2710">
        <v>0</v>
      </c>
    </row>
    <row r="2711" spans="5:5" x14ac:dyDescent="0.2">
      <c r="E2711" t="s">
        <v>5975</v>
      </c>
    </row>
    <row r="2712" spans="5:5" x14ac:dyDescent="0.2">
      <c r="E2712" t="s">
        <v>5976</v>
      </c>
    </row>
    <row r="2713" spans="5:5" x14ac:dyDescent="0.2">
      <c r="E2713">
        <v>0</v>
      </c>
    </row>
    <row r="2714" spans="5:5" x14ac:dyDescent="0.2">
      <c r="E2714" t="s">
        <v>5977</v>
      </c>
    </row>
    <row r="2715" spans="5:5" x14ac:dyDescent="0.2">
      <c r="E2715" t="s">
        <v>5978</v>
      </c>
    </row>
    <row r="2716" spans="5:5" x14ac:dyDescent="0.2">
      <c r="E2716">
        <v>0</v>
      </c>
    </row>
    <row r="2717" spans="5:5" x14ac:dyDescent="0.2">
      <c r="E2717" t="s">
        <v>5979</v>
      </c>
    </row>
    <row r="2718" spans="5:5" x14ac:dyDescent="0.2">
      <c r="E2718" t="s">
        <v>5980</v>
      </c>
    </row>
    <row r="2719" spans="5:5" x14ac:dyDescent="0.2">
      <c r="E2719">
        <v>0</v>
      </c>
    </row>
    <row r="2720" spans="5:5" x14ac:dyDescent="0.2">
      <c r="E2720" t="s">
        <v>5981</v>
      </c>
    </row>
    <row r="2721" spans="5:5" x14ac:dyDescent="0.2">
      <c r="E2721" t="s">
        <v>5982</v>
      </c>
    </row>
    <row r="2722" spans="5:5" x14ac:dyDescent="0.2">
      <c r="E2722">
        <v>0</v>
      </c>
    </row>
    <row r="2723" spans="5:5" x14ac:dyDescent="0.2">
      <c r="E2723" t="s">
        <v>5983</v>
      </c>
    </row>
    <row r="2724" spans="5:5" x14ac:dyDescent="0.2">
      <c r="E2724" t="s">
        <v>5984</v>
      </c>
    </row>
    <row r="2725" spans="5:5" x14ac:dyDescent="0.2">
      <c r="E2725">
        <v>0</v>
      </c>
    </row>
    <row r="2726" spans="5:5" x14ac:dyDescent="0.2">
      <c r="E2726" t="s">
        <v>5985</v>
      </c>
    </row>
    <row r="2727" spans="5:5" x14ac:dyDescent="0.2">
      <c r="E2727" t="s">
        <v>5986</v>
      </c>
    </row>
    <row r="2728" spans="5:5" x14ac:dyDescent="0.2">
      <c r="E2728">
        <v>0</v>
      </c>
    </row>
    <row r="2729" spans="5:5" x14ac:dyDescent="0.2">
      <c r="E2729" t="s">
        <v>5987</v>
      </c>
    </row>
    <row r="2730" spans="5:5" x14ac:dyDescent="0.2">
      <c r="E2730" t="s">
        <v>5988</v>
      </c>
    </row>
    <row r="2731" spans="5:5" x14ac:dyDescent="0.2">
      <c r="E2731">
        <v>0</v>
      </c>
    </row>
    <row r="2732" spans="5:5" x14ac:dyDescent="0.2">
      <c r="E2732" t="s">
        <v>5989</v>
      </c>
    </row>
    <row r="2733" spans="5:5" x14ac:dyDescent="0.2">
      <c r="E2733" t="s">
        <v>5990</v>
      </c>
    </row>
    <row r="2734" spans="5:5" x14ac:dyDescent="0.2">
      <c r="E2734">
        <v>0</v>
      </c>
    </row>
    <row r="2735" spans="5:5" x14ac:dyDescent="0.2">
      <c r="E2735" t="s">
        <v>5991</v>
      </c>
    </row>
    <row r="2736" spans="5:5" x14ac:dyDescent="0.2">
      <c r="E2736" t="s">
        <v>5992</v>
      </c>
    </row>
    <row r="2737" spans="5:5" x14ac:dyDescent="0.2">
      <c r="E2737">
        <v>0</v>
      </c>
    </row>
    <row r="2738" spans="5:5" x14ac:dyDescent="0.2">
      <c r="E2738" t="s">
        <v>5993</v>
      </c>
    </row>
    <row r="2739" spans="5:5" x14ac:dyDescent="0.2">
      <c r="E2739" t="s">
        <v>5994</v>
      </c>
    </row>
    <row r="2740" spans="5:5" x14ac:dyDescent="0.2">
      <c r="E2740">
        <v>0</v>
      </c>
    </row>
    <row r="2741" spans="5:5" x14ac:dyDescent="0.2">
      <c r="E2741" t="s">
        <v>5995</v>
      </c>
    </row>
    <row r="2742" spans="5:5" x14ac:dyDescent="0.2">
      <c r="E2742" t="s">
        <v>5996</v>
      </c>
    </row>
    <row r="2743" spans="5:5" x14ac:dyDescent="0.2">
      <c r="E2743">
        <v>0</v>
      </c>
    </row>
    <row r="2744" spans="5:5" x14ac:dyDescent="0.2">
      <c r="E2744" t="s">
        <v>5997</v>
      </c>
    </row>
    <row r="2745" spans="5:5" x14ac:dyDescent="0.2">
      <c r="E2745" t="s">
        <v>5998</v>
      </c>
    </row>
    <row r="2746" spans="5:5" x14ac:dyDescent="0.2">
      <c r="E2746">
        <v>0</v>
      </c>
    </row>
    <row r="2747" spans="5:5" x14ac:dyDescent="0.2">
      <c r="E2747" t="s">
        <v>5999</v>
      </c>
    </row>
    <row r="2748" spans="5:5" x14ac:dyDescent="0.2">
      <c r="E2748" t="s">
        <v>6000</v>
      </c>
    </row>
    <row r="2749" spans="5:5" x14ac:dyDescent="0.2">
      <c r="E2749">
        <v>0</v>
      </c>
    </row>
    <row r="2750" spans="5:5" x14ac:dyDescent="0.2">
      <c r="E2750" t="s">
        <v>6001</v>
      </c>
    </row>
    <row r="2751" spans="5:5" x14ac:dyDescent="0.2">
      <c r="E2751" t="s">
        <v>6002</v>
      </c>
    </row>
    <row r="2752" spans="5:5" x14ac:dyDescent="0.2">
      <c r="E2752">
        <v>0</v>
      </c>
    </row>
    <row r="2753" spans="5:5" x14ac:dyDescent="0.2">
      <c r="E2753" t="s">
        <v>6003</v>
      </c>
    </row>
    <row r="2754" spans="5:5" x14ac:dyDescent="0.2">
      <c r="E2754" t="s">
        <v>6004</v>
      </c>
    </row>
    <row r="2755" spans="5:5" x14ac:dyDescent="0.2">
      <c r="E2755">
        <v>0</v>
      </c>
    </row>
    <row r="2756" spans="5:5" x14ac:dyDescent="0.2">
      <c r="E2756" t="s">
        <v>6005</v>
      </c>
    </row>
    <row r="2757" spans="5:5" x14ac:dyDescent="0.2">
      <c r="E2757" t="s">
        <v>6006</v>
      </c>
    </row>
    <row r="2758" spans="5:5" x14ac:dyDescent="0.2">
      <c r="E2758">
        <v>0</v>
      </c>
    </row>
    <row r="2759" spans="5:5" x14ac:dyDescent="0.2">
      <c r="E2759" t="s">
        <v>6007</v>
      </c>
    </row>
    <row r="2760" spans="5:5" x14ac:dyDescent="0.2">
      <c r="E2760" t="s">
        <v>6008</v>
      </c>
    </row>
    <row r="2761" spans="5:5" x14ac:dyDescent="0.2">
      <c r="E2761">
        <v>0</v>
      </c>
    </row>
    <row r="2762" spans="5:5" x14ac:dyDescent="0.2">
      <c r="E2762" t="s">
        <v>6009</v>
      </c>
    </row>
    <row r="2763" spans="5:5" x14ac:dyDescent="0.2">
      <c r="E2763" t="s">
        <v>6010</v>
      </c>
    </row>
    <row r="2764" spans="5:5" x14ac:dyDescent="0.2">
      <c r="E2764">
        <v>0</v>
      </c>
    </row>
    <row r="2765" spans="5:5" x14ac:dyDescent="0.2">
      <c r="E2765" t="s">
        <v>6011</v>
      </c>
    </row>
    <row r="2766" spans="5:5" x14ac:dyDescent="0.2">
      <c r="E2766" t="s">
        <v>6012</v>
      </c>
    </row>
    <row r="2767" spans="5:5" x14ac:dyDescent="0.2">
      <c r="E2767">
        <v>0</v>
      </c>
    </row>
    <row r="2768" spans="5:5" x14ac:dyDescent="0.2">
      <c r="E2768" t="s">
        <v>6013</v>
      </c>
    </row>
    <row r="2769" spans="5:5" x14ac:dyDescent="0.2">
      <c r="E2769" t="s">
        <v>6014</v>
      </c>
    </row>
    <row r="2770" spans="5:5" x14ac:dyDescent="0.2">
      <c r="E2770">
        <v>0</v>
      </c>
    </row>
    <row r="2771" spans="5:5" x14ac:dyDescent="0.2">
      <c r="E2771" t="s">
        <v>6015</v>
      </c>
    </row>
    <row r="2772" spans="5:5" x14ac:dyDescent="0.2">
      <c r="E2772" t="s">
        <v>6016</v>
      </c>
    </row>
    <row r="2773" spans="5:5" x14ac:dyDescent="0.2">
      <c r="E2773">
        <v>0</v>
      </c>
    </row>
    <row r="2774" spans="5:5" x14ac:dyDescent="0.2">
      <c r="E2774" t="s">
        <v>6017</v>
      </c>
    </row>
    <row r="2775" spans="5:5" x14ac:dyDescent="0.2">
      <c r="E2775" t="s">
        <v>6018</v>
      </c>
    </row>
    <row r="2776" spans="5:5" x14ac:dyDescent="0.2">
      <c r="E2776">
        <v>0</v>
      </c>
    </row>
    <row r="2777" spans="5:5" x14ac:dyDescent="0.2">
      <c r="E2777" t="s">
        <v>6019</v>
      </c>
    </row>
    <row r="2778" spans="5:5" x14ac:dyDescent="0.2">
      <c r="E2778" t="s">
        <v>6020</v>
      </c>
    </row>
    <row r="2779" spans="5:5" x14ac:dyDescent="0.2">
      <c r="E2779">
        <v>0</v>
      </c>
    </row>
    <row r="2780" spans="5:5" x14ac:dyDescent="0.2">
      <c r="E2780" t="s">
        <v>6021</v>
      </c>
    </row>
    <row r="2781" spans="5:5" x14ac:dyDescent="0.2">
      <c r="E2781" t="s">
        <v>6022</v>
      </c>
    </row>
    <row r="2782" spans="5:5" x14ac:dyDescent="0.2">
      <c r="E2782">
        <v>0</v>
      </c>
    </row>
    <row r="2783" spans="5:5" x14ac:dyDescent="0.2">
      <c r="E2783" t="s">
        <v>6023</v>
      </c>
    </row>
    <row r="2784" spans="5:5" x14ac:dyDescent="0.2">
      <c r="E2784" t="s">
        <v>6024</v>
      </c>
    </row>
    <row r="2785" spans="5:5" x14ac:dyDescent="0.2">
      <c r="E2785">
        <v>0</v>
      </c>
    </row>
    <row r="2786" spans="5:5" x14ac:dyDescent="0.2">
      <c r="E2786" t="s">
        <v>6025</v>
      </c>
    </row>
    <row r="2787" spans="5:5" x14ac:dyDescent="0.2">
      <c r="E2787" t="s">
        <v>6026</v>
      </c>
    </row>
    <row r="2788" spans="5:5" x14ac:dyDescent="0.2">
      <c r="E2788">
        <v>0</v>
      </c>
    </row>
    <row r="2789" spans="5:5" x14ac:dyDescent="0.2">
      <c r="E2789" t="s">
        <v>6027</v>
      </c>
    </row>
    <row r="2790" spans="5:5" x14ac:dyDescent="0.2">
      <c r="E2790" t="s">
        <v>6028</v>
      </c>
    </row>
    <row r="2791" spans="5:5" x14ac:dyDescent="0.2">
      <c r="E2791">
        <v>0</v>
      </c>
    </row>
    <row r="2792" spans="5:5" x14ac:dyDescent="0.2">
      <c r="E2792" t="s">
        <v>6029</v>
      </c>
    </row>
    <row r="2793" spans="5:5" x14ac:dyDescent="0.2">
      <c r="E2793" t="s">
        <v>6030</v>
      </c>
    </row>
    <row r="2794" spans="5:5" x14ac:dyDescent="0.2">
      <c r="E2794">
        <v>0</v>
      </c>
    </row>
    <row r="2795" spans="5:5" x14ac:dyDescent="0.2">
      <c r="E2795" t="s">
        <v>6031</v>
      </c>
    </row>
    <row r="2796" spans="5:5" x14ac:dyDescent="0.2">
      <c r="E2796" t="s">
        <v>6032</v>
      </c>
    </row>
    <row r="2797" spans="5:5" x14ac:dyDescent="0.2">
      <c r="E2797">
        <v>0</v>
      </c>
    </row>
    <row r="2798" spans="5:5" x14ac:dyDescent="0.2">
      <c r="E2798" t="s">
        <v>6033</v>
      </c>
    </row>
    <row r="2799" spans="5:5" x14ac:dyDescent="0.2">
      <c r="E2799" t="s">
        <v>6034</v>
      </c>
    </row>
    <row r="2800" spans="5:5" x14ac:dyDescent="0.2">
      <c r="E2800">
        <v>0</v>
      </c>
    </row>
    <row r="2801" spans="5:5" x14ac:dyDescent="0.2">
      <c r="E2801" t="s">
        <v>6035</v>
      </c>
    </row>
    <row r="2802" spans="5:5" x14ac:dyDescent="0.2">
      <c r="E2802" t="s">
        <v>6036</v>
      </c>
    </row>
    <row r="2803" spans="5:5" x14ac:dyDescent="0.2">
      <c r="E2803">
        <v>0</v>
      </c>
    </row>
    <row r="2804" spans="5:5" x14ac:dyDescent="0.2">
      <c r="E2804" t="s">
        <v>6037</v>
      </c>
    </row>
    <row r="2805" spans="5:5" x14ac:dyDescent="0.2">
      <c r="E2805" t="s">
        <v>6038</v>
      </c>
    </row>
    <row r="2806" spans="5:5" x14ac:dyDescent="0.2">
      <c r="E2806">
        <v>0</v>
      </c>
    </row>
    <row r="2807" spans="5:5" x14ac:dyDescent="0.2">
      <c r="E2807" t="s">
        <v>6039</v>
      </c>
    </row>
    <row r="2808" spans="5:5" x14ac:dyDescent="0.2">
      <c r="E2808" t="s">
        <v>6040</v>
      </c>
    </row>
    <row r="2809" spans="5:5" x14ac:dyDescent="0.2">
      <c r="E2809">
        <v>0</v>
      </c>
    </row>
    <row r="2810" spans="5:5" x14ac:dyDescent="0.2">
      <c r="E2810" t="s">
        <v>6041</v>
      </c>
    </row>
    <row r="2811" spans="5:5" x14ac:dyDescent="0.2">
      <c r="E2811" t="s">
        <v>6042</v>
      </c>
    </row>
    <row r="2812" spans="5:5" x14ac:dyDescent="0.2">
      <c r="E2812">
        <v>0</v>
      </c>
    </row>
    <row r="2813" spans="5:5" x14ac:dyDescent="0.2">
      <c r="E2813" t="s">
        <v>6043</v>
      </c>
    </row>
    <row r="2814" spans="5:5" x14ac:dyDescent="0.2">
      <c r="E2814" t="s">
        <v>6044</v>
      </c>
    </row>
    <row r="2815" spans="5:5" x14ac:dyDescent="0.2">
      <c r="E2815">
        <v>0</v>
      </c>
    </row>
    <row r="2816" spans="5:5" x14ac:dyDescent="0.2">
      <c r="E2816" t="s">
        <v>6045</v>
      </c>
    </row>
    <row r="2817" spans="5:5" x14ac:dyDescent="0.2">
      <c r="E2817" t="s">
        <v>6046</v>
      </c>
    </row>
    <row r="2818" spans="5:5" x14ac:dyDescent="0.2">
      <c r="E2818">
        <v>0</v>
      </c>
    </row>
    <row r="2819" spans="5:5" x14ac:dyDescent="0.2">
      <c r="E2819" t="s">
        <v>6047</v>
      </c>
    </row>
    <row r="2820" spans="5:5" x14ac:dyDescent="0.2">
      <c r="E2820" t="s">
        <v>6048</v>
      </c>
    </row>
    <row r="2821" spans="5:5" x14ac:dyDescent="0.2">
      <c r="E2821">
        <v>0</v>
      </c>
    </row>
    <row r="2822" spans="5:5" x14ac:dyDescent="0.2">
      <c r="E2822" t="s">
        <v>6049</v>
      </c>
    </row>
    <row r="2823" spans="5:5" x14ac:dyDescent="0.2">
      <c r="E2823" t="s">
        <v>6050</v>
      </c>
    </row>
    <row r="2824" spans="5:5" x14ac:dyDescent="0.2">
      <c r="E2824">
        <v>0</v>
      </c>
    </row>
    <row r="2825" spans="5:5" x14ac:dyDescent="0.2">
      <c r="E2825" t="s">
        <v>6051</v>
      </c>
    </row>
    <row r="2826" spans="5:5" x14ac:dyDescent="0.2">
      <c r="E2826" t="s">
        <v>6052</v>
      </c>
    </row>
    <row r="2827" spans="5:5" x14ac:dyDescent="0.2">
      <c r="E2827">
        <v>0</v>
      </c>
    </row>
    <row r="2828" spans="5:5" x14ac:dyDescent="0.2">
      <c r="E2828" t="s">
        <v>6053</v>
      </c>
    </row>
    <row r="2829" spans="5:5" x14ac:dyDescent="0.2">
      <c r="E2829" t="s">
        <v>6054</v>
      </c>
    </row>
    <row r="2830" spans="5:5" x14ac:dyDescent="0.2">
      <c r="E2830">
        <v>0</v>
      </c>
    </row>
    <row r="2831" spans="5:5" x14ac:dyDescent="0.2">
      <c r="E2831" t="s">
        <v>6055</v>
      </c>
    </row>
    <row r="2832" spans="5:5" x14ac:dyDescent="0.2">
      <c r="E2832" t="s">
        <v>6056</v>
      </c>
    </row>
    <row r="2833" spans="5:5" x14ac:dyDescent="0.2">
      <c r="E2833">
        <v>0</v>
      </c>
    </row>
    <row r="2834" spans="5:5" x14ac:dyDescent="0.2">
      <c r="E2834" t="s">
        <v>6057</v>
      </c>
    </row>
    <row r="2835" spans="5:5" x14ac:dyDescent="0.2">
      <c r="E2835" t="s">
        <v>6058</v>
      </c>
    </row>
    <row r="2836" spans="5:5" x14ac:dyDescent="0.2">
      <c r="E2836">
        <v>0</v>
      </c>
    </row>
    <row r="2837" spans="5:5" x14ac:dyDescent="0.2">
      <c r="E2837" t="s">
        <v>6059</v>
      </c>
    </row>
    <row r="2838" spans="5:5" x14ac:dyDescent="0.2">
      <c r="E2838" t="s">
        <v>6060</v>
      </c>
    </row>
    <row r="2839" spans="5:5" x14ac:dyDescent="0.2">
      <c r="E2839">
        <v>0</v>
      </c>
    </row>
    <row r="2840" spans="5:5" x14ac:dyDescent="0.2">
      <c r="E2840" t="s">
        <v>6061</v>
      </c>
    </row>
    <row r="2841" spans="5:5" x14ac:dyDescent="0.2">
      <c r="E2841" t="s">
        <v>6062</v>
      </c>
    </row>
    <row r="2842" spans="5:5" x14ac:dyDescent="0.2">
      <c r="E2842">
        <v>0</v>
      </c>
    </row>
    <row r="2843" spans="5:5" x14ac:dyDescent="0.2">
      <c r="E2843" t="s">
        <v>6063</v>
      </c>
    </row>
    <row r="2844" spans="5:5" x14ac:dyDescent="0.2">
      <c r="E2844" t="s">
        <v>6064</v>
      </c>
    </row>
    <row r="2845" spans="5:5" x14ac:dyDescent="0.2">
      <c r="E2845">
        <v>0</v>
      </c>
    </row>
    <row r="2846" spans="5:5" x14ac:dyDescent="0.2">
      <c r="E2846" t="s">
        <v>6065</v>
      </c>
    </row>
    <row r="2847" spans="5:5" x14ac:dyDescent="0.2">
      <c r="E2847" t="s">
        <v>6066</v>
      </c>
    </row>
    <row r="2848" spans="5:5" x14ac:dyDescent="0.2">
      <c r="E2848">
        <v>0</v>
      </c>
    </row>
    <row r="2849" spans="5:5" x14ac:dyDescent="0.2">
      <c r="E2849" t="s">
        <v>6067</v>
      </c>
    </row>
    <row r="2850" spans="5:5" x14ac:dyDescent="0.2">
      <c r="E2850" t="s">
        <v>6068</v>
      </c>
    </row>
    <row r="2851" spans="5:5" x14ac:dyDescent="0.2">
      <c r="E2851">
        <v>0</v>
      </c>
    </row>
    <row r="2852" spans="5:5" x14ac:dyDescent="0.2">
      <c r="E2852" t="s">
        <v>6069</v>
      </c>
    </row>
    <row r="2853" spans="5:5" x14ac:dyDescent="0.2">
      <c r="E2853" t="s">
        <v>6070</v>
      </c>
    </row>
    <row r="2854" spans="5:5" x14ac:dyDescent="0.2">
      <c r="E2854">
        <v>0</v>
      </c>
    </row>
    <row r="2855" spans="5:5" x14ac:dyDescent="0.2">
      <c r="E2855" t="s">
        <v>6071</v>
      </c>
    </row>
    <row r="2856" spans="5:5" x14ac:dyDescent="0.2">
      <c r="E2856" t="s">
        <v>6072</v>
      </c>
    </row>
    <row r="2857" spans="5:5" x14ac:dyDescent="0.2">
      <c r="E2857">
        <v>0</v>
      </c>
    </row>
    <row r="2858" spans="5:5" x14ac:dyDescent="0.2">
      <c r="E2858" t="s">
        <v>6073</v>
      </c>
    </row>
    <row r="2859" spans="5:5" x14ac:dyDescent="0.2">
      <c r="E2859" t="s">
        <v>6074</v>
      </c>
    </row>
    <row r="2860" spans="5:5" x14ac:dyDescent="0.2">
      <c r="E2860">
        <v>0</v>
      </c>
    </row>
    <row r="2861" spans="5:5" x14ac:dyDescent="0.2">
      <c r="E2861" t="s">
        <v>6075</v>
      </c>
    </row>
    <row r="2862" spans="5:5" x14ac:dyDescent="0.2">
      <c r="E2862" t="s">
        <v>6076</v>
      </c>
    </row>
    <row r="2863" spans="5:5" x14ac:dyDescent="0.2">
      <c r="E2863">
        <v>0</v>
      </c>
    </row>
    <row r="2864" spans="5:5" x14ac:dyDescent="0.2">
      <c r="E2864" t="s">
        <v>6077</v>
      </c>
    </row>
    <row r="2865" spans="5:5" x14ac:dyDescent="0.2">
      <c r="E2865" t="s">
        <v>6078</v>
      </c>
    </row>
    <row r="2866" spans="5:5" x14ac:dyDescent="0.2">
      <c r="E2866">
        <v>0</v>
      </c>
    </row>
    <row r="2867" spans="5:5" x14ac:dyDescent="0.2">
      <c r="E2867" t="s">
        <v>6079</v>
      </c>
    </row>
    <row r="2868" spans="5:5" x14ac:dyDescent="0.2">
      <c r="E2868" t="s">
        <v>6080</v>
      </c>
    </row>
    <row r="2869" spans="5:5" x14ac:dyDescent="0.2">
      <c r="E2869">
        <v>0</v>
      </c>
    </row>
    <row r="2870" spans="5:5" x14ac:dyDescent="0.2">
      <c r="E2870" t="s">
        <v>6081</v>
      </c>
    </row>
    <row r="2871" spans="5:5" x14ac:dyDescent="0.2">
      <c r="E2871" t="s">
        <v>6082</v>
      </c>
    </row>
    <row r="2872" spans="5:5" x14ac:dyDescent="0.2">
      <c r="E2872">
        <v>0</v>
      </c>
    </row>
    <row r="2873" spans="5:5" x14ac:dyDescent="0.2">
      <c r="E2873" t="s">
        <v>6083</v>
      </c>
    </row>
    <row r="2874" spans="5:5" x14ac:dyDescent="0.2">
      <c r="E2874" t="s">
        <v>6084</v>
      </c>
    </row>
    <row r="2875" spans="5:5" x14ac:dyDescent="0.2">
      <c r="E2875">
        <v>0</v>
      </c>
    </row>
    <row r="2876" spans="5:5" x14ac:dyDescent="0.2">
      <c r="E2876" t="s">
        <v>6085</v>
      </c>
    </row>
    <row r="2877" spans="5:5" x14ac:dyDescent="0.2">
      <c r="E2877" t="s">
        <v>6086</v>
      </c>
    </row>
    <row r="2878" spans="5:5" x14ac:dyDescent="0.2">
      <c r="E2878">
        <v>0</v>
      </c>
    </row>
    <row r="2879" spans="5:5" x14ac:dyDescent="0.2">
      <c r="E2879" t="s">
        <v>6087</v>
      </c>
    </row>
    <row r="2880" spans="5:5" x14ac:dyDescent="0.2">
      <c r="E2880" t="s">
        <v>6088</v>
      </c>
    </row>
    <row r="2881" spans="5:5" x14ac:dyDescent="0.2">
      <c r="E2881">
        <v>0</v>
      </c>
    </row>
    <row r="2882" spans="5:5" x14ac:dyDescent="0.2">
      <c r="E2882" t="s">
        <v>6089</v>
      </c>
    </row>
    <row r="2883" spans="5:5" x14ac:dyDescent="0.2">
      <c r="E2883" t="s">
        <v>6090</v>
      </c>
    </row>
    <row r="2884" spans="5:5" x14ac:dyDescent="0.2">
      <c r="E2884">
        <v>0</v>
      </c>
    </row>
    <row r="2885" spans="5:5" x14ac:dyDescent="0.2">
      <c r="E2885" t="s">
        <v>6091</v>
      </c>
    </row>
    <row r="2886" spans="5:5" x14ac:dyDescent="0.2">
      <c r="E2886" t="s">
        <v>6092</v>
      </c>
    </row>
    <row r="2887" spans="5:5" x14ac:dyDescent="0.2">
      <c r="E2887">
        <v>0</v>
      </c>
    </row>
    <row r="2888" spans="5:5" x14ac:dyDescent="0.2">
      <c r="E2888" t="s">
        <v>6093</v>
      </c>
    </row>
    <row r="2889" spans="5:5" x14ac:dyDescent="0.2">
      <c r="E2889" t="s">
        <v>6094</v>
      </c>
    </row>
    <row r="2890" spans="5:5" x14ac:dyDescent="0.2">
      <c r="E2890">
        <v>0</v>
      </c>
    </row>
    <row r="2891" spans="5:5" x14ac:dyDescent="0.2">
      <c r="E2891" t="s">
        <v>6095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Normal="10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1569</v>
      </c>
    </row>
    <row r="15" spans="1:6" x14ac:dyDescent="0.2">
      <c r="A15" s="389" t="s">
        <v>912</v>
      </c>
    </row>
    <row r="16" spans="1:6" s="1071" customFormat="1" ht="45" customHeight="1" x14ac:dyDescent="0.2">
      <c r="A16" s="1073"/>
      <c r="B16" s="1073" t="s">
        <v>1773</v>
      </c>
    </row>
    <row r="17" spans="1:2" ht="6" customHeight="1" x14ac:dyDescent="0.2"/>
    <row r="18" spans="1:2" ht="24.75" customHeight="1" x14ac:dyDescent="0.2">
      <c r="A18" s="2335" t="s">
        <v>1774</v>
      </c>
      <c r="B18" s="2335"/>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6865"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6865"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Normal="100" workbookViewId="0">
      <selection activeCell="A10" sqref="A10:F10"/>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6" t="s">
        <v>1780</v>
      </c>
      <c r="B1" s="2337"/>
      <c r="C1" s="2337"/>
      <c r="D1" s="2337"/>
      <c r="E1" s="2337"/>
      <c r="F1" s="2338"/>
    </row>
    <row r="2" spans="1:8" ht="45" customHeight="1" x14ac:dyDescent="0.2">
      <c r="A2" s="2346" t="s">
        <v>1781</v>
      </c>
      <c r="B2" s="2347"/>
      <c r="C2" s="2347"/>
      <c r="D2" s="2347"/>
      <c r="E2" s="2347"/>
      <c r="F2" s="2348"/>
      <c r="G2" s="1074"/>
      <c r="H2" s="1074"/>
    </row>
    <row r="3" spans="1:8" ht="57" customHeight="1" x14ac:dyDescent="0.2">
      <c r="A3" s="2349" t="s">
        <v>1776</v>
      </c>
      <c r="B3" s="2350"/>
      <c r="C3" s="2350"/>
      <c r="D3" s="2350"/>
      <c r="E3" s="2350"/>
      <c r="F3" s="2351"/>
      <c r="G3" s="1074"/>
      <c r="H3" s="1074"/>
    </row>
    <row r="4" spans="1:8" ht="14.25" customHeight="1" x14ac:dyDescent="0.2">
      <c r="A4" s="2355" t="s">
        <v>2033</v>
      </c>
      <c r="B4" s="2356"/>
      <c r="C4" s="2356"/>
      <c r="D4" s="2356"/>
      <c r="E4" s="2356"/>
      <c r="F4" s="2357"/>
      <c r="G4" s="1074"/>
      <c r="H4" s="1074"/>
    </row>
    <row r="5" spans="1:8" ht="14.25" customHeight="1" x14ac:dyDescent="0.2">
      <c r="A5" s="2358" t="s">
        <v>2034</v>
      </c>
      <c r="B5" s="2359"/>
      <c r="C5" s="2359"/>
      <c r="D5" s="2359"/>
      <c r="E5" s="2359"/>
      <c r="F5" s="2360"/>
      <c r="G5" s="1074"/>
      <c r="H5" s="1074"/>
    </row>
    <row r="6" spans="1:8" s="1075" customFormat="1" ht="41.25" customHeight="1" x14ac:dyDescent="0.2">
      <c r="A6" s="2352" t="s">
        <v>1782</v>
      </c>
      <c r="B6" s="2353"/>
      <c r="C6" s="2353"/>
      <c r="D6" s="2353"/>
      <c r="E6" s="2353"/>
      <c r="F6" s="2354"/>
    </row>
    <row r="7" spans="1:8" ht="42" customHeight="1" x14ac:dyDescent="0.2">
      <c r="A7" s="1076" t="s">
        <v>502</v>
      </c>
      <c r="B7" s="1077" t="s">
        <v>1572</v>
      </c>
      <c r="C7" s="1077" t="s">
        <v>1573</v>
      </c>
      <c r="D7" s="1077" t="s">
        <v>1571</v>
      </c>
      <c r="E7" s="1077" t="s">
        <v>1574</v>
      </c>
      <c r="F7" s="1077" t="s">
        <v>1430</v>
      </c>
    </row>
    <row r="8" spans="1:8" s="1079" customFormat="1" ht="14.25" customHeight="1" x14ac:dyDescent="0.2">
      <c r="A8" s="1078" t="s">
        <v>1431</v>
      </c>
      <c r="B8" s="1767">
        <f>'Acct Summary 7-8'!C8</f>
        <v>24333346</v>
      </c>
      <c r="C8" s="1767">
        <f>'Acct Summary 7-8'!D8</f>
        <v>2229944</v>
      </c>
      <c r="D8" s="1767">
        <f>'Acct Summary 7-8'!F8</f>
        <v>1129209</v>
      </c>
      <c r="E8" s="1767">
        <f>'Acct Summary 7-8'!I8</f>
        <v>26068</v>
      </c>
      <c r="F8" s="1767">
        <f>SUM(B8:E8)</f>
        <v>27718567</v>
      </c>
    </row>
    <row r="9" spans="1:8" s="1079" customFormat="1" ht="14.25" customHeight="1" thickBot="1" x14ac:dyDescent="0.25">
      <c r="A9" s="1078" t="s">
        <v>1432</v>
      </c>
      <c r="B9" s="1768">
        <f>'Acct Summary 7-8'!C17</f>
        <v>23042445</v>
      </c>
      <c r="C9" s="1768">
        <f>'Acct Summary 7-8'!D17</f>
        <v>2229936</v>
      </c>
      <c r="D9" s="1768">
        <f>'Acct Summary 7-8'!F17</f>
        <v>1112897</v>
      </c>
      <c r="E9" s="1767"/>
      <c r="F9" s="1767">
        <f>SUM(B9:E9)</f>
        <v>26385278</v>
      </c>
    </row>
    <row r="10" spans="1:8" s="1079" customFormat="1" ht="14.25" thickTop="1" thickBot="1" x14ac:dyDescent="0.25">
      <c r="A10" s="1080" t="s">
        <v>1433</v>
      </c>
      <c r="B10" s="1769">
        <f>(B8-B9)</f>
        <v>1290901</v>
      </c>
      <c r="C10" s="1769">
        <f>(C8-C9)</f>
        <v>8</v>
      </c>
      <c r="D10" s="1769">
        <f>(D8-D9)</f>
        <v>16312</v>
      </c>
      <c r="E10" s="1768">
        <f>(E8-E9)</f>
        <v>26068</v>
      </c>
      <c r="F10" s="1770">
        <f>SUM(F8-F9)</f>
        <v>1333289</v>
      </c>
    </row>
    <row r="11" spans="1:8" s="1079" customFormat="1" ht="14.25" thickTop="1" thickBot="1" x14ac:dyDescent="0.25">
      <c r="A11" s="1081" t="s">
        <v>1775</v>
      </c>
      <c r="B11" s="1771">
        <f>'Acct Summary 7-8'!C81</f>
        <v>11543117</v>
      </c>
      <c r="C11" s="1771">
        <f>'Acct Summary 7-8'!D81</f>
        <v>2527391</v>
      </c>
      <c r="D11" s="1771">
        <f>'Acct Summary 7-8'!F81</f>
        <v>16312</v>
      </c>
      <c r="E11" s="1771">
        <f>'Acct Summary 7-8'!I81</f>
        <v>1078720</v>
      </c>
      <c r="F11" s="1772">
        <f>SUM(B11:E11)</f>
        <v>15165540</v>
      </c>
    </row>
    <row r="12" spans="1:8" ht="16.5" customHeight="1" thickTop="1" x14ac:dyDescent="0.2">
      <c r="A12" s="1082"/>
      <c r="B12" s="1083"/>
      <c r="C12" s="2340" t="str">
        <f>IF(AND(F10&lt;0,F11&gt;=0,ABS(F10*3)&gt;ABS(F11)),A16,IF(AND(F10&lt;0,F11&gt;0,ABS(F10*3)&lt;=ABS(F11)),A17,IF(AND(F10&lt;0,F11&lt;0),A16,IF(F11=0,A19,A18))))</f>
        <v>Balanced - no deficit reduction plan is required.</v>
      </c>
      <c r="D12" s="2341"/>
      <c r="E12" s="2341"/>
      <c r="F12" s="2342"/>
    </row>
    <row r="13" spans="1:8" ht="19.5" customHeight="1" x14ac:dyDescent="0.2">
      <c r="A13" s="1084"/>
      <c r="B13" s="1085"/>
      <c r="C13" s="2340"/>
      <c r="D13" s="2341"/>
      <c r="E13" s="2341"/>
      <c r="F13" s="2342"/>
      <c r="H13" s="1074"/>
    </row>
    <row r="14" spans="1:8" ht="19.5" customHeight="1" x14ac:dyDescent="0.2">
      <c r="A14" s="1084"/>
      <c r="B14" s="1085"/>
      <c r="C14" s="2340"/>
      <c r="D14" s="2341"/>
      <c r="E14" s="2341"/>
      <c r="F14" s="2342"/>
      <c r="H14" s="1074"/>
    </row>
    <row r="15" spans="1:8" ht="17.25" customHeight="1" x14ac:dyDescent="0.2">
      <c r="A15" s="1084"/>
      <c r="B15" s="1085"/>
      <c r="C15" s="2343"/>
      <c r="D15" s="2344"/>
      <c r="E15" s="2344"/>
      <c r="F15" s="2345"/>
      <c r="H15" s="1074"/>
    </row>
    <row r="16" spans="1:8" s="310" customFormat="1" ht="51.75" hidden="1" customHeight="1" x14ac:dyDescent="0.2">
      <c r="A16" s="2339" t="s">
        <v>1777</v>
      </c>
      <c r="B16" s="2339"/>
      <c r="C16" s="2339"/>
      <c r="D16" s="2339"/>
      <c r="E16" s="2339"/>
      <c r="F16" s="310" t="s">
        <v>1434</v>
      </c>
    </row>
    <row r="17" spans="1:6" hidden="1" x14ac:dyDescent="0.2">
      <c r="A17" s="316" t="s">
        <v>1778</v>
      </c>
      <c r="F17" s="1086" t="s">
        <v>1435</v>
      </c>
    </row>
    <row r="18" spans="1:6" hidden="1" x14ac:dyDescent="0.2">
      <c r="A18" s="316" t="s">
        <v>1779</v>
      </c>
      <c r="F18" s="316" t="s">
        <v>1473</v>
      </c>
    </row>
    <row r="19" spans="1:6" hidden="1" x14ac:dyDescent="0.2">
      <c r="A19" s="316" t="s">
        <v>1472</v>
      </c>
      <c r="F19" s="316" t="s">
        <v>1437</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gridLine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51"/>
      <c r="B2" s="1852"/>
      <c r="C2" s="1853"/>
      <c r="D2" s="1854"/>
    </row>
    <row r="3" spans="1:4" ht="36" customHeight="1" x14ac:dyDescent="0.2">
      <c r="A3" s="2361" t="s">
        <v>686</v>
      </c>
      <c r="B3" s="2362"/>
      <c r="C3" s="2362"/>
      <c r="D3" s="2363"/>
    </row>
    <row r="4" spans="1:4" x14ac:dyDescent="0.2">
      <c r="A4" s="1152" t="s">
        <v>1783</v>
      </c>
      <c r="B4" s="1153"/>
      <c r="C4" s="1154"/>
      <c r="D4" s="1155"/>
    </row>
    <row r="5" spans="1:4" ht="21" customHeight="1" x14ac:dyDescent="0.2">
      <c r="A5" s="1148"/>
      <c r="B5" s="1149">
        <v>1</v>
      </c>
      <c r="C5" s="1150" t="s">
        <v>1924</v>
      </c>
      <c r="D5" s="1151"/>
    </row>
    <row r="6" spans="1:4" s="669" customFormat="1" ht="14.25" customHeight="1" x14ac:dyDescent="0.2">
      <c r="A6" s="1138"/>
      <c r="B6" s="1093">
        <f t="shared" ref="B6:B13" si="0">B5+1</f>
        <v>2</v>
      </c>
      <c r="C6" s="1094" t="s">
        <v>919</v>
      </c>
      <c r="D6" s="1095"/>
    </row>
    <row r="7" spans="1:4" s="669" customFormat="1" ht="12.75" x14ac:dyDescent="0.2">
      <c r="A7" s="1138"/>
      <c r="B7" s="1093">
        <f t="shared" si="0"/>
        <v>3</v>
      </c>
      <c r="C7" s="2372" t="s">
        <v>1580</v>
      </c>
      <c r="D7" s="2373"/>
    </row>
    <row r="8" spans="1:4" s="669" customFormat="1" ht="12.75" x14ac:dyDescent="0.2">
      <c r="A8" s="1138"/>
      <c r="B8" s="1093"/>
      <c r="C8" s="1096" t="s">
        <v>1579</v>
      </c>
      <c r="D8" s="1097"/>
    </row>
    <row r="9" spans="1:4" s="669" customFormat="1" ht="14.25" customHeight="1" x14ac:dyDescent="0.2">
      <c r="A9" s="1138"/>
      <c r="B9" s="1093">
        <f>B7+1</f>
        <v>4</v>
      </c>
      <c r="C9" s="1094" t="s">
        <v>2026</v>
      </c>
      <c r="D9" s="1095"/>
    </row>
    <row r="10" spans="1:4" s="669" customFormat="1" ht="14.25" customHeight="1" x14ac:dyDescent="0.2">
      <c r="A10" s="1138"/>
      <c r="B10" s="1093">
        <f t="shared" si="0"/>
        <v>5</v>
      </c>
      <c r="C10" s="1094" t="s">
        <v>660</v>
      </c>
      <c r="D10" s="1095"/>
    </row>
    <row r="11" spans="1:4" s="669" customFormat="1" ht="14.25" customHeight="1" x14ac:dyDescent="0.2">
      <c r="A11" s="1138"/>
      <c r="B11" s="1093">
        <f t="shared" si="0"/>
        <v>6</v>
      </c>
      <c r="C11" s="1094" t="s">
        <v>811</v>
      </c>
      <c r="D11" s="1095"/>
    </row>
    <row r="12" spans="1:4" s="669" customFormat="1" ht="14.25" customHeight="1" x14ac:dyDescent="0.2">
      <c r="A12" s="1138"/>
      <c r="B12" s="1093">
        <f t="shared" si="0"/>
        <v>7</v>
      </c>
      <c r="C12" s="1094" t="s">
        <v>1122</v>
      </c>
      <c r="D12" s="1095"/>
    </row>
    <row r="13" spans="1:4" s="669" customFormat="1" ht="14.25" customHeight="1" x14ac:dyDescent="0.2">
      <c r="A13" s="1138"/>
      <c r="B13" s="1093">
        <f t="shared" si="0"/>
        <v>8</v>
      </c>
      <c r="C13" s="1134" t="s">
        <v>812</v>
      </c>
      <c r="D13" s="1095"/>
    </row>
    <row r="14" spans="1:4" s="669" customFormat="1" ht="14.25" customHeight="1" x14ac:dyDescent="0.2">
      <c r="A14" s="1138"/>
      <c r="B14" s="1135">
        <v>9</v>
      </c>
      <c r="C14" s="1136" t="s">
        <v>1581</v>
      </c>
      <c r="D14" s="1137"/>
    </row>
    <row r="15" spans="1:4" s="669" customFormat="1" ht="21.75" customHeight="1" x14ac:dyDescent="0.2">
      <c r="A15" s="2364" t="s">
        <v>1065</v>
      </c>
      <c r="B15" s="2365"/>
      <c r="C15" s="2365"/>
      <c r="D15" s="2366"/>
    </row>
    <row r="16" spans="1:4" s="669" customFormat="1" ht="24" customHeight="1" x14ac:dyDescent="0.2">
      <c r="A16" s="2367" t="s">
        <v>684</v>
      </c>
      <c r="B16" s="2368"/>
      <c r="C16" s="2368"/>
      <c r="D16" s="2369"/>
    </row>
    <row r="17" spans="1:10" s="669" customFormat="1" ht="12.75" customHeight="1" x14ac:dyDescent="0.2">
      <c r="A17" s="1156" t="s">
        <v>1784</v>
      </c>
      <c r="B17" s="1157"/>
      <c r="C17" s="1158"/>
      <c r="D17" s="1159"/>
    </row>
    <row r="18" spans="1:10" s="669" customFormat="1" ht="12.75" customHeight="1" x14ac:dyDescent="0.2">
      <c r="A18" s="1160" t="s">
        <v>1785</v>
      </c>
      <c r="B18" s="1161"/>
      <c r="C18" s="1162"/>
      <c r="D18" s="1163"/>
    </row>
    <row r="19" spans="1:10" ht="6.75" customHeight="1" thickBot="1" x14ac:dyDescent="0.25">
      <c r="A19" s="1164"/>
      <c r="B19" s="1165"/>
      <c r="C19" s="1166"/>
      <c r="D19" s="1167"/>
    </row>
    <row r="20" spans="1:10" s="1171" customFormat="1" ht="12.75" thickTop="1" x14ac:dyDescent="0.2">
      <c r="A20" s="1168"/>
      <c r="B20" s="1169" t="s">
        <v>1786</v>
      </c>
      <c r="C20" s="1170"/>
      <c r="D20" s="1173" t="s">
        <v>734</v>
      </c>
    </row>
    <row r="21" spans="1:10" x14ac:dyDescent="0.2">
      <c r="A21" s="1098"/>
      <c r="B21" s="1099">
        <v>1</v>
      </c>
      <c r="C21" s="2376" t="s">
        <v>332</v>
      </c>
      <c r="D21" s="2377"/>
    </row>
    <row r="22" spans="1:10" ht="12.75" x14ac:dyDescent="0.2">
      <c r="A22" s="1139"/>
      <c r="B22" s="1140">
        <v>2</v>
      </c>
      <c r="C22" s="2374" t="s">
        <v>1601</v>
      </c>
      <c r="D22" s="2375"/>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1395</v>
      </c>
      <c r="D24" s="1142" t="str">
        <f>IF(COVER!O11="X","OK",IF(AND('Aud Quest 2'!J90=0,'Aud Quest 2'!I77&lt;DATE(2017,12,31)),"ENTER ACCOUNTING INFO",IF(AND('Aud Quest 2'!J90&gt;0,'Aud Quest 2'!I77&lt;DATE(2017,12,31)),"OK")))</f>
        <v>OK</v>
      </c>
    </row>
    <row r="25" spans="1:10" x14ac:dyDescent="0.2">
      <c r="A25" s="1100"/>
      <c r="B25" s="1101"/>
      <c r="C25" s="1102" t="s">
        <v>1603</v>
      </c>
      <c r="D25" s="1103" t="str">
        <f>IF(AND(COVER!J29="X",COVER!J30="X",COVER!L30&lt;&gt;"X"),"OK",IF(AND(COVER!J29="X",COVER!J30&lt;&gt;"X",COVER!L30="X"),"OK",IF(AND(COVER!L29="X",COVER!J30&lt;&gt;"X"),"OK","PLEASE CHECK YES or NO.")))</f>
        <v>OK</v>
      </c>
    </row>
    <row r="26" spans="1:10" x14ac:dyDescent="0.2">
      <c r="A26" s="1100"/>
      <c r="B26" s="1143"/>
      <c r="C26" s="1104" t="s">
        <v>1602</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897</v>
      </c>
      <c r="D28" s="1107" t="str">
        <f>IF('Aud Quest 2'!B53="X",IF('Aud Quest 2'!F53&gt;"00/00/00 ","Enter Effective Date","ok"))</f>
        <v>ok</v>
      </c>
    </row>
    <row r="29" spans="1:10" x14ac:dyDescent="0.2">
      <c r="A29" s="1100"/>
      <c r="B29" s="1143"/>
      <c r="C29" s="1104" t="s">
        <v>1436</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378" t="s">
        <v>557</v>
      </c>
      <c r="D43" s="2379"/>
    </row>
    <row r="44" spans="1:12" x14ac:dyDescent="0.2">
      <c r="A44" s="1119"/>
      <c r="B44" s="1121"/>
      <c r="C44" s="1122" t="s">
        <v>1398</v>
      </c>
      <c r="D44" s="1123" t="str">
        <f>IF(SUM('Assets-Liab 5-6'!C13)&lt;&gt;SUM('Assets-Liab 5-6'!C41),"ERROR!","OK")</f>
        <v>OK</v>
      </c>
    </row>
    <row r="45" spans="1:12" x14ac:dyDescent="0.2">
      <c r="A45" s="1119"/>
      <c r="B45" s="1121"/>
      <c r="C45" s="1122" t="s">
        <v>1399</v>
      </c>
      <c r="D45" s="1123" t="str">
        <f>IF(SUM('Assets-Liab 5-6'!D13)&lt;&gt;SUM('Assets-Liab 5-6'!D41),"ERROR!","OK")</f>
        <v>OK</v>
      </c>
    </row>
    <row r="46" spans="1:12" x14ac:dyDescent="0.2">
      <c r="A46" s="1119"/>
      <c r="B46" s="1121"/>
      <c r="C46" s="1122" t="s">
        <v>1400</v>
      </c>
      <c r="D46" s="1123" t="str">
        <f>IF(SUM('Assets-Liab 5-6'!E13)&lt;&gt;SUM('Assets-Liab 5-6'!E41),"ERROR!","OK")</f>
        <v>OK</v>
      </c>
    </row>
    <row r="47" spans="1:12" x14ac:dyDescent="0.2">
      <c r="A47" s="1119"/>
      <c r="B47" s="1121"/>
      <c r="C47" s="1122" t="s">
        <v>1401</v>
      </c>
      <c r="D47" s="1123" t="str">
        <f>IF(SUM('Assets-Liab 5-6'!F13)&lt;&gt;SUM('Assets-Liab 5-6'!F41),"ERROR!","OK")</f>
        <v>OK</v>
      </c>
    </row>
    <row r="48" spans="1:12" x14ac:dyDescent="0.2">
      <c r="A48" s="1119"/>
      <c r="B48" s="1121"/>
      <c r="C48" s="1122" t="s">
        <v>1402</v>
      </c>
      <c r="D48" s="1123" t="str">
        <f>IF(SUM('Assets-Liab 5-6'!G13)&lt;&gt;SUM('Assets-Liab 5-6'!G41),"ERROR!","OK")</f>
        <v>OK</v>
      </c>
    </row>
    <row r="49" spans="1:4" x14ac:dyDescent="0.2">
      <c r="A49" s="1119"/>
      <c r="B49" s="1121"/>
      <c r="C49" s="1122" t="s">
        <v>1403</v>
      </c>
      <c r="D49" s="1123" t="str">
        <f>IF(SUM('Assets-Liab 5-6'!H13)&lt;&gt;SUM('Assets-Liab 5-6'!H41),"ERROR!","OK")</f>
        <v>OK</v>
      </c>
    </row>
    <row r="50" spans="1:4" x14ac:dyDescent="0.2">
      <c r="A50" s="1119"/>
      <c r="B50" s="1121"/>
      <c r="C50" s="1122" t="s">
        <v>1404</v>
      </c>
      <c r="D50" s="1123" t="str">
        <f>IF(SUM('Assets-Liab 5-6'!I13)&lt;&gt;SUM('Assets-Liab 5-6'!I41),"ERROR!","OK")</f>
        <v>OK</v>
      </c>
    </row>
    <row r="51" spans="1:4" x14ac:dyDescent="0.2">
      <c r="A51" s="1119"/>
      <c r="B51" s="1121"/>
      <c r="C51" s="1122" t="s">
        <v>1405</v>
      </c>
      <c r="D51" s="1123" t="str">
        <f>IF(SUM('Assets-Liab 5-6'!J13)&lt;&gt;SUM('Assets-Liab 5-6'!J41),"ERROR!","OK")</f>
        <v>OK</v>
      </c>
    </row>
    <row r="52" spans="1:4" x14ac:dyDescent="0.2">
      <c r="A52" s="1119"/>
      <c r="B52" s="1121"/>
      <c r="C52" s="1122" t="s">
        <v>1406</v>
      </c>
      <c r="D52" s="1123" t="str">
        <f>IF(SUM('Assets-Liab 5-6'!K13)&lt;&gt;SUM('Assets-Liab 5-6'!K41),"ERROR!","OK")</f>
        <v>OK</v>
      </c>
    </row>
    <row r="53" spans="1:4" x14ac:dyDescent="0.2">
      <c r="A53" s="1119"/>
      <c r="B53" s="1121"/>
      <c r="C53" s="1122" t="s">
        <v>1407</v>
      </c>
      <c r="D53" s="1123" t="str">
        <f>IF(SUM('Assets-Liab 5-6'!L13)&lt;&gt;('Assets-Liab 5-6'!L41),"ERROR!","OK")</f>
        <v>OK</v>
      </c>
    </row>
    <row r="54" spans="1:4" x14ac:dyDescent="0.2">
      <c r="A54" s="1119"/>
      <c r="B54" s="1121"/>
      <c r="C54" s="1122" t="s">
        <v>1408</v>
      </c>
      <c r="D54" s="1123" t="str">
        <f>IF(SUM('Assets-Liab 5-6'!M23)&lt;&gt;('Assets-Liab 5-6'!M41),"ERROR!","OK")</f>
        <v>OK</v>
      </c>
    </row>
    <row r="55" spans="1:4" x14ac:dyDescent="0.2">
      <c r="A55" s="1119"/>
      <c r="B55" s="1121"/>
      <c r="C55" s="1122" t="s">
        <v>1409</v>
      </c>
      <c r="D55" s="1123" t="str">
        <f>IF(SUM('Assets-Liab 5-6'!N23)&lt;&gt;('Assets-Liab 5-6'!N41),"ERROR!","OK")</f>
        <v>OK</v>
      </c>
    </row>
    <row r="56" spans="1:4" x14ac:dyDescent="0.2">
      <c r="A56" s="1100"/>
      <c r="B56" s="1120">
        <f>B43+1</f>
        <v>6</v>
      </c>
      <c r="C56" s="2370" t="s">
        <v>817</v>
      </c>
      <c r="D56" s="2371"/>
    </row>
    <row r="57" spans="1:4" s="1116" customFormat="1" x14ac:dyDescent="0.2">
      <c r="A57" s="1100"/>
      <c r="B57" s="1110"/>
      <c r="C57" s="1118" t="s">
        <v>1410</v>
      </c>
      <c r="D57" s="1124" t="str">
        <f>IF('Assets-Liab 5-6'!C38+'Assets-Liab 5-6'!C39='Acct Summary 7-8'!C81,"OK","ERROR!")</f>
        <v>OK</v>
      </c>
    </row>
    <row r="58" spans="1:4" x14ac:dyDescent="0.2">
      <c r="A58" s="1100"/>
      <c r="B58" s="1110"/>
      <c r="C58" s="1118" t="s">
        <v>1411</v>
      </c>
      <c r="D58" s="1124" t="str">
        <f>IF((('Assets-Liab 5-6'!D38+'Assets-Liab 5-6'!D39) ='Acct Summary 7-8'!D81), "OK", "ERROR!" )</f>
        <v>OK</v>
      </c>
    </row>
    <row r="59" spans="1:4" s="1116" customFormat="1" x14ac:dyDescent="0.2">
      <c r="A59" s="1100"/>
      <c r="B59" s="1110"/>
      <c r="C59" s="1118" t="s">
        <v>1412</v>
      </c>
      <c r="D59" s="1124" t="str">
        <f>IF((('Assets-Liab 5-6'!E38 + 'Assets-Liab 5-6'!E39) ='Acct Summary 7-8'!E81), "OK", "ERROR!" )</f>
        <v>OK</v>
      </c>
    </row>
    <row r="60" spans="1:4" x14ac:dyDescent="0.2">
      <c r="A60" s="1100"/>
      <c r="B60" s="1110"/>
      <c r="C60" s="1118" t="s">
        <v>1413</v>
      </c>
      <c r="D60" s="1124" t="str">
        <f>IF((('Assets-Liab 5-6'!F38 + 'Assets-Liab 5-6'!F39) ='Acct Summary 7-8'!F81), "OK", "ERROR!" )</f>
        <v>OK</v>
      </c>
    </row>
    <row r="61" spans="1:4" ht="12.75" customHeight="1" x14ac:dyDescent="0.2">
      <c r="A61" s="1100"/>
      <c r="B61" s="1110"/>
      <c r="C61" s="1118" t="s">
        <v>1426</v>
      </c>
      <c r="D61" s="1124" t="str">
        <f>IF((('Assets-Liab 5-6'!G38 + 'Assets-Liab 5-6'!G39) ='Acct Summary 7-8'!G81), "OK", "ERROR!" )</f>
        <v>OK</v>
      </c>
    </row>
    <row r="62" spans="1:4" x14ac:dyDescent="0.2">
      <c r="A62" s="1100"/>
      <c r="B62" s="1110"/>
      <c r="C62" s="1118" t="s">
        <v>1414</v>
      </c>
      <c r="D62" s="1124" t="str">
        <f>IF((('Assets-Liab 5-6'!H38 + 'Assets-Liab 5-6'!H39) ='Acct Summary 7-8'!H81), "OK", "ERROR!" )</f>
        <v>OK</v>
      </c>
    </row>
    <row r="63" spans="1:4" ht="12.75" customHeight="1" x14ac:dyDescent="0.2">
      <c r="A63" s="1100"/>
      <c r="B63" s="1110"/>
      <c r="C63" s="1118" t="s">
        <v>1415</v>
      </c>
      <c r="D63" s="1124" t="str">
        <f>IF((('Assets-Liab 5-6'!I38 + 'Assets-Liab 5-6'!I39) ='Acct Summary 7-8'!I81), "OK", "ERROR!" )</f>
        <v>OK</v>
      </c>
    </row>
    <row r="64" spans="1:4" x14ac:dyDescent="0.2">
      <c r="A64" s="1100"/>
      <c r="B64" s="1110"/>
      <c r="C64" s="1118" t="s">
        <v>1416</v>
      </c>
      <c r="D64" s="1124" t="str">
        <f>IF((('Assets-Liab 5-6'!J38 + 'Assets-Liab 5-6'!J39) ='Acct Summary 7-8'!J81), "OK", "ERROR!" )</f>
        <v>OK</v>
      </c>
    </row>
    <row r="65" spans="1:4" x14ac:dyDescent="0.2">
      <c r="A65" s="1117"/>
      <c r="B65" s="1110"/>
      <c r="C65" s="1118" t="s">
        <v>1427</v>
      </c>
      <c r="D65" s="1124" t="str">
        <f>IF((('Assets-Liab 5-6'!K38 + 'Assets-Liab 5-6'!K39) ='Acct Summary 7-8'!K81), "OK", "ERROR!" )</f>
        <v>OK</v>
      </c>
    </row>
    <row r="66" spans="1:4" x14ac:dyDescent="0.2">
      <c r="A66" s="1098"/>
      <c r="B66" s="1140">
        <f>B56+1+1</f>
        <v>8</v>
      </c>
      <c r="C66" s="1146" t="s">
        <v>2027</v>
      </c>
      <c r="D66" s="1125"/>
    </row>
    <row r="67" spans="1:4" x14ac:dyDescent="0.2">
      <c r="A67" s="1119"/>
      <c r="B67" s="1140"/>
      <c r="C67" s="1147" t="s">
        <v>1079</v>
      </c>
      <c r="D67" s="1125"/>
    </row>
    <row r="68" spans="1:4" x14ac:dyDescent="0.2">
      <c r="A68" s="1100"/>
      <c r="B68" s="1110"/>
      <c r="C68" s="1102" t="s">
        <v>2028</v>
      </c>
      <c r="D68" s="1124" t="str">
        <f>IF('Short-Term Long-Term Debt 24'!F49=SUM(,'Acct Summary 7-8'!C33:K33),"OK","ERROR!")</f>
        <v>OK</v>
      </c>
    </row>
    <row r="69" spans="1:4" x14ac:dyDescent="0.2">
      <c r="A69" s="1100"/>
      <c r="B69" s="1110"/>
      <c r="C69" s="1102" t="s">
        <v>2029</v>
      </c>
      <c r="D69" s="1124" t="str">
        <f>IF('Expenditures 15-22'!H170&lt;&gt;'Short-Term Long-Term Debt 24'!H49,"ERROR!","OK")</f>
        <v>OK</v>
      </c>
    </row>
    <row r="70" spans="1:4" x14ac:dyDescent="0.2">
      <c r="A70" s="1098"/>
      <c r="B70" s="1120">
        <f>B66+1</f>
        <v>9</v>
      </c>
      <c r="C70" s="2370" t="s">
        <v>1787</v>
      </c>
      <c r="D70" s="2371"/>
    </row>
    <row r="71" spans="1:4" x14ac:dyDescent="0.2">
      <c r="A71" s="1098"/>
      <c r="B71" s="1120"/>
      <c r="C71" s="1102" t="s">
        <v>1417</v>
      </c>
      <c r="D71" s="1126" t="str">
        <f>IF(SUM('Acct Summary 7-8'!C27:K27) =SUM( 'Acct Summary 7-8'!C49:K49),"OK", "ERROR")</f>
        <v>OK</v>
      </c>
    </row>
    <row r="72" spans="1:4" x14ac:dyDescent="0.2">
      <c r="A72" s="1100"/>
      <c r="B72" s="1110"/>
      <c r="C72" s="1118" t="s">
        <v>1418</v>
      </c>
      <c r="D72" s="1124" t="str">
        <f>IF(SUM('Acct Summary 7-8'!C28:K28)=SUM('Acct Summary 7-8'!C50:K50),"OK","ERROR!")</f>
        <v>OK</v>
      </c>
    </row>
    <row r="73" spans="1:4" ht="24" x14ac:dyDescent="0.2">
      <c r="A73" s="1127"/>
      <c r="B73" s="1110"/>
      <c r="C73" s="1118" t="s">
        <v>1788</v>
      </c>
      <c r="D73" s="1126" t="str">
        <f>IF(SUM('Acct Summary 7-8'!C42:K42)&gt;=SUM( 'Acct Summary 7-8'!C74:K74),"OK", "ERROR")</f>
        <v>OK</v>
      </c>
    </row>
    <row r="74" spans="1:4" x14ac:dyDescent="0.2">
      <c r="A74" s="1098"/>
      <c r="B74" s="1120">
        <f>B70+1</f>
        <v>10</v>
      </c>
      <c r="C74" s="1114" t="s">
        <v>2030</v>
      </c>
      <c r="D74" s="1128"/>
    </row>
    <row r="75" spans="1:4" x14ac:dyDescent="0.2">
      <c r="A75" s="1100"/>
      <c r="B75" s="1110"/>
      <c r="C75" s="1118" t="s">
        <v>1440</v>
      </c>
      <c r="D75" s="1124" t="str">
        <f>IF(SUM('Assets-Liab 5-6'!C38:H38)&gt;=SUM('Rest Tax Levies-Tort Im 25'!G25:K25),"OK","ERROR")</f>
        <v>OK</v>
      </c>
    </row>
    <row r="76" spans="1:4" x14ac:dyDescent="0.2">
      <c r="A76" s="1100"/>
      <c r="B76" s="1110"/>
      <c r="C76" s="1118" t="s">
        <v>1486</v>
      </c>
      <c r="D76" s="1124" t="str">
        <f>IF(SUM('Assets-Liab 5-6'!C39:K39)&gt;0,"OK","ENTRY IS REQUIRED!")</f>
        <v>OK</v>
      </c>
    </row>
    <row r="77" spans="1:4" x14ac:dyDescent="0.2">
      <c r="A77" s="1100"/>
      <c r="B77" s="1129">
        <f>B74+1</f>
        <v>11</v>
      </c>
      <c r="C77" s="1174" t="s">
        <v>1441</v>
      </c>
      <c r="D77" s="1124"/>
    </row>
    <row r="78" spans="1:4" x14ac:dyDescent="0.2">
      <c r="A78" s="1100"/>
      <c r="B78" s="1110"/>
      <c r="C78" s="1118" t="s">
        <v>2031</v>
      </c>
      <c r="D78" s="1124" t="str">
        <f>IF(ISNUMBER('Acct Summary 7-8'!C9),"OK","ENTRY IS REQUIRED!")</f>
        <v>OK</v>
      </c>
    </row>
    <row r="79" spans="1:4" x14ac:dyDescent="0.2">
      <c r="A79" s="1119"/>
      <c r="B79" s="1120">
        <f>B74+1+1</f>
        <v>12</v>
      </c>
      <c r="C79" s="1130" t="s">
        <v>1996</v>
      </c>
      <c r="D79" s="1131" t="str">
        <f>IF(OR(COVER!$B$6="X",'PCTC-OEPP 27-28'!F78&gt;0),"OK","PLEASE ENTER 9 MO ADA.")</f>
        <v>OK</v>
      </c>
    </row>
    <row r="80" spans="1:4" x14ac:dyDescent="0.2">
      <c r="A80" s="1098"/>
      <c r="B80" s="1120">
        <v>13</v>
      </c>
      <c r="C80" s="1130" t="s">
        <v>2032</v>
      </c>
      <c r="D80" s="1131" t="str">
        <f>IF('Contracts Paid in CY 29'!D141&gt;0,"OK","PLEASE ENTER CONTRACTS PAID IN CURRENT YEAR.")</f>
        <v>OK</v>
      </c>
    </row>
    <row r="81" spans="1:4" x14ac:dyDescent="0.2">
      <c r="A81" s="1098"/>
      <c r="B81" s="1120">
        <v>14</v>
      </c>
      <c r="C81" s="1130" t="s">
        <v>1492</v>
      </c>
      <c r="D81" s="1123" t="str">
        <f>IF('Shared Outsourced Services 31'!B8="X","OK",IF('Shared Outsourced Services 31'!K34&gt;0,"OK","ENTRY REQUIRED!"))</f>
        <v>OK</v>
      </c>
    </row>
    <row r="82" spans="1:4" x14ac:dyDescent="0.2">
      <c r="A82" s="1119"/>
      <c r="B82" s="1120">
        <v>15</v>
      </c>
      <c r="C82" s="1130" t="s">
        <v>1491</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7016152002</v>
      </c>
    </row>
    <row r="3" spans="1:2" x14ac:dyDescent="0.2">
      <c r="A3" t="s">
        <v>1013</v>
      </c>
      <c r="B3" s="138" t="str">
        <f>COVER!A15</f>
        <v>Cook</v>
      </c>
    </row>
    <row r="4" spans="1:2" x14ac:dyDescent="0.2">
      <c r="A4" t="s">
        <v>1064</v>
      </c>
      <c r="B4" s="138" t="str">
        <f>COVER!A17</f>
        <v>Harvey SD 152</v>
      </c>
    </row>
    <row r="5" spans="1:2" x14ac:dyDescent="0.2">
      <c r="A5" t="s">
        <v>728</v>
      </c>
      <c r="B5" s="138" t="str">
        <f>COVER!A38</f>
        <v>John F. Thomas</v>
      </c>
    </row>
    <row r="6" spans="1:2" x14ac:dyDescent="0.2">
      <c r="A6" t="s">
        <v>733</v>
      </c>
      <c r="B6" s="138">
        <f>COVER!P35</f>
        <v>0</v>
      </c>
    </row>
    <row r="7" spans="1:2" x14ac:dyDescent="0.2">
      <c r="A7" t="s">
        <v>729</v>
      </c>
      <c r="B7" s="138" t="str">
        <f>COVER!I38</f>
        <v>Eugene C. Varnado</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1620</v>
      </c>
      <c r="B12" s="138" t="str">
        <f>IF(COVER!J29="x","Yes",IF(COVER!L29="X","No",0))</f>
        <v>Yes</v>
      </c>
    </row>
    <row r="13" spans="1:2" x14ac:dyDescent="0.2">
      <c r="A13" s="1" t="s">
        <v>1621</v>
      </c>
      <c r="B13" s="138" t="str">
        <f>IF(COVER!J30="x","Yes",IF(COVER!L30="x","No",0))</f>
        <v>Yes</v>
      </c>
    </row>
    <row r="14" spans="1:2" x14ac:dyDescent="0.2">
      <c r="A14" t="s">
        <v>497</v>
      </c>
      <c r="B14" s="138" t="str">
        <f>IF(COVER!J31="x","Yes",IF(COVER!L31="x","No",0))</f>
        <v>Yes</v>
      </c>
    </row>
    <row r="15" spans="1:2" x14ac:dyDescent="0.2">
      <c r="A15" t="s">
        <v>598</v>
      </c>
      <c r="B15" s="138" t="str">
        <f>COVER!T23</f>
        <v>066-003685</v>
      </c>
    </row>
    <row r="16" spans="1:2" x14ac:dyDescent="0.2">
      <c r="A16" t="s">
        <v>442</v>
      </c>
      <c r="B16" s="138" t="str">
        <f>COVER!T13</f>
        <v>John Kasperek Co., Inc.</v>
      </c>
    </row>
    <row r="17" spans="1:2" x14ac:dyDescent="0.2">
      <c r="A17" t="s">
        <v>939</v>
      </c>
      <c r="B17" s="138" t="str">
        <f>COVER!T15</f>
        <v>John Kasperek Jr., CPA</v>
      </c>
    </row>
    <row r="18" spans="1:2" x14ac:dyDescent="0.2">
      <c r="A18" t="s">
        <v>1212</v>
      </c>
      <c r="B18" s="138" t="str">
        <f>COVER!T17</f>
        <v>1471 Ring Road</v>
      </c>
    </row>
    <row r="19" spans="1:2" x14ac:dyDescent="0.2">
      <c r="A19" t="s">
        <v>941</v>
      </c>
      <c r="B19" s="138" t="str">
        <f>COVER!T25</f>
        <v>jkasperek@kasperekcpa.com</v>
      </c>
    </row>
    <row r="20" spans="1:2" x14ac:dyDescent="0.2">
      <c r="A20" t="s">
        <v>942</v>
      </c>
      <c r="B20" s="138" t="str">
        <f>COVER!T19</f>
        <v>Calumet City</v>
      </c>
    </row>
    <row r="21" spans="1:2" x14ac:dyDescent="0.2">
      <c r="A21" t="s">
        <v>500</v>
      </c>
      <c r="B21" s="138" t="str">
        <f>COVER!X19</f>
        <v>IL</v>
      </c>
    </row>
    <row r="22" spans="1:2" x14ac:dyDescent="0.2">
      <c r="A22" t="s">
        <v>943</v>
      </c>
      <c r="B22" s="138">
        <f>COVER!Z19</f>
        <v>60409</v>
      </c>
    </row>
    <row r="23" spans="1:2" x14ac:dyDescent="0.2">
      <c r="A23" t="s">
        <v>1214</v>
      </c>
      <c r="B23" s="138" t="str">
        <f>COVER!T21</f>
        <v>708-862-2262</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Yes</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Yes</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1556</v>
      </c>
      <c r="B49" s="138" t="str">
        <f>IF('Aud Quest 2'!B53="x","Yes",IF('Aud Quest 2'!B53&lt;&gt;"x","0"))</f>
        <v>Yes</v>
      </c>
    </row>
    <row r="50" spans="1:4" x14ac:dyDescent="0.2">
      <c r="A50" s="1" t="s">
        <v>1555</v>
      </c>
      <c r="B50" s="150">
        <f>'Aud Quest 2'!H53</f>
        <v>34700</v>
      </c>
    </row>
    <row r="51" spans="1:4" x14ac:dyDescent="0.2">
      <c r="A51" s="1" t="s">
        <v>1557</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11493530</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-49587</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-49587</v>
      </c>
      <c r="C91" s="2" t="s">
        <v>594</v>
      </c>
      <c r="D91" s="2" t="str">
        <f t="shared" si="0"/>
        <v>Error?</v>
      </c>
    </row>
    <row r="92" spans="1:4" x14ac:dyDescent="0.2">
      <c r="A92" s="5">
        <v>31</v>
      </c>
      <c r="B92" s="138">
        <f>'Assets-Liab 5-6'!C39</f>
        <v>11543117</v>
      </c>
      <c r="D92" s="2" t="str">
        <f t="shared" si="0"/>
        <v>Error?</v>
      </c>
    </row>
    <row r="93" spans="1:4" x14ac:dyDescent="0.2">
      <c r="A93" s="5">
        <v>32</v>
      </c>
      <c r="B93" s="138">
        <f>'Assets-Liab 5-6'!C41</f>
        <v>11493530</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2527391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2527391</v>
      </c>
      <c r="D123" s="2" t="str">
        <f t="shared" si="0"/>
        <v>Error?</v>
      </c>
    </row>
    <row r="124" spans="1:4" x14ac:dyDescent="0.2">
      <c r="A124" s="5">
        <v>63</v>
      </c>
      <c r="B124" s="138">
        <f>'Assets-Liab 5-6'!D41</f>
        <v>2527391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473045</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473045</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16312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16312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2378117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-126</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-126</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2378117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1039522</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1039522</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140535</v>
      </c>
      <c r="D273" s="2" t="str">
        <f t="shared" si="3"/>
        <v>Error?</v>
      </c>
    </row>
    <row r="274" spans="1:4" x14ac:dyDescent="0.2">
      <c r="A274" s="5">
        <v>213</v>
      </c>
      <c r="B274" s="138">
        <f>'Assets-Liab 5-6'!M17</f>
        <v>29288161</v>
      </c>
      <c r="D274" s="2" t="str">
        <f t="shared" si="3"/>
        <v>Error?</v>
      </c>
    </row>
    <row r="275" spans="1:4" x14ac:dyDescent="0.2">
      <c r="A275" s="5">
        <v>214</v>
      </c>
      <c r="B275" s="138">
        <f>'Assets-Liab 5-6'!M18</f>
        <v>1318451</v>
      </c>
      <c r="D275" s="2" t="str">
        <f t="shared" si="3"/>
        <v>Error?</v>
      </c>
    </row>
    <row r="276" spans="1:4" x14ac:dyDescent="0.2">
      <c r="A276" s="5">
        <v>215</v>
      </c>
      <c r="B276" s="138">
        <f>'Assets-Liab 5-6'!M19</f>
        <v>7177622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37924769</v>
      </c>
      <c r="C279" s="2" t="s">
        <v>594</v>
      </c>
      <c r="D279" s="2" t="str">
        <f t="shared" si="3"/>
        <v>Error?</v>
      </c>
    </row>
    <row r="280" spans="1:4" x14ac:dyDescent="0.2">
      <c r="A280" s="5">
        <v>219</v>
      </c>
      <c r="B280" s="138">
        <f>'Assets-Liab 5-6'!M40</f>
        <v>37924769</v>
      </c>
      <c r="D280" s="2" t="str">
        <f t="shared" si="3"/>
        <v>Error?</v>
      </c>
    </row>
    <row r="281" spans="1:4" x14ac:dyDescent="0.2">
      <c r="A281" s="5">
        <v>220</v>
      </c>
      <c r="B281" s="138">
        <f>'Assets-Liab 5-6'!M41</f>
        <v>37924769</v>
      </c>
      <c r="C281" s="2" t="s">
        <v>594</v>
      </c>
      <c r="D281" s="2" t="str">
        <f t="shared" si="3"/>
        <v>Error?</v>
      </c>
    </row>
    <row r="282" spans="1:4" x14ac:dyDescent="0.2">
      <c r="A282" s="5">
        <v>221</v>
      </c>
      <c r="B282" s="138">
        <f>'Assets-Liab 5-6'!N21</f>
        <v>473045</v>
      </c>
      <c r="D282" s="2" t="str">
        <f t="shared" si="3"/>
        <v>Error?</v>
      </c>
    </row>
    <row r="283" spans="1:4" x14ac:dyDescent="0.2">
      <c r="A283" s="5">
        <v>222</v>
      </c>
      <c r="B283" s="138">
        <f>'Assets-Liab 5-6'!N22</f>
        <v>1126955</v>
      </c>
      <c r="D283" s="2" t="str">
        <f t="shared" si="3"/>
        <v>Error?</v>
      </c>
    </row>
    <row r="284" spans="1:4" x14ac:dyDescent="0.2">
      <c r="A284" s="5">
        <v>223</v>
      </c>
      <c r="B284" s="138">
        <f>'Assets-Liab 5-6'!N23</f>
        <v>1600000</v>
      </c>
      <c r="C284" s="2" t="s">
        <v>594</v>
      </c>
      <c r="D284" s="2" t="str">
        <f t="shared" si="3"/>
        <v>Error?</v>
      </c>
    </row>
    <row r="285" spans="1:4" x14ac:dyDescent="0.2">
      <c r="A285" s="5">
        <v>224</v>
      </c>
      <c r="B285" s="138">
        <f>'Assets-Liab 5-6'!N36</f>
        <v>1600000</v>
      </c>
      <c r="D285" s="2" t="str">
        <f t="shared" si="3"/>
        <v>Error?</v>
      </c>
    </row>
    <row r="286" spans="1:4" x14ac:dyDescent="0.2">
      <c r="A286" s="10">
        <v>225</v>
      </c>
      <c r="D286" s="2" t="str">
        <f t="shared" si="3"/>
        <v>OK</v>
      </c>
    </row>
    <row r="287" spans="1:4" x14ac:dyDescent="0.2">
      <c r="A287" s="5">
        <v>226</v>
      </c>
      <c r="B287" s="138">
        <f>'Assets-Liab 5-6'!N37</f>
        <v>1600000</v>
      </c>
      <c r="C287" s="2" t="s">
        <v>594</v>
      </c>
      <c r="D287" s="2" t="str">
        <f t="shared" si="3"/>
        <v>Error?</v>
      </c>
    </row>
    <row r="288" spans="1:4" x14ac:dyDescent="0.2">
      <c r="A288" s="5">
        <v>227</v>
      </c>
      <c r="B288" s="138">
        <f>'Assets-Liab 5-6'!N41</f>
        <v>1600000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1589600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7757077</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86618</v>
      </c>
      <c r="D718" s="2" t="str">
        <f t="shared" si="10"/>
        <v>Error?</v>
      </c>
    </row>
    <row r="719" spans="1:4" x14ac:dyDescent="0.2">
      <c r="A719" s="5">
        <v>658</v>
      </c>
      <c r="B719" s="138">
        <f>'Expenditures 15-22'!C15</f>
        <v>0</v>
      </c>
      <c r="D719" s="2" t="str">
        <f t="shared" si="10"/>
        <v>Error?</v>
      </c>
    </row>
    <row r="720" spans="1:4" x14ac:dyDescent="0.2">
      <c r="A720" s="5">
        <v>659</v>
      </c>
      <c r="B720" s="138">
        <f>'Expenditures 15-22'!C33</f>
        <v>9601648</v>
      </c>
      <c r="C720" s="2" t="s">
        <v>594</v>
      </c>
      <c r="D720" s="2" t="str">
        <f t="shared" si="10"/>
        <v>Error?</v>
      </c>
    </row>
    <row r="721" spans="1:4" x14ac:dyDescent="0.2">
      <c r="A721" s="5">
        <v>660</v>
      </c>
      <c r="B721" s="138">
        <f>'Expenditures 15-22'!C36</f>
        <v>423541</v>
      </c>
      <c r="D721" s="2" t="str">
        <f t="shared" si="10"/>
        <v>Error?</v>
      </c>
    </row>
    <row r="722" spans="1:4" x14ac:dyDescent="0.2">
      <c r="A722" s="5">
        <v>661</v>
      </c>
      <c r="B722" s="138">
        <f>'Expenditures 15-22'!C37</f>
        <v>0</v>
      </c>
      <c r="D722" s="2" t="str">
        <f t="shared" si="10"/>
        <v>Error?</v>
      </c>
    </row>
    <row r="723" spans="1:4" x14ac:dyDescent="0.2">
      <c r="A723" s="5">
        <v>662</v>
      </c>
      <c r="B723" s="138">
        <f>'Expenditures 15-22'!C38</f>
        <v>243960</v>
      </c>
      <c r="D723" s="2" t="str">
        <f t="shared" si="10"/>
        <v>Error?</v>
      </c>
    </row>
    <row r="724" spans="1:4" x14ac:dyDescent="0.2">
      <c r="A724" s="5">
        <v>663</v>
      </c>
      <c r="B724" s="138">
        <f>'Expenditures 15-22'!C39</f>
        <v>151878</v>
      </c>
      <c r="D724" s="2" t="str">
        <f t="shared" si="10"/>
        <v>Error?</v>
      </c>
    </row>
    <row r="725" spans="1:4" x14ac:dyDescent="0.2">
      <c r="A725" s="5">
        <v>664</v>
      </c>
      <c r="B725" s="138">
        <f>'Expenditures 15-22'!C40</f>
        <v>146562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965941</v>
      </c>
      <c r="C727" s="2" t="s">
        <v>594</v>
      </c>
      <c r="D727" s="2" t="str">
        <f t="shared" si="10"/>
        <v>Error?</v>
      </c>
    </row>
    <row r="728" spans="1:4" x14ac:dyDescent="0.2">
      <c r="A728" s="5">
        <v>667</v>
      </c>
      <c r="B728" s="138">
        <f>'Expenditures 15-22'!C44</f>
        <v>338553</v>
      </c>
      <c r="D728" s="2" t="str">
        <f t="shared" si="10"/>
        <v>Error?</v>
      </c>
    </row>
    <row r="729" spans="1:4" x14ac:dyDescent="0.2">
      <c r="A729" s="5">
        <v>668</v>
      </c>
      <c r="B729" s="138">
        <f>'Expenditures 15-22'!C45</f>
        <v>215511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554064</v>
      </c>
      <c r="C731" s="2" t="s">
        <v>594</v>
      </c>
      <c r="D731" s="2" t="str">
        <f t="shared" si="10"/>
        <v>Error?</v>
      </c>
    </row>
    <row r="732" spans="1:4" x14ac:dyDescent="0.2">
      <c r="A732" s="5">
        <v>671</v>
      </c>
      <c r="B732" s="138">
        <f>'Expenditures 15-22'!C49</f>
        <v>104585</v>
      </c>
      <c r="D732" s="2" t="str">
        <f t="shared" si="10"/>
        <v>Error?</v>
      </c>
    </row>
    <row r="733" spans="1:4" x14ac:dyDescent="0.2">
      <c r="A733" s="5">
        <v>672</v>
      </c>
      <c r="B733" s="138">
        <f>'Expenditures 15-22'!C50</f>
        <v>492029</v>
      </c>
      <c r="D733" s="2" t="str">
        <f t="shared" si="10"/>
        <v>Error?</v>
      </c>
    </row>
    <row r="734" spans="1:4" x14ac:dyDescent="0.2">
      <c r="A734" s="5">
        <v>673</v>
      </c>
      <c r="B734" s="138">
        <f>'Expenditures 15-22'!C53</f>
        <v>704467</v>
      </c>
      <c r="C734" s="2" t="s">
        <v>594</v>
      </c>
      <c r="D734" s="2" t="str">
        <f t="shared" si="10"/>
        <v>Error?</v>
      </c>
    </row>
    <row r="735" spans="1:4" x14ac:dyDescent="0.2">
      <c r="A735" s="5">
        <v>674</v>
      </c>
      <c r="B735" s="138">
        <f>'Expenditures 15-22'!C55</f>
        <v>1312246</v>
      </c>
      <c r="D735" s="2" t="str">
        <f t="shared" si="10"/>
        <v>Error?</v>
      </c>
    </row>
    <row r="736" spans="1:4" x14ac:dyDescent="0.2">
      <c r="A736" s="5">
        <v>675</v>
      </c>
      <c r="B736" s="138">
        <f>'Expenditures 15-22'!C56</f>
        <v>9281</v>
      </c>
      <c r="D736" s="2" t="str">
        <f t="shared" si="10"/>
        <v>Error?</v>
      </c>
    </row>
    <row r="737" spans="1:4" x14ac:dyDescent="0.2">
      <c r="A737" s="5">
        <v>676</v>
      </c>
      <c r="B737" s="138">
        <f>'Expenditures 15-22'!C57</f>
        <v>1321527</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520218</v>
      </c>
      <c r="D739" s="2" t="str">
        <f t="shared" si="10"/>
        <v>Error?</v>
      </c>
    </row>
    <row r="740" spans="1:4" x14ac:dyDescent="0.2">
      <c r="A740" s="5">
        <v>679</v>
      </c>
      <c r="B740" s="138">
        <f>'Expenditures 15-22'!C61</f>
        <v>964146</v>
      </c>
      <c r="D740" s="2" t="str">
        <f t="shared" si="10"/>
        <v>Error?</v>
      </c>
    </row>
    <row r="741" spans="1:4" x14ac:dyDescent="0.2">
      <c r="A741" s="5">
        <v>680</v>
      </c>
      <c r="B741" s="138">
        <f>'Expenditures 15-22'!C62</f>
        <v>70953</v>
      </c>
      <c r="D741" s="2" t="str">
        <f t="shared" si="10"/>
        <v>Error?</v>
      </c>
    </row>
    <row r="742" spans="1:4" x14ac:dyDescent="0.2">
      <c r="A742" s="5">
        <v>681</v>
      </c>
      <c r="B742" s="138">
        <f>'Expenditures 15-22'!C63</f>
        <v>561069</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2116386</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67400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67400</v>
      </c>
      <c r="C753" s="2" t="s">
        <v>594</v>
      </c>
      <c r="D753" s="2" t="str">
        <f t="shared" si="10"/>
        <v>Error?</v>
      </c>
    </row>
    <row r="754" spans="1:4" x14ac:dyDescent="0.2">
      <c r="A754" s="5">
        <v>693</v>
      </c>
      <c r="B754" s="138">
        <f>'Expenditures 15-22'!C73</f>
        <v>30649</v>
      </c>
      <c r="D754" s="2" t="str">
        <f t="shared" si="10"/>
        <v>Error?</v>
      </c>
    </row>
    <row r="755" spans="1:4" x14ac:dyDescent="0.2">
      <c r="A755" s="5">
        <v>694</v>
      </c>
      <c r="B755" s="138">
        <f>'Expenditures 15-22'!C74</f>
        <v>5760434</v>
      </c>
      <c r="C755" s="2" t="s">
        <v>594</v>
      </c>
      <c r="D755" s="2" t="str">
        <f t="shared" si="10"/>
        <v>Error?</v>
      </c>
    </row>
    <row r="756" spans="1:4" x14ac:dyDescent="0.2">
      <c r="A756" s="5">
        <v>695</v>
      </c>
      <c r="B756" s="138">
        <f>'Expenditures 15-22'!C75</f>
        <v>226717</v>
      </c>
      <c r="D756" s="2" t="str">
        <f t="shared" si="10"/>
        <v>Error?</v>
      </c>
    </row>
    <row r="757" spans="1:4" x14ac:dyDescent="0.2">
      <c r="A757" s="5">
        <v>696</v>
      </c>
      <c r="B757" s="138">
        <f>'Expenditures 15-22'!C114</f>
        <v>15588799</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837870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1317</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1035440</v>
      </c>
      <c r="C778" s="2" t="s">
        <v>594</v>
      </c>
      <c r="D778" s="2" t="str">
        <f t="shared" si="11"/>
        <v>Error?</v>
      </c>
    </row>
    <row r="779" spans="1:4" x14ac:dyDescent="0.2">
      <c r="A779" s="5">
        <v>718</v>
      </c>
      <c r="B779" s="138">
        <f>'Expenditures 15-22'!D36</f>
        <v>44675</v>
      </c>
      <c r="D779" s="2" t="str">
        <f t="shared" si="11"/>
        <v>Error?</v>
      </c>
    </row>
    <row r="780" spans="1:4" x14ac:dyDescent="0.2">
      <c r="A780" s="5">
        <v>719</v>
      </c>
      <c r="B780" s="138">
        <f>'Expenditures 15-22'!D37</f>
        <v>0</v>
      </c>
      <c r="D780" s="2" t="str">
        <f t="shared" si="11"/>
        <v>Error?</v>
      </c>
    </row>
    <row r="781" spans="1:4" x14ac:dyDescent="0.2">
      <c r="A781" s="5">
        <v>720</v>
      </c>
      <c r="B781" s="138">
        <f>'Expenditures 15-22'!D38</f>
        <v>19435</v>
      </c>
      <c r="D781" s="2" t="str">
        <f t="shared" si="11"/>
        <v>Error?</v>
      </c>
    </row>
    <row r="782" spans="1:4" x14ac:dyDescent="0.2">
      <c r="A782" s="5">
        <v>721</v>
      </c>
      <c r="B782" s="138">
        <f>'Expenditures 15-22'!D39</f>
        <v>15408</v>
      </c>
      <c r="D782" s="2" t="str">
        <f t="shared" si="11"/>
        <v>Error?</v>
      </c>
    </row>
    <row r="783" spans="1:4" x14ac:dyDescent="0.2">
      <c r="A783" s="5">
        <v>722</v>
      </c>
      <c r="B783" s="138">
        <f>'Expenditures 15-22'!D40</f>
        <v>15881</v>
      </c>
      <c r="D783" s="2" t="str">
        <f t="shared" si="11"/>
        <v>Error?</v>
      </c>
    </row>
    <row r="784" spans="1:4" x14ac:dyDescent="0.2">
      <c r="A784" s="5">
        <v>723</v>
      </c>
      <c r="B784" s="138">
        <f>'Expenditures 15-22'!D41</f>
        <v>0</v>
      </c>
      <c r="D784" s="2" t="str">
        <f t="shared" si="11"/>
        <v>Error?</v>
      </c>
    </row>
    <row r="785" spans="1:4" x14ac:dyDescent="0.2">
      <c r="A785" s="5">
        <v>724</v>
      </c>
      <c r="B785" s="138">
        <f>'Expenditures 15-22'!D42</f>
        <v>95399</v>
      </c>
      <c r="C785" s="2" t="s">
        <v>594</v>
      </c>
      <c r="D785" s="2" t="str">
        <f t="shared" si="11"/>
        <v>Error?</v>
      </c>
    </row>
    <row r="786" spans="1:4" x14ac:dyDescent="0.2">
      <c r="A786" s="5">
        <v>725</v>
      </c>
      <c r="B786" s="138">
        <f>'Expenditures 15-22'!D44</f>
        <v>58062</v>
      </c>
      <c r="D786" s="2" t="str">
        <f t="shared" si="11"/>
        <v>Error?</v>
      </c>
    </row>
    <row r="787" spans="1:4" x14ac:dyDescent="0.2">
      <c r="A787" s="5">
        <v>726</v>
      </c>
      <c r="B787" s="138">
        <f>'Expenditures 15-22'!D45</f>
        <v>23720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81782</v>
      </c>
      <c r="C789" s="2" t="s">
        <v>594</v>
      </c>
      <c r="D789" s="2" t="str">
        <f t="shared" si="11"/>
        <v>Error?</v>
      </c>
    </row>
    <row r="790" spans="1:4" x14ac:dyDescent="0.2">
      <c r="A790" s="5">
        <v>729</v>
      </c>
      <c r="B790" s="138">
        <f>'Expenditures 15-22'!D49</f>
        <v>45884</v>
      </c>
      <c r="D790" s="2" t="str">
        <f t="shared" si="11"/>
        <v>Error?</v>
      </c>
    </row>
    <row r="791" spans="1:4" x14ac:dyDescent="0.2">
      <c r="A791" s="5">
        <v>730</v>
      </c>
      <c r="B791" s="138">
        <f>'Expenditures 15-22'!D50</f>
        <v>60910</v>
      </c>
      <c r="D791" s="2" t="str">
        <f t="shared" si="11"/>
        <v>Error?</v>
      </c>
    </row>
    <row r="792" spans="1:4" x14ac:dyDescent="0.2">
      <c r="A792" s="5">
        <v>731</v>
      </c>
      <c r="B792" s="138">
        <f>'Expenditures 15-22'!D53</f>
        <v>117722</v>
      </c>
      <c r="C792" s="2" t="s">
        <v>594</v>
      </c>
      <c r="D792" s="2" t="str">
        <f t="shared" si="11"/>
        <v>Error?</v>
      </c>
    </row>
    <row r="793" spans="1:4" x14ac:dyDescent="0.2">
      <c r="A793" s="5">
        <v>732</v>
      </c>
      <c r="B793" s="138">
        <f>'Expenditures 15-22'!D55</f>
        <v>314771</v>
      </c>
      <c r="D793" s="2" t="str">
        <f t="shared" si="11"/>
        <v>Error?</v>
      </c>
    </row>
    <row r="794" spans="1:4" x14ac:dyDescent="0.2">
      <c r="A794" s="5">
        <v>733</v>
      </c>
      <c r="B794" s="138">
        <f>'Expenditures 15-22'!D56</f>
        <v>83</v>
      </c>
      <c r="D794" s="2" t="str">
        <f t="shared" si="11"/>
        <v>Error?</v>
      </c>
    </row>
    <row r="795" spans="1:4" x14ac:dyDescent="0.2">
      <c r="A795" s="5">
        <v>734</v>
      </c>
      <c r="B795" s="138">
        <f>'Expenditures 15-22'!D57</f>
        <v>314854</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80666</v>
      </c>
      <c r="D797" s="2" t="str">
        <f t="shared" si="11"/>
        <v>Error?</v>
      </c>
    </row>
    <row r="798" spans="1:4" x14ac:dyDescent="0.2">
      <c r="A798" s="5">
        <v>737</v>
      </c>
      <c r="B798" s="138">
        <f>'Expenditures 15-22'!D61</f>
        <v>68213</v>
      </c>
      <c r="D798" s="2" t="str">
        <f t="shared" si="11"/>
        <v>Error?</v>
      </c>
    </row>
    <row r="799" spans="1:4" x14ac:dyDescent="0.2">
      <c r="A799" s="5">
        <v>738</v>
      </c>
      <c r="B799" s="138">
        <f>'Expenditures 15-22'!D62</f>
        <v>330</v>
      </c>
      <c r="D799" s="2" t="str">
        <f t="shared" si="11"/>
        <v>Error?</v>
      </c>
    </row>
    <row r="800" spans="1:4" x14ac:dyDescent="0.2">
      <c r="A800" s="5">
        <v>739</v>
      </c>
      <c r="B800" s="138">
        <f>'Expenditures 15-22'!D63</f>
        <v>7518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156727</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306544</v>
      </c>
      <c r="D812" s="2" t="str">
        <f t="shared" si="11"/>
        <v>Error?</v>
      </c>
    </row>
    <row r="813" spans="1:4" x14ac:dyDescent="0.2">
      <c r="A813" s="5">
        <v>752</v>
      </c>
      <c r="B813" s="138">
        <f>'Expenditures 15-22'!D74</f>
        <v>1073028</v>
      </c>
      <c r="C813" s="2" t="s">
        <v>594</v>
      </c>
      <c r="D813" s="2" t="str">
        <f t="shared" si="11"/>
        <v>Error?</v>
      </c>
    </row>
    <row r="814" spans="1:4" x14ac:dyDescent="0.2">
      <c r="A814" s="5">
        <v>753</v>
      </c>
      <c r="B814" s="138">
        <f>'Expenditures 15-22'!D75</f>
        <v>21200</v>
      </c>
      <c r="D814" s="2" t="str">
        <f t="shared" si="11"/>
        <v>Error?</v>
      </c>
    </row>
    <row r="815" spans="1:4" x14ac:dyDescent="0.2">
      <c r="A815" s="5">
        <v>754</v>
      </c>
      <c r="B815" s="138">
        <f>'Expenditures 15-22'!D114</f>
        <v>2129668</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168268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3132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387507</v>
      </c>
      <c r="C836" s="2" t="s">
        <v>594</v>
      </c>
      <c r="D836" s="2" t="str">
        <f t="shared" si="12"/>
        <v>Error?</v>
      </c>
    </row>
    <row r="837" spans="1:4" x14ac:dyDescent="0.2">
      <c r="A837" s="5">
        <v>776</v>
      </c>
      <c r="B837" s="138">
        <f>'Expenditures 15-22'!E36</f>
        <v>5508</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2520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56660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64688</v>
      </c>
      <c r="C843" s="2" t="s">
        <v>594</v>
      </c>
      <c r="D843" s="2" t="str">
        <f t="shared" si="12"/>
        <v>Error?</v>
      </c>
    </row>
    <row r="844" spans="1:4" x14ac:dyDescent="0.2">
      <c r="A844" s="5">
        <v>783</v>
      </c>
      <c r="B844" s="138">
        <f>'Expenditures 15-22'!E44</f>
        <v>366391</v>
      </c>
      <c r="D844" s="2" t="str">
        <f t="shared" si="12"/>
        <v>Error?</v>
      </c>
    </row>
    <row r="845" spans="1:4" x14ac:dyDescent="0.2">
      <c r="A845" s="5">
        <v>784</v>
      </c>
      <c r="B845" s="138">
        <f>'Expenditures 15-22'!E45</f>
        <v>25924</v>
      </c>
      <c r="D845" s="2" t="str">
        <f t="shared" si="12"/>
        <v>Error?</v>
      </c>
    </row>
    <row r="846" spans="1:4" x14ac:dyDescent="0.2">
      <c r="A846" s="5">
        <v>785</v>
      </c>
      <c r="B846" s="138">
        <f>'Expenditures 15-22'!E46</f>
        <v>73881</v>
      </c>
      <c r="D846" s="2" t="str">
        <f t="shared" si="12"/>
        <v>Error?</v>
      </c>
    </row>
    <row r="847" spans="1:4" x14ac:dyDescent="0.2">
      <c r="A847" s="5">
        <v>786</v>
      </c>
      <c r="B847" s="138">
        <f>'Expenditures 15-22'!E47</f>
        <v>466196</v>
      </c>
      <c r="C847" s="2" t="s">
        <v>594</v>
      </c>
      <c r="D847" s="2" t="str">
        <f t="shared" si="12"/>
        <v>Error?</v>
      </c>
    </row>
    <row r="848" spans="1:4" x14ac:dyDescent="0.2">
      <c r="A848" s="5">
        <v>787</v>
      </c>
      <c r="B848" s="138">
        <f>'Expenditures 15-22'!E49</f>
        <v>117732</v>
      </c>
      <c r="D848" s="2" t="str">
        <f t="shared" si="12"/>
        <v>Error?</v>
      </c>
    </row>
    <row r="849" spans="1:4" x14ac:dyDescent="0.2">
      <c r="A849" s="5">
        <v>788</v>
      </c>
      <c r="B849" s="138">
        <f>'Expenditures 15-22'!E50</f>
        <v>273315</v>
      </c>
      <c r="D849" s="2" t="str">
        <f t="shared" si="12"/>
        <v>Error?</v>
      </c>
    </row>
    <row r="850" spans="1:4" x14ac:dyDescent="0.2">
      <c r="A850" s="5">
        <v>789</v>
      </c>
      <c r="B850" s="138">
        <f>'Expenditures 15-22'!E53</f>
        <v>391047</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218115</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36878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254993</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14720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9693</v>
      </c>
      <c r="D867" s="2" t="str">
        <f t="shared" si="12"/>
        <v>Error?</v>
      </c>
    </row>
    <row r="868" spans="1:4" x14ac:dyDescent="0.2">
      <c r="A868" s="10">
        <v>807</v>
      </c>
      <c r="D868" s="2" t="str">
        <f t="shared" si="12"/>
        <v>OK</v>
      </c>
    </row>
    <row r="869" spans="1:4" x14ac:dyDescent="0.2">
      <c r="A869" s="5">
        <v>808</v>
      </c>
      <c r="B869" s="138">
        <f>'Expenditures 15-22'!E72</f>
        <v>24413</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1201337</v>
      </c>
      <c r="C871" s="2" t="s">
        <v>594</v>
      </c>
      <c r="D871" s="2" t="str">
        <f t="shared" si="12"/>
        <v>Error?</v>
      </c>
    </row>
    <row r="872" spans="1:4" x14ac:dyDescent="0.2">
      <c r="A872" s="5">
        <v>811</v>
      </c>
      <c r="B872" s="138">
        <f>'Expenditures 15-22'!E75</f>
        <v>30274</v>
      </c>
      <c r="D872" s="2" t="str">
        <f t="shared" si="12"/>
        <v>Error?</v>
      </c>
    </row>
    <row r="873" spans="1:4" x14ac:dyDescent="0.2">
      <c r="A873" s="5">
        <v>812</v>
      </c>
      <c r="B873" s="138">
        <f>'Expenditures 15-22'!E114</f>
        <v>2300704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225677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2555</v>
      </c>
      <c r="D892" s="2" t="str">
        <f t="shared" si="12"/>
        <v>Error?</v>
      </c>
    </row>
    <row r="893" spans="1:4" x14ac:dyDescent="0.2">
      <c r="A893" s="5">
        <v>832</v>
      </c>
      <c r="B893" s="138">
        <f>'Expenditures 15-22'!F15</f>
        <v>0</v>
      </c>
      <c r="D893" s="2" t="str">
        <f t="shared" si="12"/>
        <v>Error?</v>
      </c>
    </row>
    <row r="894" spans="1:4" x14ac:dyDescent="0.2">
      <c r="A894" s="5">
        <v>833</v>
      </c>
      <c r="B894" s="138">
        <f>'Expenditures 15-22'!F33</f>
        <v>541452</v>
      </c>
      <c r="C894" s="2" t="s">
        <v>594</v>
      </c>
      <c r="D894" s="2" t="str">
        <f t="shared" si="12"/>
        <v>Error?</v>
      </c>
    </row>
    <row r="895" spans="1:4" x14ac:dyDescent="0.2">
      <c r="A895" s="5">
        <v>834</v>
      </c>
      <c r="B895" s="138">
        <f>'Expenditures 15-22'!F36</f>
        <v>1639</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6535</v>
      </c>
      <c r="D897" s="2" t="str">
        <f t="shared" si="13"/>
        <v>Error?</v>
      </c>
    </row>
    <row r="898" spans="1:4" x14ac:dyDescent="0.2">
      <c r="A898" s="5">
        <v>837</v>
      </c>
      <c r="B898" s="138">
        <f>'Expenditures 15-22'!F39</f>
        <v>8137</v>
      </c>
      <c r="D898" s="2" t="str">
        <f t="shared" si="13"/>
        <v>Error?</v>
      </c>
    </row>
    <row r="899" spans="1:4" x14ac:dyDescent="0.2">
      <c r="A899" s="5">
        <v>838</v>
      </c>
      <c r="B899" s="138">
        <f>'Expenditures 15-22'!F40</f>
        <v>469</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16780</v>
      </c>
      <c r="C901" s="2" t="s">
        <v>594</v>
      </c>
      <c r="D901" s="2" t="str">
        <f t="shared" si="13"/>
        <v>Error?</v>
      </c>
    </row>
    <row r="902" spans="1:4" x14ac:dyDescent="0.2">
      <c r="A902" s="5">
        <v>841</v>
      </c>
      <c r="B902" s="138">
        <f>'Expenditures 15-22'!F44</f>
        <v>35602</v>
      </c>
      <c r="D902" s="2" t="str">
        <f t="shared" si="13"/>
        <v>Error?</v>
      </c>
    </row>
    <row r="903" spans="1:4" x14ac:dyDescent="0.2">
      <c r="A903" s="5">
        <v>842</v>
      </c>
      <c r="B903" s="138">
        <f>'Expenditures 15-22'!F45</f>
        <v>61232</v>
      </c>
      <c r="D903" s="2" t="str">
        <f t="shared" si="13"/>
        <v>Error?</v>
      </c>
    </row>
    <row r="904" spans="1:4" x14ac:dyDescent="0.2">
      <c r="A904" s="5">
        <v>843</v>
      </c>
      <c r="B904" s="138">
        <f>'Expenditures 15-22'!F46</f>
        <v>-3776</v>
      </c>
      <c r="D904" s="2" t="str">
        <f t="shared" si="13"/>
        <v>Error?</v>
      </c>
    </row>
    <row r="905" spans="1:4" x14ac:dyDescent="0.2">
      <c r="A905" s="5">
        <v>844</v>
      </c>
      <c r="B905" s="138">
        <f>'Expenditures 15-22'!F47</f>
        <v>93058</v>
      </c>
      <c r="C905" s="2" t="s">
        <v>594</v>
      </c>
      <c r="D905" s="2" t="str">
        <f t="shared" si="13"/>
        <v>Error?</v>
      </c>
    </row>
    <row r="906" spans="1:4" x14ac:dyDescent="0.2">
      <c r="A906" s="5">
        <v>845</v>
      </c>
      <c r="B906" s="138">
        <f>'Expenditures 15-22'!F49</f>
        <v>12635</v>
      </c>
      <c r="D906" s="2" t="str">
        <f t="shared" si="13"/>
        <v>Error?</v>
      </c>
    </row>
    <row r="907" spans="1:4" x14ac:dyDescent="0.2">
      <c r="A907" s="5">
        <v>846</v>
      </c>
      <c r="B907" s="138">
        <f>'Expenditures 15-22'!F50</f>
        <v>36108</v>
      </c>
      <c r="D907" s="2" t="str">
        <f t="shared" si="13"/>
        <v>Error?</v>
      </c>
    </row>
    <row r="908" spans="1:4" x14ac:dyDescent="0.2">
      <c r="A908" s="5">
        <v>847</v>
      </c>
      <c r="B908" s="138">
        <f>'Expenditures 15-22'!F53</f>
        <v>49032</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18199</v>
      </c>
      <c r="D913" s="2" t="str">
        <f t="shared" si="13"/>
        <v>Error?</v>
      </c>
    </row>
    <row r="914" spans="1:4" x14ac:dyDescent="0.2">
      <c r="A914" s="5">
        <v>853</v>
      </c>
      <c r="B914" s="138">
        <f>'Expenditures 15-22'!F61</f>
        <v>4000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1216941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1239140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9576</v>
      </c>
      <c r="D928" s="2" t="str">
        <f t="shared" si="13"/>
        <v>Error?</v>
      </c>
    </row>
    <row r="929" spans="1:4" x14ac:dyDescent="0.2">
      <c r="A929" s="5">
        <v>868</v>
      </c>
      <c r="B929" s="138">
        <f>'Expenditures 15-22'!F74</f>
        <v>1407586</v>
      </c>
      <c r="C929" s="2" t="s">
        <v>594</v>
      </c>
      <c r="D929" s="2" t="str">
        <f t="shared" si="13"/>
        <v>Error?</v>
      </c>
    </row>
    <row r="930" spans="1:4" x14ac:dyDescent="0.2">
      <c r="A930" s="5">
        <v>869</v>
      </c>
      <c r="B930" s="138">
        <f>'Expenditures 15-22'!F75</f>
        <v>48228</v>
      </c>
      <c r="D930" s="2" t="str">
        <f t="shared" si="13"/>
        <v>Error?</v>
      </c>
    </row>
    <row r="931" spans="1:4" x14ac:dyDescent="0.2">
      <c r="A931" s="5">
        <v>870</v>
      </c>
      <c r="B931" s="138">
        <f>'Expenditures 15-22'!F114</f>
        <v>1997266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55625</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463581</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22129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22129</v>
      </c>
      <c r="C963" s="2" t="s">
        <v>594</v>
      </c>
      <c r="D963" s="2" t="str">
        <f t="shared" si="14"/>
        <v>Error?</v>
      </c>
    </row>
    <row r="964" spans="1:4" x14ac:dyDescent="0.2">
      <c r="A964" s="5">
        <v>903</v>
      </c>
      <c r="B964" s="138">
        <f>'Expenditures 15-22'!G49</f>
        <v>3595</v>
      </c>
      <c r="D964" s="2" t="str">
        <f t="shared" si="14"/>
        <v>Error?</v>
      </c>
    </row>
    <row r="965" spans="1:4" x14ac:dyDescent="0.2">
      <c r="A965" s="5">
        <v>904</v>
      </c>
      <c r="B965" s="138">
        <f>'Expenditures 15-22'!G50</f>
        <v>841</v>
      </c>
      <c r="D965" s="2" t="str">
        <f t="shared" si="14"/>
        <v>Error?</v>
      </c>
    </row>
    <row r="966" spans="1:4" x14ac:dyDescent="0.2">
      <c r="A966" s="5">
        <v>905</v>
      </c>
      <c r="B966" s="138">
        <f>'Expenditures 15-22'!G53</f>
        <v>4436</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212</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10207</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10419</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36984</v>
      </c>
      <c r="C987" s="2" t="s">
        <v>594</v>
      </c>
      <c r="D987" s="2" t="str">
        <f t="shared" si="14"/>
        <v>Error?</v>
      </c>
    </row>
    <row r="988" spans="1:4" x14ac:dyDescent="0.2">
      <c r="A988" s="5">
        <v>927</v>
      </c>
      <c r="B988" s="138">
        <f>'Expenditures 15-22'!G75</f>
        <v>44</v>
      </c>
      <c r="D988" s="2" t="str">
        <f t="shared" si="14"/>
        <v>Error?</v>
      </c>
    </row>
    <row r="989" spans="1:4" x14ac:dyDescent="0.2">
      <c r="A989" s="5">
        <v>928</v>
      </c>
      <c r="B989" s="138">
        <f>'Expenditures 15-22'!G114</f>
        <v>500609</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200000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200000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200000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325399</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525399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9044517</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93622</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12029628</v>
      </c>
      <c r="C1108" s="2" t="s">
        <v>594</v>
      </c>
      <c r="D1108" s="2" t="str">
        <f t="shared" si="16"/>
        <v>Error?</v>
      </c>
    </row>
    <row r="1109" spans="1:4" x14ac:dyDescent="0.2">
      <c r="A1109" s="5">
        <v>1048</v>
      </c>
      <c r="B1109" s="138">
        <f>'Expenditures 15-22'!K36</f>
        <v>475363</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272450</v>
      </c>
      <c r="C1111" s="2" t="s">
        <v>594</v>
      </c>
      <c r="D1111" s="2" t="str">
        <f t="shared" si="16"/>
        <v>Error?</v>
      </c>
    </row>
    <row r="1112" spans="1:4" x14ac:dyDescent="0.2">
      <c r="A1112" s="5">
        <v>1051</v>
      </c>
      <c r="B1112" s="138">
        <f>'Expenditures 15-22'!K39</f>
        <v>175423</v>
      </c>
      <c r="C1112" s="2" t="s">
        <v>594</v>
      </c>
      <c r="D1112" s="2" t="str">
        <f t="shared" si="16"/>
        <v>Error?</v>
      </c>
    </row>
    <row r="1113" spans="1:4" x14ac:dyDescent="0.2">
      <c r="A1113" s="5">
        <v>1052</v>
      </c>
      <c r="B1113" s="138">
        <f>'Expenditures 15-22'!K40</f>
        <v>219572</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1142808</v>
      </c>
      <c r="C1115" s="2" t="s">
        <v>594</v>
      </c>
      <c r="D1115" s="2" t="str">
        <f t="shared" si="16"/>
        <v>Error?</v>
      </c>
    </row>
    <row r="1116" spans="1:4" x14ac:dyDescent="0.2">
      <c r="A1116" s="5">
        <v>1055</v>
      </c>
      <c r="B1116" s="138">
        <f>'Expenditures 15-22'!K44</f>
        <v>798608</v>
      </c>
      <c r="C1116" s="2" t="s">
        <v>594</v>
      </c>
      <c r="D1116" s="2" t="str">
        <f t="shared" si="16"/>
        <v>Error?</v>
      </c>
    </row>
    <row r="1117" spans="1:4" x14ac:dyDescent="0.2">
      <c r="A1117" s="5">
        <v>1056</v>
      </c>
      <c r="B1117" s="138">
        <f>'Expenditures 15-22'!K45</f>
        <v>348516</v>
      </c>
      <c r="C1117" s="2" t="s">
        <v>594</v>
      </c>
      <c r="D1117" s="2" t="str">
        <f t="shared" si="16"/>
        <v>Error?</v>
      </c>
    </row>
    <row r="1118" spans="1:4" x14ac:dyDescent="0.2">
      <c r="A1118" s="5">
        <v>1057</v>
      </c>
      <c r="B1118" s="138">
        <f>'Expenditures 15-22'!K46</f>
        <v>70105</v>
      </c>
      <c r="C1118" s="2" t="s">
        <v>594</v>
      </c>
      <c r="D1118" s="2" t="str">
        <f t="shared" si="16"/>
        <v>Error?</v>
      </c>
    </row>
    <row r="1119" spans="1:4" x14ac:dyDescent="0.2">
      <c r="A1119" s="5">
        <v>1058</v>
      </c>
      <c r="B1119" s="138">
        <f>'Expenditures 15-22'!K47</f>
        <v>1217229</v>
      </c>
      <c r="C1119" s="2" t="s">
        <v>594</v>
      </c>
      <c r="D1119" s="2" t="str">
        <f t="shared" si="16"/>
        <v>Error?</v>
      </c>
    </row>
    <row r="1120" spans="1:4" x14ac:dyDescent="0.2">
      <c r="A1120" s="5">
        <v>1059</v>
      </c>
      <c r="B1120" s="138">
        <f>'Expenditures 15-22'!K49</f>
        <v>484431</v>
      </c>
      <c r="C1120" s="2" t="s">
        <v>594</v>
      </c>
      <c r="D1120" s="2" t="str">
        <f t="shared" si="16"/>
        <v>Error?</v>
      </c>
    </row>
    <row r="1121" spans="1:4" x14ac:dyDescent="0.2">
      <c r="A1121" s="5">
        <v>1060</v>
      </c>
      <c r="B1121" s="138">
        <f>'Expenditures 15-22'!K50</f>
        <v>863203</v>
      </c>
      <c r="C1121" s="2" t="s">
        <v>594</v>
      </c>
      <c r="D1121" s="2" t="str">
        <f t="shared" si="16"/>
        <v>Error?</v>
      </c>
    </row>
    <row r="1122" spans="1:4" x14ac:dyDescent="0.2">
      <c r="A1122" s="5">
        <v>1061</v>
      </c>
      <c r="B1122" s="138">
        <f>'Expenditures 15-22'!K53</f>
        <v>1466704</v>
      </c>
      <c r="C1122" s="2" t="s">
        <v>594</v>
      </c>
      <c r="D1122" s="2" t="str">
        <f t="shared" si="16"/>
        <v>Error?</v>
      </c>
    </row>
    <row r="1123" spans="1:4" x14ac:dyDescent="0.2">
      <c r="A1123" s="5">
        <v>1062</v>
      </c>
      <c r="B1123" s="138">
        <f>'Expenditures 15-22'!K55</f>
        <v>1627017</v>
      </c>
      <c r="C1123" s="2" t="s">
        <v>594</v>
      </c>
      <c r="D1123" s="2" t="str">
        <f t="shared" si="16"/>
        <v>Error?</v>
      </c>
    </row>
    <row r="1124" spans="1:4" x14ac:dyDescent="0.2">
      <c r="A1124" s="5">
        <v>1063</v>
      </c>
      <c r="B1124" s="138">
        <f>'Expenditures 15-22'!K56</f>
        <v>9364</v>
      </c>
      <c r="C1124" s="2" t="s">
        <v>594</v>
      </c>
      <c r="D1124" s="2" t="str">
        <f t="shared" si="16"/>
        <v>Error?</v>
      </c>
    </row>
    <row r="1125" spans="1:4" x14ac:dyDescent="0.2">
      <c r="A1125" s="5">
        <v>1064</v>
      </c>
      <c r="B1125" s="138">
        <f>'Expenditures 15-22'!K57</f>
        <v>1636381</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837410</v>
      </c>
      <c r="C1127" s="2" t="s">
        <v>594</v>
      </c>
      <c r="D1127" s="2" t="str">
        <f t="shared" si="16"/>
        <v>Error?</v>
      </c>
    </row>
    <row r="1128" spans="1:4" x14ac:dyDescent="0.2">
      <c r="A1128" s="5">
        <v>1067</v>
      </c>
      <c r="B1128" s="138">
        <f>'Expenditures 15-22'!K61</f>
        <v>1036359</v>
      </c>
      <c r="C1128" s="2" t="s">
        <v>594</v>
      </c>
      <c r="D1128" s="2" t="str">
        <f t="shared" si="16"/>
        <v>Error?</v>
      </c>
    </row>
    <row r="1129" spans="1:4" x14ac:dyDescent="0.2">
      <c r="A1129" s="5">
        <v>1068</v>
      </c>
      <c r="B1129" s="138">
        <f>'Expenditures 15-22'!K62</f>
        <v>71283</v>
      </c>
      <c r="C1129" s="2" t="s">
        <v>594</v>
      </c>
      <c r="D1129" s="2" t="str">
        <f t="shared" si="16"/>
        <v>Error?</v>
      </c>
    </row>
    <row r="1130" spans="1:4" x14ac:dyDescent="0.2">
      <c r="A1130" s="5">
        <v>1069</v>
      </c>
      <c r="B1130" s="138">
        <f>'Expenditures 15-22'!K63</f>
        <v>1832613</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3777665</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82120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9693</v>
      </c>
      <c r="C1139" s="2" t="s">
        <v>594</v>
      </c>
      <c r="D1139" s="2" t="str">
        <f t="shared" si="16"/>
        <v>Error?</v>
      </c>
    </row>
    <row r="1140" spans="1:4" x14ac:dyDescent="0.2">
      <c r="A1140" s="10">
        <v>1079</v>
      </c>
      <c r="D1140" s="2" t="str">
        <f t="shared" si="16"/>
        <v>OK</v>
      </c>
    </row>
    <row r="1141" spans="1:4" x14ac:dyDescent="0.2">
      <c r="A1141" s="5">
        <v>1080</v>
      </c>
      <c r="B1141" s="138">
        <f>'Expenditures 15-22'!K72</f>
        <v>91813</v>
      </c>
      <c r="C1141" s="2" t="s">
        <v>594</v>
      </c>
      <c r="D1141" s="2" t="str">
        <f t="shared" si="16"/>
        <v>Error?</v>
      </c>
    </row>
    <row r="1142" spans="1:4" x14ac:dyDescent="0.2">
      <c r="A1142" s="5">
        <v>1081</v>
      </c>
      <c r="B1142" s="138">
        <f>'Expenditures 15-22'!K73</f>
        <v>346769</v>
      </c>
      <c r="C1142" s="2" t="s">
        <v>594</v>
      </c>
      <c r="D1142" s="2" t="str">
        <f t="shared" si="16"/>
        <v>Error?</v>
      </c>
    </row>
    <row r="1143" spans="1:4" x14ac:dyDescent="0.2">
      <c r="A1143" s="5">
        <v>1082</v>
      </c>
      <c r="B1143" s="138">
        <f>'Expenditures 15-22'!K74</f>
        <v>9679369</v>
      </c>
      <c r="C1143" s="2" t="s">
        <v>594</v>
      </c>
      <c r="D1143" s="2" t="str">
        <f t="shared" si="16"/>
        <v>Error?</v>
      </c>
    </row>
    <row r="1144" spans="1:4" x14ac:dyDescent="0.2">
      <c r="A1144" s="5">
        <v>1083</v>
      </c>
      <c r="B1144" s="138">
        <f>'Expenditures 15-22'!K75</f>
        <v>326463</v>
      </c>
      <c r="C1144" s="2" t="s">
        <v>594</v>
      </c>
      <c r="D1144" s="2" t="str">
        <f t="shared" si="16"/>
        <v>Error?</v>
      </c>
    </row>
    <row r="1145" spans="1:4" x14ac:dyDescent="0.2">
      <c r="A1145" s="5">
        <v>1084</v>
      </c>
      <c r="B1145" s="138">
        <f>'Expenditures 15-22'!K102</f>
        <v>1006985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23042445</v>
      </c>
      <c r="C1152" s="2" t="s">
        <v>594</v>
      </c>
      <c r="D1152" s="2" t="str">
        <f t="shared" si="17"/>
        <v>Error?</v>
      </c>
    </row>
    <row r="1153" spans="1:4" x14ac:dyDescent="0.2">
      <c r="A1153" s="5">
        <v>1092</v>
      </c>
      <c r="B1153" s="138">
        <f>'Expenditures 15-22'!K115</f>
        <v>1290901</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2651</v>
      </c>
      <c r="D1221" s="2" t="str">
        <f t="shared" si="18"/>
        <v>Error?</v>
      </c>
    </row>
    <row r="1222" spans="1:4" x14ac:dyDescent="0.2">
      <c r="A1222" s="10">
        <v>1161</v>
      </c>
      <c r="D1222" s="2" t="str">
        <f t="shared" si="18"/>
        <v>OK</v>
      </c>
    </row>
    <row r="1223" spans="1:4" x14ac:dyDescent="0.2">
      <c r="A1223" s="5">
        <v>1162</v>
      </c>
      <c r="B1223" s="138">
        <f>'Expenditures 15-22'!C127</f>
        <v>2651</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2651</v>
      </c>
      <c r="C1225" s="2" t="s">
        <v>594</v>
      </c>
      <c r="D1225" s="2" t="str">
        <f t="shared" si="18"/>
        <v>Error?</v>
      </c>
    </row>
    <row r="1226" spans="1:4" x14ac:dyDescent="0.2">
      <c r="A1226" s="5">
        <v>1165</v>
      </c>
      <c r="B1226" s="138">
        <f>'Expenditures 15-22'!C151</f>
        <v>2651</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1387226</v>
      </c>
      <c r="D1237" s="2" t="str">
        <f t="shared" si="18"/>
        <v>Error?</v>
      </c>
    </row>
    <row r="1238" spans="1:4" x14ac:dyDescent="0.2">
      <c r="A1238" s="10">
        <v>1177</v>
      </c>
      <c r="D1238" s="2" t="str">
        <f t="shared" si="18"/>
        <v>OK</v>
      </c>
    </row>
    <row r="1239" spans="1:4" x14ac:dyDescent="0.2">
      <c r="A1239" s="5">
        <v>1178</v>
      </c>
      <c r="B1239" s="138">
        <f>'Expenditures 15-22'!E127</f>
        <v>1387226</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1387226</v>
      </c>
      <c r="C1241" s="2" t="s">
        <v>594</v>
      </c>
      <c r="D1241" s="2" t="str">
        <f t="shared" si="18"/>
        <v>Error?</v>
      </c>
    </row>
    <row r="1242" spans="1:4" x14ac:dyDescent="0.2">
      <c r="A1242" s="5">
        <v>1181</v>
      </c>
      <c r="B1242" s="138">
        <f>'Expenditures 15-22'!E151</f>
        <v>1387226</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776430</v>
      </c>
      <c r="D1245" s="2" t="str">
        <f t="shared" si="18"/>
        <v>Error?</v>
      </c>
    </row>
    <row r="1246" spans="1:4" x14ac:dyDescent="0.2">
      <c r="A1246" s="10">
        <v>1185</v>
      </c>
      <c r="D1246" s="2" t="str">
        <f t="shared" si="18"/>
        <v>OK</v>
      </c>
    </row>
    <row r="1247" spans="1:4" x14ac:dyDescent="0.2">
      <c r="A1247" s="5">
        <v>1186</v>
      </c>
      <c r="B1247" s="138">
        <f>'Expenditures 15-22'!F127</f>
        <v>776430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776430</v>
      </c>
      <c r="C1249" s="2" t="s">
        <v>594</v>
      </c>
      <c r="D1249" s="2" t="str">
        <f t="shared" si="18"/>
        <v>Error?</v>
      </c>
    </row>
    <row r="1250" spans="1:4" x14ac:dyDescent="0.2">
      <c r="A1250" s="5">
        <v>1189</v>
      </c>
      <c r="B1250" s="138">
        <f>'Expenditures 15-22'!F151</f>
        <v>776430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63629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63629</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63629</v>
      </c>
      <c r="C1258" s="2" t="s">
        <v>594</v>
      </c>
      <c r="D1258" s="2" t="str">
        <f t="shared" si="18"/>
        <v>Error?</v>
      </c>
    </row>
    <row r="1259" spans="1:4" x14ac:dyDescent="0.2">
      <c r="A1259" s="5">
        <v>1198</v>
      </c>
      <c r="B1259" s="138">
        <f>'Expenditures 15-22'!G151</f>
        <v>63629</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2229936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2229936</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2229936</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2229936</v>
      </c>
      <c r="C1288" s="2" t="s">
        <v>594</v>
      </c>
      <c r="D1288" s="2" t="str">
        <f t="shared" si="19"/>
        <v>Error?</v>
      </c>
    </row>
    <row r="1289" spans="1:4" x14ac:dyDescent="0.2">
      <c r="A1289" s="5">
        <v>1228</v>
      </c>
      <c r="B1289" s="138">
        <f>'Expenditures 15-22'!K152</f>
        <v>8</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10400</v>
      </c>
      <c r="D1307" s="2" t="str">
        <f t="shared" si="19"/>
        <v>Error?</v>
      </c>
    </row>
    <row r="1308" spans="1:4" x14ac:dyDescent="0.2">
      <c r="A1308" s="5">
        <v>1247</v>
      </c>
      <c r="B1308" s="138">
        <f>'Expenditures 15-22'!E172</f>
        <v>10400</v>
      </c>
      <c r="C1308" s="2" t="s">
        <v>594</v>
      </c>
      <c r="D1308" s="2" t="str">
        <f t="shared" si="19"/>
        <v>Error?</v>
      </c>
    </row>
    <row r="1309" spans="1:4" x14ac:dyDescent="0.2">
      <c r="A1309" s="5">
        <v>1248</v>
      </c>
      <c r="B1309" s="138">
        <f>'Expenditures 15-22'!E174</f>
        <v>10400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10400</v>
      </c>
      <c r="C1330" s="2" t="s">
        <v>594</v>
      </c>
      <c r="D1330" s="2" t="str">
        <f t="shared" si="19"/>
        <v>Error?</v>
      </c>
    </row>
    <row r="1331" spans="1:4" x14ac:dyDescent="0.2">
      <c r="A1331" s="5">
        <v>1270</v>
      </c>
      <c r="B1331" s="138">
        <f>'Expenditures 15-22'!K172</f>
        <v>10400</v>
      </c>
      <c r="C1331" s="2" t="s">
        <v>594</v>
      </c>
      <c r="D1331" s="2" t="str">
        <f t="shared" si="19"/>
        <v>Error?</v>
      </c>
    </row>
    <row r="1332" spans="1:4" x14ac:dyDescent="0.2">
      <c r="A1332" s="5">
        <v>1271</v>
      </c>
      <c r="B1332" s="138">
        <f>'Expenditures 15-22'!K174</f>
        <v>10400</v>
      </c>
      <c r="C1332" s="2" t="s">
        <v>594</v>
      </c>
      <c r="D1332" s="2" t="str">
        <f t="shared" si="19"/>
        <v>Error?</v>
      </c>
    </row>
    <row r="1333" spans="1:4" x14ac:dyDescent="0.2">
      <c r="A1333" s="5">
        <v>1272</v>
      </c>
      <c r="B1333" s="138">
        <f>'Expenditures 15-22'!K175</f>
        <v>386953</v>
      </c>
      <c r="C1333" s="2" t="s">
        <v>594</v>
      </c>
      <c r="D1333" s="2" t="str">
        <f t="shared" si="19"/>
        <v>Error?</v>
      </c>
    </row>
    <row r="1334" spans="1:4" x14ac:dyDescent="0.2">
      <c r="A1334" s="10">
        <v>1273</v>
      </c>
      <c r="D1334" s="2" t="str">
        <f t="shared" si="19"/>
        <v>OK</v>
      </c>
    </row>
    <row r="1335" spans="1:4" x14ac:dyDescent="0.2">
      <c r="A1335" s="5">
        <v>1274</v>
      </c>
      <c r="B1335" s="138">
        <f>'Expenditures 15-22'!C182</f>
        <v>51560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51560</v>
      </c>
      <c r="C1339" s="2" t="s">
        <v>594</v>
      </c>
      <c r="D1339" s="2" t="str">
        <f t="shared" si="19"/>
        <v>Error?</v>
      </c>
    </row>
    <row r="1340" spans="1:4" x14ac:dyDescent="0.2">
      <c r="A1340" s="5">
        <v>1279</v>
      </c>
      <c r="B1340" s="138">
        <f>'Expenditures 15-22'!C210</f>
        <v>51560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1061169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1061169</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1061169</v>
      </c>
      <c r="C1353" s="2" t="s">
        <v>594</v>
      </c>
      <c r="D1353" s="2" t="str">
        <f t="shared" si="20"/>
        <v>Error?</v>
      </c>
    </row>
    <row r="1354" spans="1:4" x14ac:dyDescent="0.2">
      <c r="A1354" s="5">
        <v>1293</v>
      </c>
      <c r="B1354" s="138">
        <f>'Expenditures 15-22'!F182</f>
        <v>168</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168</v>
      </c>
      <c r="C1358" s="2" t="s">
        <v>594</v>
      </c>
      <c r="D1358" s="2" t="str">
        <f t="shared" si="20"/>
        <v>Error?</v>
      </c>
    </row>
    <row r="1359" spans="1:4" x14ac:dyDescent="0.2">
      <c r="A1359" s="5">
        <v>1298</v>
      </c>
      <c r="B1359" s="138">
        <f>'Expenditures 15-22'!F210</f>
        <v>168</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1112897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1112897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1112897</v>
      </c>
      <c r="C1388" s="2" t="s">
        <v>594</v>
      </c>
      <c r="D1388" s="2" t="str">
        <f t="shared" si="20"/>
        <v>Error?</v>
      </c>
    </row>
    <row r="1389" spans="1:4" x14ac:dyDescent="0.2">
      <c r="A1389" s="5">
        <v>1328</v>
      </c>
      <c r="B1389" s="138">
        <f>'Expenditures 15-22'!K211</f>
        <v>16312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7506</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287029</v>
      </c>
      <c r="C1410" s="2" t="s">
        <v>594</v>
      </c>
      <c r="D1410" s="2" t="str">
        <f t="shared" si="21"/>
        <v>Error?</v>
      </c>
    </row>
    <row r="1411" spans="1:4" x14ac:dyDescent="0.2">
      <c r="A1411" s="5">
        <v>1350</v>
      </c>
      <c r="B1411" s="138">
        <f>'Expenditures 15-22'!D232</f>
        <v>6721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43384</v>
      </c>
      <c r="D1413" s="2" t="str">
        <f t="shared" si="21"/>
        <v>Error?</v>
      </c>
    </row>
    <row r="1414" spans="1:4" x14ac:dyDescent="0.2">
      <c r="A1414" s="5">
        <v>1353</v>
      </c>
      <c r="B1414" s="138">
        <f>'Expenditures 15-22'!D235</f>
        <v>2200</v>
      </c>
      <c r="D1414" s="2" t="str">
        <f t="shared" si="21"/>
        <v>Error?</v>
      </c>
    </row>
    <row r="1415" spans="1:4" x14ac:dyDescent="0.2">
      <c r="A1415" s="5">
        <v>1354</v>
      </c>
      <c r="B1415" s="138">
        <f>'Expenditures 15-22'!D236</f>
        <v>2069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54374</v>
      </c>
      <c r="C1417" s="2" t="s">
        <v>594</v>
      </c>
      <c r="D1417" s="2" t="str">
        <f t="shared" si="21"/>
        <v>Error?</v>
      </c>
    </row>
    <row r="1418" spans="1:4" x14ac:dyDescent="0.2">
      <c r="A1418" s="5">
        <v>1357</v>
      </c>
      <c r="B1418" s="138">
        <f>'Expenditures 15-22'!D240</f>
        <v>19535</v>
      </c>
      <c r="D1418" s="2" t="str">
        <f t="shared" si="21"/>
        <v>Error?</v>
      </c>
    </row>
    <row r="1419" spans="1:4" x14ac:dyDescent="0.2">
      <c r="A1419" s="5">
        <v>1358</v>
      </c>
      <c r="B1419" s="138">
        <f>'Expenditures 15-22'!D241</f>
        <v>38361</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57896</v>
      </c>
      <c r="C1421" s="2" t="s">
        <v>594</v>
      </c>
      <c r="D1421" s="2" t="str">
        <f t="shared" si="21"/>
        <v>Error?</v>
      </c>
    </row>
    <row r="1422" spans="1:4" x14ac:dyDescent="0.2">
      <c r="A1422" s="5">
        <v>1361</v>
      </c>
      <c r="B1422" s="138">
        <f>'Expenditures 15-22'!D245</f>
        <v>1669</v>
      </c>
      <c r="D1422" s="2" t="str">
        <f t="shared" si="21"/>
        <v>Error?</v>
      </c>
    </row>
    <row r="1423" spans="1:4" x14ac:dyDescent="0.2">
      <c r="A1423" s="5">
        <v>1362</v>
      </c>
      <c r="B1423" s="138">
        <f>'Expenditures 15-22'!D246</f>
        <v>49451</v>
      </c>
      <c r="D1423" s="2" t="str">
        <f t="shared" si="21"/>
        <v>Error?</v>
      </c>
    </row>
    <row r="1424" spans="1:4" x14ac:dyDescent="0.2">
      <c r="A1424" s="5">
        <v>1363</v>
      </c>
      <c r="B1424" s="138">
        <f>'Expenditures 15-22'!D257</f>
        <v>66178</v>
      </c>
      <c r="C1424" s="2" t="s">
        <v>594</v>
      </c>
      <c r="D1424" s="2" t="str">
        <f t="shared" si="21"/>
        <v>Error?</v>
      </c>
    </row>
    <row r="1425" spans="1:4" x14ac:dyDescent="0.2">
      <c r="A1425" s="5">
        <v>1364</v>
      </c>
      <c r="B1425" s="138">
        <f>'Expenditures 15-22'!D259</f>
        <v>82031</v>
      </c>
      <c r="D1425" s="2" t="str">
        <f t="shared" si="21"/>
        <v>Error?</v>
      </c>
    </row>
    <row r="1426" spans="1:4" x14ac:dyDescent="0.2">
      <c r="A1426" s="5">
        <v>1365</v>
      </c>
      <c r="B1426" s="138">
        <f>'Expenditures 15-22'!D260</f>
        <v>728</v>
      </c>
      <c r="D1426" s="2" t="str">
        <f t="shared" si="21"/>
        <v>Error?</v>
      </c>
    </row>
    <row r="1427" spans="1:4" x14ac:dyDescent="0.2">
      <c r="A1427" s="5">
        <v>1366</v>
      </c>
      <c r="B1427" s="138">
        <f>'Expenditures 15-22'!D261</f>
        <v>82759</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85499</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159284</v>
      </c>
      <c r="D1431" s="2" t="str">
        <f t="shared" si="21"/>
        <v>Error?</v>
      </c>
    </row>
    <row r="1432" spans="1:4" x14ac:dyDescent="0.2">
      <c r="A1432" s="5">
        <v>1371</v>
      </c>
      <c r="B1432" s="138">
        <f>'Expenditures 15-22'!D267</f>
        <v>13648</v>
      </c>
      <c r="D1432" s="2" t="str">
        <f t="shared" si="21"/>
        <v>Error?</v>
      </c>
    </row>
    <row r="1433" spans="1:4" x14ac:dyDescent="0.2">
      <c r="A1433" s="5">
        <v>1372</v>
      </c>
      <c r="B1433" s="138">
        <f>'Expenditures 15-22'!D268</f>
        <v>97351</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355782</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13121</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13121</v>
      </c>
      <c r="C1444" s="2" t="s">
        <v>594</v>
      </c>
      <c r="D1444" s="2" t="str">
        <f t="shared" si="21"/>
        <v>Error?</v>
      </c>
    </row>
    <row r="1445" spans="1:4" x14ac:dyDescent="0.2">
      <c r="A1445" s="5">
        <v>1384</v>
      </c>
      <c r="B1445" s="138">
        <f>'Expenditures 15-22'!D278</f>
        <v>5468</v>
      </c>
      <c r="D1445" s="2" t="str">
        <f t="shared" si="21"/>
        <v>Error?</v>
      </c>
    </row>
    <row r="1446" spans="1:4" x14ac:dyDescent="0.2">
      <c r="A1446" s="5">
        <v>1385</v>
      </c>
      <c r="B1446" s="138">
        <f>'Expenditures 15-22'!D279</f>
        <v>635578</v>
      </c>
      <c r="C1446" s="2" t="s">
        <v>594</v>
      </c>
      <c r="D1446" s="2" t="str">
        <f t="shared" si="21"/>
        <v>Error?</v>
      </c>
    </row>
    <row r="1447" spans="1:4" x14ac:dyDescent="0.2">
      <c r="A1447" s="5">
        <v>1386</v>
      </c>
      <c r="B1447" s="138">
        <f>'Expenditures 15-22'!D280</f>
        <v>40271</v>
      </c>
      <c r="D1447" s="2" t="str">
        <f t="shared" si="21"/>
        <v>Error?</v>
      </c>
    </row>
    <row r="1448" spans="1:4" x14ac:dyDescent="0.2">
      <c r="A1448" s="5">
        <v>1387</v>
      </c>
      <c r="B1448" s="138">
        <f>'Expenditures 15-22'!D295</f>
        <v>962878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7506</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287029</v>
      </c>
      <c r="C1474" s="2" t="s">
        <v>594</v>
      </c>
      <c r="D1474" s="2" t="str">
        <f t="shared" si="22"/>
        <v>Error?</v>
      </c>
    </row>
    <row r="1475" spans="1:4" x14ac:dyDescent="0.2">
      <c r="A1475" s="5">
        <v>1414</v>
      </c>
      <c r="B1475" s="138">
        <f>'Expenditures 15-22'!K232</f>
        <v>6721</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43384</v>
      </c>
      <c r="C1477" s="2" t="s">
        <v>594</v>
      </c>
      <c r="D1477" s="2" t="str">
        <f t="shared" si="22"/>
        <v>Error?</v>
      </c>
    </row>
    <row r="1478" spans="1:4" x14ac:dyDescent="0.2">
      <c r="A1478" s="5">
        <v>1417</v>
      </c>
      <c r="B1478" s="138">
        <f>'Expenditures 15-22'!K235</f>
        <v>2200</v>
      </c>
      <c r="C1478" s="2" t="s">
        <v>594</v>
      </c>
      <c r="D1478" s="2" t="str">
        <f t="shared" si="22"/>
        <v>Error?</v>
      </c>
    </row>
    <row r="1479" spans="1:4" x14ac:dyDescent="0.2">
      <c r="A1479" s="5">
        <v>1418</v>
      </c>
      <c r="B1479" s="138">
        <f>'Expenditures 15-22'!K236</f>
        <v>2069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54374</v>
      </c>
      <c r="C1481" s="2" t="s">
        <v>594</v>
      </c>
      <c r="D1481" s="2" t="str">
        <f t="shared" si="22"/>
        <v>Error?</v>
      </c>
    </row>
    <row r="1482" spans="1:4" x14ac:dyDescent="0.2">
      <c r="A1482" s="5">
        <v>1421</v>
      </c>
      <c r="B1482" s="138">
        <f>'Expenditures 15-22'!K240</f>
        <v>19535</v>
      </c>
      <c r="C1482" s="2" t="s">
        <v>594</v>
      </c>
      <c r="D1482" s="2" t="str">
        <f t="shared" si="22"/>
        <v>Error?</v>
      </c>
    </row>
    <row r="1483" spans="1:4" x14ac:dyDescent="0.2">
      <c r="A1483" s="5">
        <v>1422</v>
      </c>
      <c r="B1483" s="138">
        <f>'Expenditures 15-22'!K241</f>
        <v>38361</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57896</v>
      </c>
      <c r="C1485" s="2" t="s">
        <v>594</v>
      </c>
      <c r="D1485" s="2" t="str">
        <f t="shared" si="22"/>
        <v>Error?</v>
      </c>
    </row>
    <row r="1486" spans="1:4" x14ac:dyDescent="0.2">
      <c r="A1486" s="5">
        <v>1425</v>
      </c>
      <c r="B1486" s="138">
        <f>'Expenditures 15-22'!K245</f>
        <v>1669</v>
      </c>
      <c r="C1486" s="2" t="s">
        <v>594</v>
      </c>
      <c r="D1486" s="2" t="str">
        <f t="shared" si="22"/>
        <v>Error?</v>
      </c>
    </row>
    <row r="1487" spans="1:4" x14ac:dyDescent="0.2">
      <c r="A1487" s="5">
        <v>1426</v>
      </c>
      <c r="B1487" s="138">
        <f>'Expenditures 15-22'!K246</f>
        <v>49451</v>
      </c>
      <c r="C1487" s="2" t="s">
        <v>594</v>
      </c>
      <c r="D1487" s="2" t="str">
        <f t="shared" si="22"/>
        <v>Error?</v>
      </c>
    </row>
    <row r="1488" spans="1:4" x14ac:dyDescent="0.2">
      <c r="A1488" s="5">
        <v>1427</v>
      </c>
      <c r="B1488" s="138">
        <f>'Expenditures 15-22'!K257</f>
        <v>66178</v>
      </c>
      <c r="C1488" s="2" t="s">
        <v>594</v>
      </c>
      <c r="D1488" s="2" t="str">
        <f t="shared" si="22"/>
        <v>Error?</v>
      </c>
    </row>
    <row r="1489" spans="1:4" x14ac:dyDescent="0.2">
      <c r="A1489" s="5">
        <v>1428</v>
      </c>
      <c r="B1489" s="138">
        <f>'Expenditures 15-22'!K259</f>
        <v>82031</v>
      </c>
      <c r="C1489" s="2" t="s">
        <v>594</v>
      </c>
      <c r="D1489" s="2" t="str">
        <f t="shared" si="22"/>
        <v>Error?</v>
      </c>
    </row>
    <row r="1490" spans="1:4" x14ac:dyDescent="0.2">
      <c r="A1490" s="5">
        <v>1429</v>
      </c>
      <c r="B1490" s="138">
        <f>'Expenditures 15-22'!K260</f>
        <v>728</v>
      </c>
      <c r="C1490" s="2" t="s">
        <v>594</v>
      </c>
      <c r="D1490" s="2" t="str">
        <f t="shared" si="22"/>
        <v>Error?</v>
      </c>
    </row>
    <row r="1491" spans="1:4" x14ac:dyDescent="0.2">
      <c r="A1491" s="5">
        <v>1430</v>
      </c>
      <c r="B1491" s="138">
        <f>'Expenditures 15-22'!K261</f>
        <v>82759</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85499</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159284</v>
      </c>
      <c r="C1495" s="2" t="s">
        <v>594</v>
      </c>
      <c r="D1495" s="2" t="str">
        <f t="shared" si="22"/>
        <v>Error?</v>
      </c>
    </row>
    <row r="1496" spans="1:4" x14ac:dyDescent="0.2">
      <c r="A1496" s="5">
        <v>1435</v>
      </c>
      <c r="B1496" s="138">
        <f>'Expenditures 15-22'!K267</f>
        <v>13648</v>
      </c>
      <c r="C1496" s="2" t="s">
        <v>594</v>
      </c>
      <c r="D1496" s="2" t="str">
        <f t="shared" si="22"/>
        <v>Error?</v>
      </c>
    </row>
    <row r="1497" spans="1:4" x14ac:dyDescent="0.2">
      <c r="A1497" s="5">
        <v>1436</v>
      </c>
      <c r="B1497" s="138">
        <f>'Expenditures 15-22'!K268</f>
        <v>97351</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355782</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13121</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13121</v>
      </c>
      <c r="C1508" s="2" t="s">
        <v>594</v>
      </c>
      <c r="D1508" s="2" t="str">
        <f t="shared" si="22"/>
        <v>Error?</v>
      </c>
    </row>
    <row r="1509" spans="1:4" x14ac:dyDescent="0.2">
      <c r="A1509" s="5">
        <v>1448</v>
      </c>
      <c r="B1509" s="138">
        <f>'Expenditures 15-22'!K278</f>
        <v>5468</v>
      </c>
      <c r="C1509" s="2" t="s">
        <v>594</v>
      </c>
      <c r="D1509" s="2" t="str">
        <f t="shared" si="22"/>
        <v>Error?</v>
      </c>
    </row>
    <row r="1510" spans="1:4" x14ac:dyDescent="0.2">
      <c r="A1510" s="5">
        <v>1449</v>
      </c>
      <c r="B1510" s="138">
        <f>'Expenditures 15-22'!K279</f>
        <v>635578</v>
      </c>
      <c r="C1510" s="2" t="s">
        <v>594</v>
      </c>
      <c r="D1510" s="2" t="str">
        <f t="shared" si="22"/>
        <v>Error?</v>
      </c>
    </row>
    <row r="1511" spans="1:4" x14ac:dyDescent="0.2">
      <c r="A1511" s="5">
        <v>1450</v>
      </c>
      <c r="B1511" s="138">
        <f>'Expenditures 15-22'!K280</f>
        <v>40271</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962878</v>
      </c>
      <c r="C1517" s="2" t="s">
        <v>594</v>
      </c>
      <c r="D1517" s="2" t="str">
        <f t="shared" si="22"/>
        <v>Error?</v>
      </c>
    </row>
    <row r="1518" spans="1:4" x14ac:dyDescent="0.2">
      <c r="A1518" s="5">
        <v>1457</v>
      </c>
      <c r="B1518" s="138">
        <f>'Expenditures 15-22'!K296</f>
        <v>-496431</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40970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40970</v>
      </c>
      <c r="C1535" s="2" t="s">
        <v>594</v>
      </c>
      <c r="D1535" s="2" t="str">
        <f t="shared" ref="D1535:D1598" si="23">IF(ISBLANK(B1535),"OK",IF(A1535-B1535=0,"OK","Error?"))</f>
        <v>Error?</v>
      </c>
    </row>
    <row r="1536" spans="1:4" x14ac:dyDescent="0.2">
      <c r="A1536" s="5">
        <v>1475</v>
      </c>
      <c r="B1536" s="138">
        <f>'Expenditures 15-22'!E312</f>
        <v>40970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569508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569508</v>
      </c>
      <c r="C1547" s="2" t="s">
        <v>594</v>
      </c>
      <c r="D1547" s="2" t="str">
        <f t="shared" si="23"/>
        <v>Error?</v>
      </c>
    </row>
    <row r="1548" spans="1:4" x14ac:dyDescent="0.2">
      <c r="A1548" s="5">
        <v>1487</v>
      </c>
      <c r="B1548" s="138">
        <f>'Expenditures 15-22'!G312</f>
        <v>569508</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610478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610478</v>
      </c>
      <c r="C1559" s="2" t="s">
        <v>594</v>
      </c>
      <c r="D1559" s="2" t="str">
        <f t="shared" si="23"/>
        <v>Error?</v>
      </c>
    </row>
    <row r="1560" spans="1:4" x14ac:dyDescent="0.2">
      <c r="A1560" s="5">
        <v>1499</v>
      </c>
      <c r="B1560" s="138">
        <f>'Expenditures 15-22'!K312</f>
        <v>610478</v>
      </c>
      <c r="C1560" s="2" t="s">
        <v>594</v>
      </c>
      <c r="D1560" s="2" t="str">
        <f t="shared" si="23"/>
        <v>Error?</v>
      </c>
    </row>
    <row r="1561" spans="1:4" x14ac:dyDescent="0.2">
      <c r="A1561" s="5">
        <v>1500</v>
      </c>
      <c r="B1561" s="138">
        <f>'Expenditures 15-22'!K313</f>
        <v>-610478</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10252216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11543117</v>
      </c>
      <c r="C1630" s="2" t="s">
        <v>594</v>
      </c>
      <c r="D1630" s="2" t="str">
        <f t="shared" si="24"/>
        <v>Error?</v>
      </c>
    </row>
    <row r="1631" spans="1:4" x14ac:dyDescent="0.2">
      <c r="A1631" s="5">
        <v>1570</v>
      </c>
      <c r="B1631" s="138">
        <f>'Acct Summary 7-8'!D79</f>
        <v>2527383</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2527391</v>
      </c>
      <c r="C1644" s="2" t="s">
        <v>594</v>
      </c>
      <c r="D1644" s="2" t="str">
        <f t="shared" si="24"/>
        <v>Error?</v>
      </c>
    </row>
    <row r="1645" spans="1:4" x14ac:dyDescent="0.2">
      <c r="A1645" s="5">
        <v>1584</v>
      </c>
      <c r="B1645" s="138">
        <f>'Acct Summary 7-8'!E79</f>
        <v>75692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473045</v>
      </c>
      <c r="C1658" s="2" t="s">
        <v>594</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16312</v>
      </c>
      <c r="C1672" s="2" t="s">
        <v>594</v>
      </c>
      <c r="D1672" s="2" t="str">
        <f t="shared" si="25"/>
        <v>Error?</v>
      </c>
    </row>
    <row r="1673" spans="1:4" x14ac:dyDescent="0.2">
      <c r="A1673" s="5">
        <v>1612</v>
      </c>
      <c r="B1673" s="138">
        <f>'Acct Summary 7-8'!G79</f>
        <v>2874674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2378243</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1039522</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726026</v>
      </c>
      <c r="C1744" s="2" t="s">
        <v>594</v>
      </c>
      <c r="D1744" s="2" t="str">
        <f t="shared" si="26"/>
        <v>Error?</v>
      </c>
    </row>
    <row r="1745" spans="1:5" x14ac:dyDescent="0.2">
      <c r="A1745" s="5">
        <v>1684</v>
      </c>
      <c r="B1745" s="138">
        <f>'Tax Sched 23'!B5</f>
        <v>215871</v>
      </c>
      <c r="C1745" s="2" t="s">
        <v>594</v>
      </c>
      <c r="D1745" s="2" t="str">
        <f t="shared" si="26"/>
        <v>Error?</v>
      </c>
    </row>
    <row r="1746" spans="1:5" x14ac:dyDescent="0.2">
      <c r="A1746" s="5">
        <v>1685</v>
      </c>
      <c r="B1746" s="138">
        <f>'Tax Sched 23'!B6</f>
        <v>391406</v>
      </c>
      <c r="C1746" s="2" t="s">
        <v>594</v>
      </c>
      <c r="D1746" s="2" t="str">
        <f t="shared" si="26"/>
        <v>Error?</v>
      </c>
    </row>
    <row r="1747" spans="1:5" x14ac:dyDescent="0.2">
      <c r="A1747" s="5">
        <v>1686</v>
      </c>
      <c r="B1747" s="138">
        <f>'Tax Sched 23'!B7</f>
        <v>154981</v>
      </c>
      <c r="C1747" s="2" t="s">
        <v>594</v>
      </c>
      <c r="D1747" s="2" t="str">
        <f t="shared" si="26"/>
        <v>Error?</v>
      </c>
    </row>
    <row r="1748" spans="1:5" x14ac:dyDescent="0.2">
      <c r="A1748" s="5">
        <v>1687</v>
      </c>
      <c r="B1748" s="138">
        <f>'Tax Sched 23'!B8</f>
        <v>150850</v>
      </c>
      <c r="C1748" s="2" t="s">
        <v>594</v>
      </c>
      <c r="D1748" s="2" t="str">
        <f t="shared" si="26"/>
        <v>Error?</v>
      </c>
    </row>
    <row r="1749" spans="1:5" x14ac:dyDescent="0.2">
      <c r="A1749" s="5">
        <v>1688</v>
      </c>
      <c r="B1749" s="138">
        <f>'Tax Sched 23'!B10</f>
        <v>13837</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97939</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5617</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1972039</v>
      </c>
      <c r="C1759" s="2" t="s">
        <v>594</v>
      </c>
      <c r="D1759" s="2" t="str">
        <f t="shared" si="26"/>
        <v>Error?</v>
      </c>
    </row>
    <row r="1760" spans="1:5" x14ac:dyDescent="0.2">
      <c r="A1760" s="5">
        <v>1699</v>
      </c>
      <c r="B1760" s="138">
        <f>'Tax Sched 23'!D4</f>
        <v>303781</v>
      </c>
      <c r="C1760" s="2" t="s">
        <v>594</v>
      </c>
      <c r="D1760" s="2" t="str">
        <f t="shared" si="26"/>
        <v>Error?</v>
      </c>
    </row>
    <row r="1761" spans="1:5" x14ac:dyDescent="0.2">
      <c r="A1761" s="5">
        <v>1700</v>
      </c>
      <c r="B1761" s="138">
        <f>'Tax Sched 23'!D5</f>
        <v>85340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37713</v>
      </c>
      <c r="C1763" s="2" t="s">
        <v>594</v>
      </c>
      <c r="D1763" s="2" t="str">
        <f t="shared" si="26"/>
        <v>Error?</v>
      </c>
    </row>
    <row r="1764" spans="1:5" x14ac:dyDescent="0.2">
      <c r="A1764" s="5">
        <v>1703</v>
      </c>
      <c r="B1764" s="138">
        <f>'Tax Sched 23'!D8</f>
        <v>75798</v>
      </c>
      <c r="C1764" s="2" t="s">
        <v>594</v>
      </c>
      <c r="D1764" s="2" t="str">
        <f t="shared" si="26"/>
        <v>Error?</v>
      </c>
    </row>
    <row r="1765" spans="1:5" x14ac:dyDescent="0.2">
      <c r="A1765" s="5">
        <v>1704</v>
      </c>
      <c r="B1765" s="138">
        <f>'Tax Sched 23'!D10</f>
        <v>7739</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97915</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5594</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735554</v>
      </c>
      <c r="C1775" s="2" t="s">
        <v>594</v>
      </c>
      <c r="D1775" s="2" t="str">
        <f t="shared" si="26"/>
        <v>Error?</v>
      </c>
    </row>
    <row r="1776" spans="1:5" x14ac:dyDescent="0.2">
      <c r="A1776" s="5">
        <v>1715</v>
      </c>
      <c r="B1776" s="138">
        <f>'Tax Sched 23'!C4</f>
        <v>422245</v>
      </c>
      <c r="D1776" s="2" t="str">
        <f t="shared" si="26"/>
        <v>Error?</v>
      </c>
    </row>
    <row r="1777" spans="1:4" x14ac:dyDescent="0.2">
      <c r="A1777" s="5">
        <v>1716</v>
      </c>
      <c r="B1777" s="138">
        <f>'Tax Sched 23'!C5</f>
        <v>130531</v>
      </c>
      <c r="D1777" s="2" t="str">
        <f t="shared" si="26"/>
        <v>Error?</v>
      </c>
    </row>
    <row r="1778" spans="1:4" x14ac:dyDescent="0.2">
      <c r="A1778" s="5">
        <v>1717</v>
      </c>
      <c r="B1778" s="138">
        <f>'Tax Sched 23'!C6</f>
        <v>391406</v>
      </c>
      <c r="D1778" s="2" t="str">
        <f t="shared" si="26"/>
        <v>Error?</v>
      </c>
    </row>
    <row r="1779" spans="1:4" x14ac:dyDescent="0.2">
      <c r="A1779" s="5">
        <v>1718</v>
      </c>
      <c r="B1779" s="138">
        <f>'Tax Sched 23'!C7</f>
        <v>117268</v>
      </c>
      <c r="D1779" s="2" t="str">
        <f t="shared" si="26"/>
        <v>Error?</v>
      </c>
    </row>
    <row r="1780" spans="1:4" x14ac:dyDescent="0.2">
      <c r="A1780" s="5">
        <v>1719</v>
      </c>
      <c r="B1780" s="138">
        <f>'Tax Sched 23'!C8</f>
        <v>75052</v>
      </c>
      <c r="D1780" s="2" t="str">
        <f t="shared" si="26"/>
        <v>Error?</v>
      </c>
    </row>
    <row r="1781" spans="1:4" x14ac:dyDescent="0.2">
      <c r="A1781" s="5">
        <v>1720</v>
      </c>
      <c r="B1781" s="138">
        <f>'Tax Sched 23'!C10</f>
        <v>6098</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24</v>
      </c>
      <c r="D1784" s="2" t="str">
        <f t="shared" si="26"/>
        <v>Error?</v>
      </c>
    </row>
    <row r="1785" spans="1:4" x14ac:dyDescent="0.2">
      <c r="A1785" s="5">
        <v>1724</v>
      </c>
      <c r="B1785" s="138">
        <f>'Tax Sched 23'!C12</f>
        <v>0</v>
      </c>
      <c r="D1785" s="2" t="str">
        <f t="shared" si="26"/>
        <v>Error?</v>
      </c>
    </row>
    <row r="1786" spans="1:4" x14ac:dyDescent="0.2">
      <c r="A1786" s="5">
        <v>1725</v>
      </c>
      <c r="B1786" s="138">
        <f>'Tax Sched 23'!C14</f>
        <v>23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1236485</v>
      </c>
      <c r="C1791" s="2" t="s">
        <v>594</v>
      </c>
      <c r="D1791" s="2" t="str">
        <f t="shared" ref="D1791:D1854" si="27">IF(ISBLANK(B1791),"OK",IF(A1791-B1791=0,"OK","Error?"))</f>
        <v>Error?</v>
      </c>
    </row>
    <row r="1792" spans="1:4" x14ac:dyDescent="0.2">
      <c r="A1792" s="5">
        <v>1731</v>
      </c>
      <c r="B1792" s="138">
        <f>'Tax Sched 23'!F4</f>
        <v>1702157</v>
      </c>
      <c r="C1792" s="2" t="s">
        <v>594</v>
      </c>
      <c r="D1792" s="2" t="str">
        <f t="shared" si="27"/>
        <v>Error?</v>
      </c>
    </row>
    <row r="1793" spans="1:4" x14ac:dyDescent="0.2">
      <c r="A1793" s="5">
        <v>1732</v>
      </c>
      <c r="B1793" s="138">
        <f>'Tax Sched 23'!F5</f>
        <v>526197</v>
      </c>
      <c r="C1793" s="2" t="s">
        <v>594</v>
      </c>
      <c r="D1793" s="2" t="str">
        <f t="shared" si="27"/>
        <v>Error?</v>
      </c>
    </row>
    <row r="1794" spans="1:4" x14ac:dyDescent="0.2">
      <c r="A1794" s="5">
        <v>1733</v>
      </c>
      <c r="B1794" s="138">
        <f>'Tax Sched 23'!F6</f>
        <v>1577840</v>
      </c>
      <c r="C1794" s="2" t="s">
        <v>594</v>
      </c>
      <c r="D1794" s="2" t="str">
        <f t="shared" si="27"/>
        <v>Error?</v>
      </c>
    </row>
    <row r="1795" spans="1:4" x14ac:dyDescent="0.2">
      <c r="A1795" s="5">
        <v>1734</v>
      </c>
      <c r="B1795" s="138">
        <f>'Tax Sched 23'!F7</f>
        <v>472732</v>
      </c>
      <c r="C1795" s="2" t="s">
        <v>594</v>
      </c>
      <c r="D1795" s="2" t="str">
        <f t="shared" si="27"/>
        <v>Error?</v>
      </c>
    </row>
    <row r="1796" spans="1:4" x14ac:dyDescent="0.2">
      <c r="A1796" s="5">
        <v>1735</v>
      </c>
      <c r="B1796" s="138">
        <f>'Tax Sched 23'!F8</f>
        <v>302548</v>
      </c>
      <c r="C1796" s="2" t="s">
        <v>594</v>
      </c>
      <c r="D1796" s="2" t="str">
        <f t="shared" si="27"/>
        <v>Error?</v>
      </c>
    </row>
    <row r="1797" spans="1:4" x14ac:dyDescent="0.2">
      <c r="A1797" s="5">
        <v>1736</v>
      </c>
      <c r="B1797" s="138">
        <f>'Tax Sched 23'!F10</f>
        <v>24582</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94</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95</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4984525</v>
      </c>
      <c r="C1807" s="2" t="s">
        <v>594</v>
      </c>
      <c r="D1807" s="2" t="str">
        <f t="shared" si="27"/>
        <v>Error?</v>
      </c>
    </row>
    <row r="1808" spans="1:4" x14ac:dyDescent="0.2">
      <c r="A1808" s="5">
        <v>1747</v>
      </c>
      <c r="B1808" s="138">
        <f>'Tax Sched 23'!E4</f>
        <v>2124402</v>
      </c>
      <c r="D1808" s="2" t="str">
        <f t="shared" si="27"/>
        <v>Error?</v>
      </c>
    </row>
    <row r="1809" spans="1:4" x14ac:dyDescent="0.2">
      <c r="A1809" s="5">
        <v>1748</v>
      </c>
      <c r="B1809" s="138">
        <f>'Tax Sched 23'!E5</f>
        <v>656728</v>
      </c>
      <c r="D1809" s="2" t="str">
        <f t="shared" si="27"/>
        <v>Error?</v>
      </c>
    </row>
    <row r="1810" spans="1:4" x14ac:dyDescent="0.2">
      <c r="A1810" s="5">
        <v>1749</v>
      </c>
      <c r="B1810" s="138">
        <f>'Tax Sched 23'!E6</f>
        <v>1969246</v>
      </c>
      <c r="D1810" s="2" t="str">
        <f t="shared" si="27"/>
        <v>Error?</v>
      </c>
    </row>
    <row r="1811" spans="1:4" x14ac:dyDescent="0.2">
      <c r="A1811" s="5">
        <v>1750</v>
      </c>
      <c r="B1811" s="138">
        <f>'Tax Sched 23'!E7</f>
        <v>590000</v>
      </c>
      <c r="D1811" s="2" t="str">
        <f t="shared" si="27"/>
        <v>Error?</v>
      </c>
    </row>
    <row r="1812" spans="1:4" x14ac:dyDescent="0.2">
      <c r="A1812" s="5">
        <v>1751</v>
      </c>
      <c r="B1812" s="138">
        <f>'Tax Sched 23'!E8</f>
        <v>377600</v>
      </c>
      <c r="D1812" s="2" t="str">
        <f t="shared" si="27"/>
        <v>Error?</v>
      </c>
    </row>
    <row r="1813" spans="1:4" x14ac:dyDescent="0.2">
      <c r="A1813" s="5">
        <v>1752</v>
      </c>
      <c r="B1813" s="138">
        <f>'Tax Sched 23'!E10</f>
        <v>30680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118</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118</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6221010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1600000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56970</v>
      </c>
      <c r="D1971" s="2" t="str">
        <f t="shared" si="29"/>
        <v>Error?</v>
      </c>
    </row>
    <row r="1972" spans="1:5" x14ac:dyDescent="0.2">
      <c r="A1972" s="5">
        <v>1911</v>
      </c>
      <c r="B1972" s="138">
        <f>'Rest Tax Levies-Tort Im 25'!H5</f>
        <v>5617</v>
      </c>
      <c r="D1972" s="2" t="str">
        <f t="shared" si="29"/>
        <v>Error?</v>
      </c>
    </row>
    <row r="1973" spans="1:5" x14ac:dyDescent="0.2">
      <c r="A1973" s="5">
        <v>1912</v>
      </c>
      <c r="B1973" s="138">
        <f>'Rest Tax Levies-Tort Im 25'!H6</f>
        <v>1535</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7152</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64122</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140535</v>
      </c>
      <c r="D2008" s="2" t="str">
        <f t="shared" si="30"/>
        <v>Error?</v>
      </c>
    </row>
    <row r="2009" spans="1:4" x14ac:dyDescent="0.2">
      <c r="A2009" s="5">
        <v>1948</v>
      </c>
      <c r="B2009" s="138">
        <f>'Cap Outlay Deprec 26'!C8</f>
        <v>29211892</v>
      </c>
      <c r="D2009" s="2" t="str">
        <f t="shared" si="30"/>
        <v>Error?</v>
      </c>
    </row>
    <row r="2010" spans="1:4" x14ac:dyDescent="0.2">
      <c r="A2010" s="5">
        <v>1949</v>
      </c>
      <c r="B2010" s="138">
        <f>'Cap Outlay Deprec 26'!C10</f>
        <v>1318451</v>
      </c>
      <c r="D2010" s="2" t="str">
        <f t="shared" si="30"/>
        <v>Error?</v>
      </c>
    </row>
    <row r="2011" spans="1:4" x14ac:dyDescent="0.2">
      <c r="A2011" s="5">
        <v>1950</v>
      </c>
      <c r="B2011" s="138">
        <f>'Cap Outlay Deprec 26'!C12</f>
        <v>5563734</v>
      </c>
      <c r="D2011" s="2" t="str">
        <f t="shared" si="30"/>
        <v>Error?</v>
      </c>
    </row>
    <row r="2012" spans="1:4" x14ac:dyDescent="0.2">
      <c r="A2012" s="5">
        <v>1951</v>
      </c>
      <c r="B2012" s="138">
        <f>'Cap Outlay Deprec 26'!C13</f>
        <v>369333</v>
      </c>
      <c r="D2012" s="2" t="str">
        <f t="shared" si="30"/>
        <v>Error?</v>
      </c>
    </row>
    <row r="2013" spans="1:4" x14ac:dyDescent="0.2">
      <c r="A2013" s="5">
        <v>1952</v>
      </c>
      <c r="B2013" s="138">
        <f>'Cap Outlay Deprec 26'!C16</f>
        <v>36603945</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76269</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1244555</v>
      </c>
      <c r="D2018" s="2" t="str">
        <f t="shared" si="30"/>
        <v>Error?</v>
      </c>
    </row>
    <row r="2019" spans="1:4" x14ac:dyDescent="0.2">
      <c r="A2019" s="5">
        <v>1958</v>
      </c>
      <c r="B2019" s="138">
        <f>'Cap Outlay Deprec 26'!D16</f>
        <v>1320824</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140535</v>
      </c>
      <c r="C2026" s="2" t="s">
        <v>594</v>
      </c>
      <c r="D2026" s="2" t="str">
        <f t="shared" si="30"/>
        <v>Error?</v>
      </c>
    </row>
    <row r="2027" spans="1:4" x14ac:dyDescent="0.2">
      <c r="A2027" s="5">
        <v>1966</v>
      </c>
      <c r="B2027" s="138">
        <f>'Cap Outlay Deprec 26'!F8</f>
        <v>29288161</v>
      </c>
      <c r="C2027" s="2" t="s">
        <v>594</v>
      </c>
      <c r="D2027" s="2" t="str">
        <f t="shared" si="30"/>
        <v>Error?</v>
      </c>
    </row>
    <row r="2028" spans="1:4" x14ac:dyDescent="0.2">
      <c r="A2028" s="5">
        <v>1967</v>
      </c>
      <c r="B2028" s="138">
        <f>'Cap Outlay Deprec 26'!F10</f>
        <v>1318451</v>
      </c>
      <c r="C2028" s="2" t="s">
        <v>594</v>
      </c>
      <c r="D2028" s="2" t="str">
        <f t="shared" si="30"/>
        <v>Error?</v>
      </c>
    </row>
    <row r="2029" spans="1:4" x14ac:dyDescent="0.2">
      <c r="A2029" s="5">
        <v>1968</v>
      </c>
      <c r="B2029" s="138">
        <f>'Cap Outlay Deprec 26'!F12</f>
        <v>5563734</v>
      </c>
      <c r="C2029" s="2" t="s">
        <v>594</v>
      </c>
      <c r="D2029" s="2" t="str">
        <f t="shared" si="30"/>
        <v>Error?</v>
      </c>
    </row>
    <row r="2030" spans="1:4" x14ac:dyDescent="0.2">
      <c r="A2030" s="5">
        <v>1969</v>
      </c>
      <c r="B2030" s="138">
        <f>'Cap Outlay Deprec 26'!F13</f>
        <v>1613888</v>
      </c>
      <c r="C2030" s="2" t="s">
        <v>594</v>
      </c>
      <c r="D2030" s="2" t="str">
        <f t="shared" si="30"/>
        <v>Error?</v>
      </c>
    </row>
    <row r="2031" spans="1:4" x14ac:dyDescent="0.2">
      <c r="A2031" s="5">
        <v>1970</v>
      </c>
      <c r="B2031" s="138">
        <f>'Cap Outlay Deprec 26'!F16</f>
        <v>37924769</v>
      </c>
      <c r="C2031" s="2" t="s">
        <v>594</v>
      </c>
      <c r="D2031" s="2" t="str">
        <f t="shared" si="30"/>
        <v>Error?</v>
      </c>
    </row>
    <row r="2032" spans="1:4" x14ac:dyDescent="0.2">
      <c r="A2032" s="10">
        <v>1971</v>
      </c>
      <c r="D2032" s="2" t="str">
        <f t="shared" si="30"/>
        <v>OK</v>
      </c>
    </row>
    <row r="2033" spans="1:4" x14ac:dyDescent="0.2">
      <c r="A2033" s="5">
        <v>1972</v>
      </c>
      <c r="B2033" s="138">
        <f>'Cap Outlay Deprec 26'!H8</f>
        <v>13929391</v>
      </c>
      <c r="D2033" s="2" t="str">
        <f t="shared" si="30"/>
        <v>Error?</v>
      </c>
    </row>
    <row r="2034" spans="1:4" x14ac:dyDescent="0.2">
      <c r="A2034" s="5">
        <v>1973</v>
      </c>
      <c r="B2034" s="138">
        <f>'Cap Outlay Deprec 26'!H10</f>
        <v>795482</v>
      </c>
      <c r="D2034" s="2" t="str">
        <f t="shared" si="30"/>
        <v>Error?</v>
      </c>
    </row>
    <row r="2035" spans="1:4" x14ac:dyDescent="0.2">
      <c r="A2035" s="5">
        <v>1974</v>
      </c>
      <c r="B2035" s="138">
        <f>'Cap Outlay Deprec 26'!H12</f>
        <v>5563734</v>
      </c>
      <c r="D2035" s="2" t="str">
        <f t="shared" si="30"/>
        <v>Error?</v>
      </c>
    </row>
    <row r="2036" spans="1:4" x14ac:dyDescent="0.2">
      <c r="A2036" s="5">
        <v>1975</v>
      </c>
      <c r="B2036" s="138">
        <f>'Cap Outlay Deprec 26'!H13</f>
        <v>369333</v>
      </c>
      <c r="D2036" s="2" t="str">
        <f t="shared" si="30"/>
        <v>Error?</v>
      </c>
    </row>
    <row r="2037" spans="1:4" x14ac:dyDescent="0.2">
      <c r="A2037" s="5">
        <v>1976</v>
      </c>
      <c r="B2037" s="138">
        <f>'Cap Outlay Deprec 26'!H16</f>
        <v>20657940</v>
      </c>
      <c r="C2037" s="2" t="s">
        <v>594</v>
      </c>
      <c r="D2037" s="2" t="str">
        <f t="shared" si="30"/>
        <v>Error?</v>
      </c>
    </row>
    <row r="2038" spans="1:4" x14ac:dyDescent="0.2">
      <c r="A2038" s="10">
        <v>1977</v>
      </c>
      <c r="D2038" s="2" t="str">
        <f t="shared" si="30"/>
        <v>OK</v>
      </c>
    </row>
    <row r="2039" spans="1:4" x14ac:dyDescent="0.2">
      <c r="A2039" s="5">
        <v>1978</v>
      </c>
      <c r="B2039" s="138">
        <f>'Cap Outlay Deprec 26'!I8</f>
        <v>592590</v>
      </c>
      <c r="D2039" s="2" t="str">
        <f t="shared" si="30"/>
        <v>Error?</v>
      </c>
    </row>
    <row r="2040" spans="1:4" x14ac:dyDescent="0.2">
      <c r="A2040" s="5">
        <v>1979</v>
      </c>
      <c r="B2040" s="138">
        <f>'Cap Outlay Deprec 26'!I10</f>
        <v>65923</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111789</v>
      </c>
      <c r="D2042" s="2" t="str">
        <f t="shared" si="30"/>
        <v>Error?</v>
      </c>
    </row>
    <row r="2043" spans="1:4" x14ac:dyDescent="0.2">
      <c r="A2043" s="5">
        <v>1982</v>
      </c>
      <c r="B2043" s="138">
        <f>'Cap Outlay Deprec 26'!I16</f>
        <v>770302</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14521981</v>
      </c>
      <c r="C2051" s="2" t="s">
        <v>594</v>
      </c>
      <c r="D2051" s="2" t="str">
        <f t="shared" si="31"/>
        <v>Error?</v>
      </c>
    </row>
    <row r="2052" spans="1:4" x14ac:dyDescent="0.2">
      <c r="A2052" s="5">
        <v>1991</v>
      </c>
      <c r="B2052" s="138">
        <f>'Cap Outlay Deprec 26'!K10</f>
        <v>861405</v>
      </c>
      <c r="C2052" s="2" t="s">
        <v>594</v>
      </c>
      <c r="D2052" s="2" t="str">
        <f t="shared" si="31"/>
        <v>Error?</v>
      </c>
    </row>
    <row r="2053" spans="1:4" x14ac:dyDescent="0.2">
      <c r="A2053" s="5">
        <v>1992</v>
      </c>
      <c r="B2053" s="138">
        <f>'Cap Outlay Deprec 26'!K12</f>
        <v>5563734</v>
      </c>
      <c r="C2053" s="2" t="s">
        <v>594</v>
      </c>
      <c r="D2053" s="2" t="str">
        <f t="shared" si="31"/>
        <v>Error?</v>
      </c>
    </row>
    <row r="2054" spans="1:4" x14ac:dyDescent="0.2">
      <c r="A2054" s="5">
        <v>1993</v>
      </c>
      <c r="B2054" s="138">
        <f>'Cap Outlay Deprec 26'!K13</f>
        <v>481122</v>
      </c>
      <c r="C2054" s="2" t="s">
        <v>594</v>
      </c>
      <c r="D2054" s="2" t="str">
        <f t="shared" si="31"/>
        <v>Error?</v>
      </c>
    </row>
    <row r="2055" spans="1:4" x14ac:dyDescent="0.2">
      <c r="A2055" s="5">
        <v>1994</v>
      </c>
      <c r="B2055" s="138">
        <f>'Cap Outlay Deprec 26'!K16</f>
        <v>21428242</v>
      </c>
      <c r="C2055" s="2" t="s">
        <v>594</v>
      </c>
      <c r="D2055" s="2" t="str">
        <f t="shared" si="31"/>
        <v>Error?</v>
      </c>
    </row>
    <row r="2056" spans="1:4" x14ac:dyDescent="0.2">
      <c r="A2056" s="5">
        <v>1995</v>
      </c>
      <c r="B2056" s="138">
        <f>'Cap Outlay Deprec 26'!L5</f>
        <v>140535</v>
      </c>
      <c r="C2056" s="2" t="s">
        <v>594</v>
      </c>
      <c r="D2056" s="2" t="str">
        <f t="shared" si="31"/>
        <v>Error?</v>
      </c>
    </row>
    <row r="2057" spans="1:4" x14ac:dyDescent="0.2">
      <c r="A2057" s="5">
        <v>1996</v>
      </c>
      <c r="B2057" s="138">
        <f>'Cap Outlay Deprec 26'!L8</f>
        <v>14766180</v>
      </c>
      <c r="C2057" s="2" t="s">
        <v>594</v>
      </c>
      <c r="D2057" s="2" t="str">
        <f t="shared" si="31"/>
        <v>Error?</v>
      </c>
    </row>
    <row r="2058" spans="1:4" x14ac:dyDescent="0.2">
      <c r="A2058" s="5">
        <v>1997</v>
      </c>
      <c r="B2058" s="138">
        <f>'Cap Outlay Deprec 26'!L10</f>
        <v>457046</v>
      </c>
      <c r="C2058" s="2" t="s">
        <v>594</v>
      </c>
      <c r="D2058" s="2" t="str">
        <f t="shared" si="31"/>
        <v>Error?</v>
      </c>
    </row>
    <row r="2059" spans="1:4" x14ac:dyDescent="0.2">
      <c r="A2059" s="5">
        <v>1998</v>
      </c>
      <c r="B2059" s="138">
        <f>'Cap Outlay Deprec 26'!L12</f>
        <v>0</v>
      </c>
      <c r="C2059" s="2" t="s">
        <v>594</v>
      </c>
      <c r="D2059" s="2" t="str">
        <f t="shared" si="31"/>
        <v>Error?</v>
      </c>
    </row>
    <row r="2060" spans="1:4" x14ac:dyDescent="0.2">
      <c r="A2060" s="5">
        <v>1999</v>
      </c>
      <c r="B2060" s="138">
        <f>'Cap Outlay Deprec 26'!L13</f>
        <v>1132766</v>
      </c>
      <c r="C2060" s="2" t="s">
        <v>594</v>
      </c>
      <c r="D2060" s="2" t="str">
        <f t="shared" si="31"/>
        <v>Error?</v>
      </c>
    </row>
    <row r="2061" spans="1:4" x14ac:dyDescent="0.2">
      <c r="A2061" s="5">
        <v>2000</v>
      </c>
      <c r="B2061" s="138">
        <f>'Cap Outlay Deprec 26'!L16</f>
        <v>16496527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312026</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993612</v>
      </c>
      <c r="C2088" s="2" t="s">
        <v>594</v>
      </c>
      <c r="D2088" s="2" t="str">
        <f t="shared" si="31"/>
        <v>Error?</v>
      </c>
    </row>
    <row r="2089" spans="1:4" x14ac:dyDescent="0.2">
      <c r="A2089" s="5">
        <v>2028</v>
      </c>
      <c r="B2089" s="138">
        <f>'Expenditures 15-22'!K92</f>
        <v>13373</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1650000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16312</v>
      </c>
      <c r="D2475" s="2" t="str">
        <f t="shared" si="37"/>
        <v>Error?</v>
      </c>
    </row>
    <row r="2476" spans="1:4" x14ac:dyDescent="0.2">
      <c r="A2476" s="10">
        <v>2415</v>
      </c>
      <c r="D2476" s="2" t="str">
        <f t="shared" si="37"/>
        <v>OK</v>
      </c>
    </row>
    <row r="2477" spans="1:4" x14ac:dyDescent="0.2">
      <c r="A2477" s="5">
        <v>2416</v>
      </c>
      <c r="B2477" s="138">
        <f>'Assets-Liab 5-6'!G38</f>
        <v>2378243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473045</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1039522</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1014652</v>
      </c>
      <c r="C2551" s="2" t="s">
        <v>594</v>
      </c>
      <c r="D2551" s="2" t="str">
        <f t="shared" si="38"/>
        <v>Error?</v>
      </c>
    </row>
    <row r="2552" spans="1:4" x14ac:dyDescent="0.2">
      <c r="A2552" s="10">
        <v>2491</v>
      </c>
      <c r="D2552" s="2" t="str">
        <f t="shared" si="38"/>
        <v>OK</v>
      </c>
    </row>
    <row r="2553" spans="1:4" x14ac:dyDescent="0.2">
      <c r="A2553" s="5">
        <v>2492</v>
      </c>
      <c r="B2553" s="138">
        <f>'Acct Summary 7-8'!C6</f>
        <v>19254874</v>
      </c>
      <c r="C2553" s="2" t="s">
        <v>594</v>
      </c>
      <c r="D2553" s="2" t="str">
        <f t="shared" si="38"/>
        <v>Error?</v>
      </c>
    </row>
    <row r="2554" spans="1:4" x14ac:dyDescent="0.2">
      <c r="A2554" s="5">
        <v>2493</v>
      </c>
      <c r="B2554" s="138">
        <f>'Acct Summary 7-8'!C7</f>
        <v>4063820</v>
      </c>
      <c r="C2554" s="2" t="s">
        <v>594</v>
      </c>
      <c r="D2554" s="2" t="str">
        <f t="shared" si="38"/>
        <v>Error?</v>
      </c>
    </row>
    <row r="2555" spans="1:4" x14ac:dyDescent="0.2">
      <c r="A2555" s="5">
        <v>2494</v>
      </c>
      <c r="B2555" s="138">
        <f>'Acct Summary 7-8'!C8</f>
        <v>24333346</v>
      </c>
      <c r="C2555" s="2" t="s">
        <v>594</v>
      </c>
      <c r="D2555" s="2" t="str">
        <f t="shared" si="38"/>
        <v>Error?</v>
      </c>
    </row>
    <row r="2556" spans="1:4" x14ac:dyDescent="0.2">
      <c r="A2556" s="5">
        <v>2495</v>
      </c>
      <c r="B2556" s="138">
        <f>'Acct Summary 7-8'!C12</f>
        <v>12029628</v>
      </c>
      <c r="C2556" s="2" t="s">
        <v>594</v>
      </c>
      <c r="D2556" s="2" t="str">
        <f t="shared" si="38"/>
        <v>Error?</v>
      </c>
    </row>
    <row r="2557" spans="1:4" x14ac:dyDescent="0.2">
      <c r="A2557" s="5">
        <v>2496</v>
      </c>
      <c r="B2557" s="138">
        <f>'Acct Summary 7-8'!C13</f>
        <v>9679369</v>
      </c>
      <c r="C2557" s="2" t="s">
        <v>594</v>
      </c>
      <c r="D2557" s="2" t="str">
        <f t="shared" si="38"/>
        <v>Error?</v>
      </c>
    </row>
    <row r="2558" spans="1:4" x14ac:dyDescent="0.2">
      <c r="A2558" s="5">
        <v>2497</v>
      </c>
      <c r="B2558" s="138">
        <f>'Acct Summary 7-8'!C14</f>
        <v>326463</v>
      </c>
      <c r="C2558" s="2" t="s">
        <v>594</v>
      </c>
      <c r="D2558" s="2" t="str">
        <f t="shared" si="38"/>
        <v>Error?</v>
      </c>
    </row>
    <row r="2559" spans="1:4" x14ac:dyDescent="0.2">
      <c r="A2559" s="5">
        <v>2498</v>
      </c>
      <c r="B2559" s="138">
        <f>'Acct Summary 7-8'!C15</f>
        <v>1006985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23042445</v>
      </c>
      <c r="C2561" s="2" t="s">
        <v>594</v>
      </c>
      <c r="D2561" s="2" t="str">
        <f t="shared" si="39"/>
        <v>Error?</v>
      </c>
    </row>
    <row r="2562" spans="1:4" x14ac:dyDescent="0.2">
      <c r="A2562" s="5">
        <v>2501</v>
      </c>
      <c r="B2562" s="138">
        <f>'Acct Summary 7-8'!C20</f>
        <v>1290901</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1158754</v>
      </c>
      <c r="C2564" s="2" t="s">
        <v>594</v>
      </c>
      <c r="D2564" s="2" t="str">
        <f t="shared" si="39"/>
        <v>Error?</v>
      </c>
    </row>
    <row r="2565" spans="1:4" x14ac:dyDescent="0.2">
      <c r="A2565" s="10">
        <v>2504</v>
      </c>
      <c r="D2565" s="2" t="str">
        <f t="shared" si="39"/>
        <v>OK</v>
      </c>
    </row>
    <row r="2566" spans="1:4" x14ac:dyDescent="0.2">
      <c r="A2566" s="5">
        <v>2505</v>
      </c>
      <c r="B2566" s="138">
        <f>'Acct Summary 7-8'!D6</f>
        <v>1071190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2229944</v>
      </c>
      <c r="C2568" s="2" t="s">
        <v>594</v>
      </c>
      <c r="D2568" s="2" t="str">
        <f t="shared" si="39"/>
        <v>Error?</v>
      </c>
    </row>
    <row r="2569" spans="1:4" x14ac:dyDescent="0.2">
      <c r="A2569" s="5">
        <v>2508</v>
      </c>
      <c r="B2569" s="138">
        <f>'Acct Summary 7-8'!D13</f>
        <v>2229936</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2229936</v>
      </c>
      <c r="C2573" s="2" t="s">
        <v>594</v>
      </c>
      <c r="D2573" s="2" t="str">
        <f t="shared" si="39"/>
        <v>Error?</v>
      </c>
    </row>
    <row r="2574" spans="1:4" x14ac:dyDescent="0.2">
      <c r="A2574" s="5">
        <v>2513</v>
      </c>
      <c r="B2574" s="138">
        <f>'Acct Summary 7-8'!D20</f>
        <v>8</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177528</v>
      </c>
      <c r="C2591" s="2" t="s">
        <v>594</v>
      </c>
      <c r="D2591" s="2" t="str">
        <f t="shared" si="39"/>
        <v>Error?</v>
      </c>
    </row>
    <row r="2592" spans="1:4" x14ac:dyDescent="0.2">
      <c r="A2592" s="10">
        <v>2531</v>
      </c>
      <c r="D2592" s="2" t="str">
        <f t="shared" si="39"/>
        <v>OK</v>
      </c>
    </row>
    <row r="2593" spans="1:4" x14ac:dyDescent="0.2">
      <c r="A2593" s="5">
        <v>2532</v>
      </c>
      <c r="B2593" s="138">
        <f>'Acct Summary 7-8'!F6</f>
        <v>951681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1129209</v>
      </c>
      <c r="C2595" s="2" t="s">
        <v>594</v>
      </c>
      <c r="D2595" s="2" t="str">
        <f t="shared" si="39"/>
        <v>Error?</v>
      </c>
    </row>
    <row r="2596" spans="1:4" x14ac:dyDescent="0.2">
      <c r="A2596" s="5">
        <v>2535</v>
      </c>
      <c r="B2596" s="138">
        <f>'Acct Summary 7-8'!F13</f>
        <v>1112897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1112897</v>
      </c>
      <c r="C2600" s="2" t="s">
        <v>594</v>
      </c>
      <c r="D2600" s="2" t="str">
        <f t="shared" si="39"/>
        <v>Error?</v>
      </c>
    </row>
    <row r="2601" spans="1:4" x14ac:dyDescent="0.2">
      <c r="A2601" s="5">
        <v>2540</v>
      </c>
      <c r="B2601" s="138">
        <f>'Acct Summary 7-8'!F20</f>
        <v>16312</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466447</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466447</v>
      </c>
      <c r="C2606" s="2" t="s">
        <v>594</v>
      </c>
      <c r="D2606" s="2" t="str">
        <f t="shared" si="39"/>
        <v>Error?</v>
      </c>
    </row>
    <row r="2607" spans="1:4" x14ac:dyDescent="0.2">
      <c r="A2607" s="5">
        <v>2546</v>
      </c>
      <c r="B2607" s="138">
        <f>'Acct Summary 7-8'!G12</f>
        <v>287029</v>
      </c>
      <c r="C2607" s="2" t="s">
        <v>594</v>
      </c>
      <c r="D2607" s="2" t="str">
        <f t="shared" si="39"/>
        <v>Error?</v>
      </c>
    </row>
    <row r="2608" spans="1:4" x14ac:dyDescent="0.2">
      <c r="A2608" s="5">
        <v>2547</v>
      </c>
      <c r="B2608" s="138">
        <f>'Acct Summary 7-8'!G13</f>
        <v>635578</v>
      </c>
      <c r="C2608" s="2" t="s">
        <v>594</v>
      </c>
      <c r="D2608" s="2" t="str">
        <f t="shared" si="39"/>
        <v>Error?</v>
      </c>
    </row>
    <row r="2609" spans="1:4" x14ac:dyDescent="0.2">
      <c r="A2609" s="5">
        <v>2548</v>
      </c>
      <c r="B2609" s="138">
        <f>'Acct Summary 7-8'!G14</f>
        <v>40271</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962878</v>
      </c>
      <c r="C2612" s="2" t="s">
        <v>594</v>
      </c>
      <c r="D2612" s="2" t="str">
        <f t="shared" si="39"/>
        <v>Error?</v>
      </c>
    </row>
    <row r="2613" spans="1:4" x14ac:dyDescent="0.2">
      <c r="A2613" s="5">
        <v>2552</v>
      </c>
      <c r="B2613" s="138">
        <f>'Acct Summary 7-8'!G20</f>
        <v>-496431</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397353</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397353</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10400</v>
      </c>
      <c r="C2634" s="2" t="s">
        <v>594</v>
      </c>
      <c r="D2634" s="2" t="str">
        <f t="shared" si="40"/>
        <v>Error?</v>
      </c>
    </row>
    <row r="2635" spans="1:4" x14ac:dyDescent="0.2">
      <c r="A2635" s="5">
        <v>2574</v>
      </c>
      <c r="B2635" s="138">
        <f>'Acct Summary 7-8'!E17</f>
        <v>10400</v>
      </c>
      <c r="C2635" s="2" t="s">
        <v>594</v>
      </c>
      <c r="D2635" s="2" t="str">
        <f t="shared" si="40"/>
        <v>Error?</v>
      </c>
    </row>
    <row r="2636" spans="1:4" x14ac:dyDescent="0.2">
      <c r="A2636" s="5">
        <v>2575</v>
      </c>
      <c r="B2636" s="138">
        <f>'Acct Summary 7-8'!E20</f>
        <v>386953</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610478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610478</v>
      </c>
      <c r="C2661" s="2" t="s">
        <v>594</v>
      </c>
      <c r="D2661" s="2" t="str">
        <f t="shared" si="40"/>
        <v>Error?</v>
      </c>
    </row>
    <row r="2662" spans="1:4" x14ac:dyDescent="0.2">
      <c r="A2662" s="5">
        <v>2601</v>
      </c>
      <c r="B2662" s="138">
        <f>'Acct Summary 7-8'!H20</f>
        <v>-610478</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107853</v>
      </c>
      <c r="D2718" s="2" t="str">
        <f t="shared" si="41"/>
        <v>Error?</v>
      </c>
    </row>
    <row r="2719" spans="1:4" x14ac:dyDescent="0.2">
      <c r="A2719" s="5">
        <v>2658</v>
      </c>
      <c r="B2719" s="138">
        <f>'Expenditures 15-22'!D51</f>
        <v>10928</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289</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119070</v>
      </c>
      <c r="C2724" s="2" t="s">
        <v>594</v>
      </c>
      <c r="D2724" s="2" t="str">
        <f t="shared" si="41"/>
        <v>Error?</v>
      </c>
    </row>
    <row r="2725" spans="1:4" x14ac:dyDescent="0.2">
      <c r="A2725" s="5">
        <v>2664</v>
      </c>
      <c r="B2725" s="138">
        <f>'Expenditures 15-22'!D247</f>
        <v>12748</v>
      </c>
      <c r="D2725" s="2" t="str">
        <f t="shared" si="41"/>
        <v>Error?</v>
      </c>
    </row>
    <row r="2726" spans="1:4" x14ac:dyDescent="0.2">
      <c r="A2726" s="5">
        <v>2665</v>
      </c>
      <c r="B2726" s="138">
        <f>'Expenditures 15-22'!K247</f>
        <v>12748</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500000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681586</v>
      </c>
      <c r="C2789" s="2" t="s">
        <v>594</v>
      </c>
      <c r="D2789" s="2" t="str">
        <f t="shared" si="42"/>
        <v>Error?</v>
      </c>
    </row>
    <row r="2790" spans="1:4" x14ac:dyDescent="0.2">
      <c r="A2790" s="5">
        <v>2729</v>
      </c>
      <c r="B2790" s="138">
        <f>'Expenditures 15-22'!E102</f>
        <v>681586</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500000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9693</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1078720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17465</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1078720</v>
      </c>
      <c r="D2912" s="2" t="str">
        <f t="shared" si="44"/>
        <v>Error?</v>
      </c>
    </row>
    <row r="2913" spans="1:4" x14ac:dyDescent="0.2">
      <c r="A2913" s="5">
        <v>2852</v>
      </c>
      <c r="B2913" s="138">
        <f>'Assets-Liab 5-6'!I41</f>
        <v>1078720</v>
      </c>
      <c r="C2913" s="2" t="s">
        <v>594</v>
      </c>
      <c r="D2913" s="2" t="str">
        <f t="shared" si="44"/>
        <v>Error?</v>
      </c>
    </row>
    <row r="2914" spans="1:4" x14ac:dyDescent="0.2">
      <c r="A2914" s="5">
        <v>2853</v>
      </c>
      <c r="B2914" s="138">
        <f>'Assets-Liab 5-6'!L33</f>
        <v>17465</v>
      </c>
      <c r="D2914" s="2" t="str">
        <f t="shared" si="44"/>
        <v>Error?</v>
      </c>
    </row>
    <row r="2915" spans="1:4" x14ac:dyDescent="0.2">
      <c r="A2915" s="10">
        <v>2854</v>
      </c>
      <c r="D2915" s="2" t="str">
        <f t="shared" si="44"/>
        <v>OK</v>
      </c>
    </row>
    <row r="2916" spans="1:4" x14ac:dyDescent="0.2">
      <c r="A2916" s="5">
        <v>2855</v>
      </c>
      <c r="B2916" s="138">
        <f>'Assets-Liab 5-6'!L34</f>
        <v>17465</v>
      </c>
      <c r="C2916" s="2" t="s">
        <v>594</v>
      </c>
      <c r="D2916" s="2" t="str">
        <f t="shared" si="44"/>
        <v>Error?</v>
      </c>
    </row>
    <row r="2917" spans="1:4" x14ac:dyDescent="0.2">
      <c r="A2917" s="5">
        <v>2856</v>
      </c>
      <c r="B2917" s="138">
        <f>'Assets-Liab 5-6'!L41</f>
        <v>17465</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681586</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52796</v>
      </c>
      <c r="D2955" s="2" t="str">
        <f t="shared" si="45"/>
        <v>Error?</v>
      </c>
    </row>
    <row r="2956" spans="1:4" x14ac:dyDescent="0.2">
      <c r="A2956" s="5">
        <v>2895</v>
      </c>
      <c r="B2956" s="138">
        <f>'Expenditures 15-22'!H79</f>
        <v>259230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52796</v>
      </c>
      <c r="C2973" s="2" t="s">
        <v>594</v>
      </c>
      <c r="D2973" s="2" t="str">
        <f t="shared" si="45"/>
        <v>Error?</v>
      </c>
    </row>
    <row r="2974" spans="1:4" x14ac:dyDescent="0.2">
      <c r="A2974" s="5">
        <v>2913</v>
      </c>
      <c r="B2974" s="138">
        <f>'Expenditures 15-22'!K79</f>
        <v>940816</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459713</v>
      </c>
      <c r="D3055" s="2" t="str">
        <f t="shared" si="46"/>
        <v>Error?</v>
      </c>
    </row>
    <row r="3056" spans="1:4" x14ac:dyDescent="0.2">
      <c r="A3056" s="5">
        <v>2995</v>
      </c>
      <c r="B3056" s="138">
        <f>'Expenditures 15-22'!D10</f>
        <v>43407</v>
      </c>
      <c r="D3056" s="2" t="str">
        <f t="shared" si="46"/>
        <v>Error?</v>
      </c>
    </row>
    <row r="3057" spans="1:4" x14ac:dyDescent="0.2">
      <c r="A3057" s="5">
        <v>2996</v>
      </c>
      <c r="B3057" s="138">
        <f>'Expenditures 15-22'!E10</f>
        <v>168421</v>
      </c>
      <c r="D3057" s="2" t="str">
        <f t="shared" si="46"/>
        <v>Error?</v>
      </c>
    </row>
    <row r="3058" spans="1:4" x14ac:dyDescent="0.2">
      <c r="A3058" s="5">
        <v>2997</v>
      </c>
      <c r="B3058" s="138">
        <f>'Expenditures 15-22'!F10</f>
        <v>198918</v>
      </c>
      <c r="D3058" s="2" t="str">
        <f t="shared" si="46"/>
        <v>Error?</v>
      </c>
    </row>
    <row r="3059" spans="1:4" x14ac:dyDescent="0.2">
      <c r="A3059" s="5">
        <v>2998</v>
      </c>
      <c r="B3059" s="138">
        <f>'Expenditures 15-22'!G10</f>
        <v>357156</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1227615</v>
      </c>
      <c r="C3062" s="2" t="s">
        <v>594</v>
      </c>
      <c r="D3062" s="2" t="str">
        <f t="shared" si="46"/>
        <v>Error?</v>
      </c>
    </row>
    <row r="3063" spans="1:4" x14ac:dyDescent="0.2">
      <c r="A3063" s="10">
        <v>3002</v>
      </c>
      <c r="D3063" s="2" t="str">
        <f t="shared" si="46"/>
        <v>OK</v>
      </c>
    </row>
    <row r="3064" spans="1:4" x14ac:dyDescent="0.2">
      <c r="A3064" s="5">
        <v>3003</v>
      </c>
      <c r="B3064" s="138">
        <f>'Expenditures 15-22'!D219</f>
        <v>13413</v>
      </c>
      <c r="D3064" s="2" t="str">
        <f t="shared" si="46"/>
        <v>Error?</v>
      </c>
    </row>
    <row r="3065" spans="1:4" x14ac:dyDescent="0.2">
      <c r="A3065" s="5">
        <v>3004</v>
      </c>
      <c r="B3065" s="138">
        <f>'Expenditures 15-22'!K219</f>
        <v>13413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10400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26068</v>
      </c>
      <c r="C3225" s="2" t="s">
        <v>594</v>
      </c>
      <c r="D3225" s="2" t="str">
        <f t="shared" si="49"/>
        <v>Error?</v>
      </c>
    </row>
    <row r="3226" spans="1:4" x14ac:dyDescent="0.2">
      <c r="A3226" s="5">
        <v>3165</v>
      </c>
      <c r="B3226" s="138">
        <f>'Acct Summary 7-8'!I8</f>
        <v>26068</v>
      </c>
      <c r="C3226" s="2" t="s">
        <v>594</v>
      </c>
      <c r="D3226" s="2" t="str">
        <f t="shared" si="49"/>
        <v>Error?</v>
      </c>
    </row>
    <row r="3227" spans="1:4" x14ac:dyDescent="0.2">
      <c r="A3227" s="5">
        <v>3166</v>
      </c>
      <c r="B3227" s="138">
        <f>'Acct Summary 7-8'!I20</f>
        <v>26068</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1290901</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500000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500000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8</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16312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-496431</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10400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10400</v>
      </c>
      <c r="C3277" s="2" t="s">
        <v>594</v>
      </c>
      <c r="D3277" s="2" t="str">
        <f t="shared" si="50"/>
        <v>Error?</v>
      </c>
    </row>
    <row r="3278" spans="1:4" x14ac:dyDescent="0.2">
      <c r="A3278" s="5">
        <v>3217</v>
      </c>
      <c r="B3278" s="138">
        <f>'Acct Summary 7-8'!E78</f>
        <v>397353</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1650000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1650000</v>
      </c>
      <c r="C3299" s="2" t="s">
        <v>594</v>
      </c>
      <c r="D3299" s="2" t="str">
        <f t="shared" si="50"/>
        <v>Error?</v>
      </c>
    </row>
    <row r="3300" spans="1:4" x14ac:dyDescent="0.2">
      <c r="A3300" s="5">
        <v>3239</v>
      </c>
      <c r="B3300" s="138">
        <f>'Acct Summary 7-8'!H78</f>
        <v>1039522</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1589600</v>
      </c>
      <c r="C3317" s="2" t="s">
        <v>594</v>
      </c>
      <c r="D3317" s="2" t="str">
        <f t="shared" si="50"/>
        <v>Error?</v>
      </c>
    </row>
    <row r="3318" spans="1:4" x14ac:dyDescent="0.2">
      <c r="A3318" s="5">
        <v>3257</v>
      </c>
      <c r="B3318" s="138">
        <f>'Acct Summary 7-8'!I76</f>
        <v>1650000</v>
      </c>
      <c r="C3318" s="2" t="s">
        <v>594</v>
      </c>
      <c r="D3318" s="2" t="str">
        <f t="shared" si="50"/>
        <v>Error?</v>
      </c>
    </row>
    <row r="3319" spans="1:4" x14ac:dyDescent="0.2">
      <c r="A3319" s="5">
        <v>3258</v>
      </c>
      <c r="B3319" s="138">
        <f>'Acct Summary 7-8'!I77</f>
        <v>-60400</v>
      </c>
      <c r="C3319" s="2" t="s">
        <v>594</v>
      </c>
      <c r="D3319" s="2" t="str">
        <f t="shared" si="50"/>
        <v>Error?</v>
      </c>
    </row>
    <row r="3320" spans="1:4" x14ac:dyDescent="0.2">
      <c r="A3320" s="5">
        <v>3259</v>
      </c>
      <c r="B3320" s="138">
        <f>'Acct Summary 7-8'!I78</f>
        <v>-34332</v>
      </c>
      <c r="C3320" s="2" t="s">
        <v>594</v>
      </c>
      <c r="D3320" s="2" t="str">
        <f t="shared" si="50"/>
        <v>Error?</v>
      </c>
    </row>
    <row r="3321" spans="1:4" x14ac:dyDescent="0.2">
      <c r="A3321" s="5">
        <v>3260</v>
      </c>
      <c r="B3321" s="138">
        <f>'Acct Summary 7-8'!I79</f>
        <v>1113052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1078720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1298240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152846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47686</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114302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50800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1663874</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183314</v>
      </c>
      <c r="D3387" s="2" t="str">
        <f t="shared" si="51"/>
        <v>Error?</v>
      </c>
    </row>
    <row r="3388" spans="1:4" x14ac:dyDescent="0.2">
      <c r="A3388" s="5">
        <v>3327</v>
      </c>
      <c r="B3388" s="138">
        <f>'Expenditures 15-22'!D217</f>
        <v>90198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183314</v>
      </c>
      <c r="C3390" s="2" t="s">
        <v>594</v>
      </c>
      <c r="D3390" s="2" t="str">
        <f t="shared" si="51"/>
        <v>Error?</v>
      </c>
    </row>
    <row r="3391" spans="1:4" x14ac:dyDescent="0.2">
      <c r="A3391" s="5">
        <v>3330</v>
      </c>
      <c r="B3391" s="138">
        <f>'Expenditures 15-22'!K217</f>
        <v>90198</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11274122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2527391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473045</v>
      </c>
      <c r="D3417" s="2" t="str">
        <f t="shared" si="52"/>
        <v>Error?</v>
      </c>
    </row>
    <row r="3418" spans="1:4" x14ac:dyDescent="0.2">
      <c r="A3418" s="10">
        <v>3357</v>
      </c>
      <c r="D3418" s="2" t="str">
        <f t="shared" si="52"/>
        <v>OK</v>
      </c>
    </row>
    <row r="3419" spans="1:4" x14ac:dyDescent="0.2">
      <c r="A3419" s="5">
        <v>3358</v>
      </c>
      <c r="B3419" s="138">
        <f>'Assets-Liab 5-6'!F4</f>
        <v>16312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2378117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1039522</v>
      </c>
      <c r="D3425" s="2" t="str">
        <f t="shared" si="52"/>
        <v>Error?</v>
      </c>
    </row>
    <row r="3426" spans="1:4" x14ac:dyDescent="0.2">
      <c r="A3426" s="10">
        <v>3365</v>
      </c>
      <c r="D3426" s="2" t="str">
        <f t="shared" si="52"/>
        <v>OK</v>
      </c>
    </row>
    <row r="3427" spans="1:4" x14ac:dyDescent="0.2">
      <c r="A3427" s="5">
        <v>3366</v>
      </c>
      <c r="B3427" s="138">
        <f>'Assets-Liab 5-6'!I4</f>
        <v>1078720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17465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204548</v>
      </c>
      <c r="C3446" s="2" t="s">
        <v>594</v>
      </c>
      <c r="D3446" s="2" t="str">
        <f t="shared" si="52"/>
        <v>Error?</v>
      </c>
    </row>
    <row r="3447" spans="1:4" x14ac:dyDescent="0.2">
      <c r="A3447" s="5">
        <v>3386</v>
      </c>
      <c r="B3447" s="138">
        <f>'Tax Sched 23'!D16</f>
        <v>110734</v>
      </c>
      <c r="C3447" s="2" t="s">
        <v>594</v>
      </c>
      <c r="D3447" s="2" t="str">
        <f t="shared" si="52"/>
        <v>Error?</v>
      </c>
    </row>
    <row r="3448" spans="1:4" x14ac:dyDescent="0.2">
      <c r="A3448" s="5">
        <v>3387</v>
      </c>
      <c r="B3448" s="138">
        <f>'Tax Sched 23'!C16</f>
        <v>93814</v>
      </c>
      <c r="D3448" s="2" t="str">
        <f t="shared" si="52"/>
        <v>Error?</v>
      </c>
    </row>
    <row r="3449" spans="1:4" x14ac:dyDescent="0.2">
      <c r="A3449" s="5">
        <v>3388</v>
      </c>
      <c r="B3449" s="138">
        <f>'Tax Sched 23'!F16</f>
        <v>378186</v>
      </c>
      <c r="C3449" s="2" t="s">
        <v>594</v>
      </c>
      <c r="D3449" s="2" t="str">
        <f t="shared" si="52"/>
        <v>Error?</v>
      </c>
    </row>
    <row r="3450" spans="1:4" x14ac:dyDescent="0.2">
      <c r="A3450" s="5">
        <v>3389</v>
      </c>
      <c r="B3450" s="138">
        <f>'Tax Sched 23'!E16</f>
        <v>472000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10964</v>
      </c>
      <c r="C3725" s="2" t="s">
        <v>594</v>
      </c>
      <c r="D3725" s="2" t="str">
        <f t="shared" si="57"/>
        <v>Error?</v>
      </c>
    </row>
    <row r="3726" spans="1:4" x14ac:dyDescent="0.2">
      <c r="A3726" s="5">
        <v>3665</v>
      </c>
      <c r="B3726" s="138">
        <f>'Tax Sched 23'!D13</f>
        <v>10940</v>
      </c>
      <c r="C3726" s="2" t="s">
        <v>594</v>
      </c>
      <c r="D3726" s="2" t="str">
        <f t="shared" si="57"/>
        <v>Error?</v>
      </c>
    </row>
    <row r="3727" spans="1:4" x14ac:dyDescent="0.2">
      <c r="A3727" s="5">
        <v>3666</v>
      </c>
      <c r="B3727" s="138">
        <f>'Tax Sched 23'!C13</f>
        <v>24</v>
      </c>
      <c r="D3727" s="2" t="str">
        <f t="shared" si="57"/>
        <v>Error?</v>
      </c>
    </row>
    <row r="3728" spans="1:4" x14ac:dyDescent="0.2">
      <c r="A3728" s="5">
        <v>3667</v>
      </c>
      <c r="B3728" s="138">
        <f>'Tax Sched 23'!F13</f>
        <v>94</v>
      </c>
      <c r="C3728" s="2" t="s">
        <v>594</v>
      </c>
      <c r="D3728" s="2" t="str">
        <f t="shared" si="57"/>
        <v>Error?</v>
      </c>
    </row>
    <row r="3729" spans="1:4" x14ac:dyDescent="0.2">
      <c r="A3729" s="5">
        <v>3668</v>
      </c>
      <c r="B3729" s="138">
        <f>'Tax Sched 23'!E13</f>
        <v>118</v>
      </c>
      <c r="D3729" s="2" t="str">
        <f t="shared" si="57"/>
        <v>Error?</v>
      </c>
    </row>
    <row r="3730" spans="1:4" x14ac:dyDescent="0.2">
      <c r="A3730" s="5">
        <v>3669</v>
      </c>
      <c r="B3730" s="138">
        <f>'ICR Computation 30'!E10</f>
        <v>7537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4739230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29072576</v>
      </c>
      <c r="C4122" s="2" t="s">
        <v>594</v>
      </c>
      <c r="D4122" s="2" t="str">
        <f t="shared" si="63"/>
        <v>Error?</v>
      </c>
    </row>
    <row r="4123" spans="1:4" x14ac:dyDescent="0.2">
      <c r="A4123" s="5">
        <v>4062</v>
      </c>
      <c r="B4123" s="138">
        <f>'Acct Summary 7-8'!D10</f>
        <v>2229944</v>
      </c>
      <c r="C4123" s="2" t="s">
        <v>594</v>
      </c>
      <c r="D4123" s="2" t="str">
        <f t="shared" si="63"/>
        <v>Error?</v>
      </c>
    </row>
    <row r="4124" spans="1:4" x14ac:dyDescent="0.2">
      <c r="A4124" s="5">
        <v>4063</v>
      </c>
      <c r="B4124" s="138">
        <f>'Acct Summary 7-8'!E10</f>
        <v>397353</v>
      </c>
      <c r="C4124" s="2" t="s">
        <v>594</v>
      </c>
      <c r="D4124" s="2" t="str">
        <f t="shared" si="63"/>
        <v>Error?</v>
      </c>
    </row>
    <row r="4125" spans="1:4" x14ac:dyDescent="0.2">
      <c r="A4125" s="5">
        <v>4064</v>
      </c>
      <c r="B4125" s="138">
        <f>'Acct Summary 7-8'!F10</f>
        <v>1129209</v>
      </c>
      <c r="C4125" s="2" t="s">
        <v>594</v>
      </c>
      <c r="D4125" s="2" t="str">
        <f t="shared" si="63"/>
        <v>Error?</v>
      </c>
    </row>
    <row r="4126" spans="1:4" x14ac:dyDescent="0.2">
      <c r="A4126" s="5">
        <v>4065</v>
      </c>
      <c r="B4126" s="138">
        <f>'Acct Summary 7-8'!G10</f>
        <v>466447</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26068</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4739230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27781675</v>
      </c>
      <c r="C4136" s="2" t="s">
        <v>594</v>
      </c>
      <c r="D4136" s="2" t="str">
        <f t="shared" si="63"/>
        <v>Error?</v>
      </c>
    </row>
    <row r="4137" spans="1:4" x14ac:dyDescent="0.2">
      <c r="A4137" s="5">
        <v>4076</v>
      </c>
      <c r="B4137" s="138">
        <f>'Acct Summary 7-8'!D19</f>
        <v>2229936</v>
      </c>
      <c r="C4137" s="2" t="s">
        <v>594</v>
      </c>
      <c r="D4137" s="2" t="str">
        <f t="shared" si="63"/>
        <v>Error?</v>
      </c>
    </row>
    <row r="4138" spans="1:4" x14ac:dyDescent="0.2">
      <c r="A4138" s="5">
        <v>4077</v>
      </c>
      <c r="B4138" s="138">
        <f>'Acct Summary 7-8'!E19</f>
        <v>10400</v>
      </c>
      <c r="C4138" s="2" t="s">
        <v>594</v>
      </c>
      <c r="D4138" s="2" t="str">
        <f t="shared" si="63"/>
        <v>Error?</v>
      </c>
    </row>
    <row r="4139" spans="1:4" x14ac:dyDescent="0.2">
      <c r="A4139" s="5">
        <v>4078</v>
      </c>
      <c r="B4139" s="138">
        <f>'Acct Summary 7-8'!F19</f>
        <v>1112897</v>
      </c>
      <c r="C4139" s="2" t="s">
        <v>594</v>
      </c>
      <c r="D4139" s="2" t="str">
        <f t="shared" si="63"/>
        <v>Error?</v>
      </c>
    </row>
    <row r="4140" spans="1:4" x14ac:dyDescent="0.2">
      <c r="A4140" s="5">
        <v>4079</v>
      </c>
      <c r="B4140" s="138">
        <f>'Acct Summary 7-8'!G19</f>
        <v>962878</v>
      </c>
      <c r="C4140" s="2" t="s">
        <v>594</v>
      </c>
      <c r="D4140" s="2" t="str">
        <f t="shared" si="63"/>
        <v>Error?</v>
      </c>
    </row>
    <row r="4141" spans="1:4" x14ac:dyDescent="0.2">
      <c r="A4141" s="5">
        <v>4080</v>
      </c>
      <c r="B4141" s="138">
        <f>'Acct Summary 7-8'!H19</f>
        <v>610478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1600000</v>
      </c>
      <c r="C4171" s="2" t="s">
        <v>594</v>
      </c>
      <c r="D4171" s="2" t="str">
        <f t="shared" si="64"/>
        <v>Error?</v>
      </c>
    </row>
    <row r="4172" spans="1:4" x14ac:dyDescent="0.2">
      <c r="A4172" s="5">
        <v>4111</v>
      </c>
      <c r="B4172" s="138">
        <f>'Short-Term Long-Term Debt 24'!J49</f>
        <v>1126955</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1778.8000000000002</v>
      </c>
      <c r="C4265" s="2" t="s">
        <v>594</v>
      </c>
      <c r="D4265" s="2" t="str">
        <f t="shared" si="65"/>
        <v>Error?</v>
      </c>
      <c r="E4265" s="128"/>
    </row>
    <row r="4266" spans="1:5" x14ac:dyDescent="0.2">
      <c r="A4266" s="12">
        <v>4205</v>
      </c>
      <c r="B4266" s="138">
        <f>('FP Info 3'!F10)*100000</f>
        <v>550</v>
      </c>
      <c r="C4266" s="2" t="s">
        <v>594</v>
      </c>
      <c r="D4266" s="2" t="str">
        <f t="shared" si="65"/>
        <v>Error?</v>
      </c>
      <c r="E4266" s="128"/>
    </row>
    <row r="4267" spans="1:5" x14ac:dyDescent="0.2">
      <c r="A4267" s="12">
        <v>4206</v>
      </c>
      <c r="B4267" s="138">
        <f>('FP Info 3'!H10)*100000</f>
        <v>494.1</v>
      </c>
      <c r="C4267" s="2" t="s">
        <v>594</v>
      </c>
      <c r="D4267" s="2" t="str">
        <f t="shared" si="65"/>
        <v>Error?</v>
      </c>
      <c r="E4267" s="128"/>
    </row>
    <row r="4268" spans="1:5" x14ac:dyDescent="0.2">
      <c r="A4268" s="12">
        <v>4207</v>
      </c>
      <c r="B4268" s="138">
        <f>('FP Info 3'!J10)*100000</f>
        <v>2823</v>
      </c>
      <c r="C4268" s="2" t="s">
        <v>594</v>
      </c>
      <c r="D4268" s="2" t="str">
        <f t="shared" si="65"/>
        <v>Error?</v>
      </c>
    </row>
    <row r="4269" spans="1:5" x14ac:dyDescent="0.2">
      <c r="A4269" s="12">
        <v>4208</v>
      </c>
      <c r="B4269" s="138">
        <f>'FP Info 3'!J16</f>
        <v>15165540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27209</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54554</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42639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25.700000000000003</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119405181</v>
      </c>
      <c r="D4995" s="2" t="str">
        <f t="shared" si="77"/>
        <v>Error?</v>
      </c>
    </row>
    <row r="4996" spans="1:4" x14ac:dyDescent="0.2">
      <c r="A4996" s="12">
        <v>4935</v>
      </c>
      <c r="B4996" s="138">
        <f>'FP Info 3'!H31</f>
        <v>8238957.489000001</v>
      </c>
      <c r="D4996" s="2" t="str">
        <f t="shared" si="77"/>
        <v>Error?</v>
      </c>
    </row>
    <row r="4997" spans="1:4" x14ac:dyDescent="0.2">
      <c r="A4997" s="12">
        <v>4936</v>
      </c>
      <c r="B4997" s="138">
        <f>'FP Info 3'!H37</f>
        <v>1600000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726026</v>
      </c>
      <c r="D5061" s="2" t="str">
        <f t="shared" si="78"/>
        <v>Error?</v>
      </c>
    </row>
    <row r="5062" spans="1:4" x14ac:dyDescent="0.2">
      <c r="A5062" s="10">
        <v>5001</v>
      </c>
      <c r="D5062" s="2" t="str">
        <f t="shared" si="78"/>
        <v>OK</v>
      </c>
    </row>
    <row r="5063" spans="1:4" x14ac:dyDescent="0.2">
      <c r="A5063" s="5">
        <v>5002</v>
      </c>
      <c r="B5063" s="138">
        <f>'Revenues 9-14'!C7</f>
        <v>5617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731643</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135245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135245</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2600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85100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60064</v>
      </c>
      <c r="D5119" s="2" t="str">
        <f t="shared" ref="D5119:D5182" si="79">IF(ISBLANK(B5119),"OK",IF(A5119-B5119=0,"OK","Error?"))</f>
        <v>Error?</v>
      </c>
    </row>
    <row r="5120" spans="1:4" x14ac:dyDescent="0.2">
      <c r="A5120" s="5">
        <v>5059</v>
      </c>
      <c r="B5120" s="138">
        <f>'Revenues 9-14'!C108</f>
        <v>147764</v>
      </c>
      <c r="C5120" s="2" t="s">
        <v>594</v>
      </c>
      <c r="D5120" s="2" t="str">
        <f t="shared" si="79"/>
        <v>Error?</v>
      </c>
    </row>
    <row r="5121" spans="1:4" x14ac:dyDescent="0.2">
      <c r="A5121" s="5">
        <v>5060</v>
      </c>
      <c r="B5121" s="138">
        <f>'Revenues 9-14'!C109</f>
        <v>1014652</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17560573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17560573</v>
      </c>
      <c r="C5132" s="2" t="s">
        <v>594</v>
      </c>
      <c r="D5132" s="2" t="str">
        <f t="shared" si="79"/>
        <v>Error?</v>
      </c>
    </row>
    <row r="5133" spans="1:4" x14ac:dyDescent="0.2">
      <c r="A5133" s="5">
        <v>5072</v>
      </c>
      <c r="B5133" s="138">
        <f>'Revenues 9-14'!C124</f>
        <v>15464</v>
      </c>
      <c r="D5133" s="2" t="str">
        <f t="shared" si="79"/>
        <v>Error?</v>
      </c>
    </row>
    <row r="5134" spans="1:4" x14ac:dyDescent="0.2">
      <c r="A5134" s="5">
        <v>5073</v>
      </c>
      <c r="B5134" s="138">
        <f>'Revenues 9-14'!C125</f>
        <v>174062</v>
      </c>
      <c r="D5134" s="2" t="str">
        <f t="shared" si="79"/>
        <v>Error?</v>
      </c>
    </row>
    <row r="5135" spans="1:4" x14ac:dyDescent="0.2">
      <c r="A5135" s="5">
        <v>5074</v>
      </c>
      <c r="B5135" s="138">
        <f>'Revenues 9-14'!C126</f>
        <v>156079</v>
      </c>
      <c r="D5135" s="2" t="str">
        <f t="shared" si="79"/>
        <v>Error?</v>
      </c>
    </row>
    <row r="5136" spans="1:4" x14ac:dyDescent="0.2">
      <c r="A5136" s="10">
        <v>5075</v>
      </c>
      <c r="D5136" s="2" t="str">
        <f t="shared" si="79"/>
        <v>OK</v>
      </c>
    </row>
    <row r="5137" spans="1:4" x14ac:dyDescent="0.2">
      <c r="A5137" s="5">
        <v>5076</v>
      </c>
      <c r="B5137" s="138">
        <f>'Revenues 9-14'!C127</f>
        <v>28798</v>
      </c>
      <c r="D5137" s="2" t="str">
        <f t="shared" si="79"/>
        <v>Error?</v>
      </c>
    </row>
    <row r="5138" spans="1:4" x14ac:dyDescent="0.2">
      <c r="A5138" s="10">
        <v>5077</v>
      </c>
      <c r="D5138" s="2" t="str">
        <f t="shared" si="79"/>
        <v>OK</v>
      </c>
    </row>
    <row r="5139" spans="1:4" x14ac:dyDescent="0.2">
      <c r="A5139" s="5">
        <v>5078</v>
      </c>
      <c r="B5139" s="138">
        <f>'Revenues 9-14'!C128</f>
        <v>3142</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65926</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443471</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22101</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1228729</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1694301</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19254874</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868882</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386347</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1302914</v>
      </c>
      <c r="C5246" s="2" t="s">
        <v>594</v>
      </c>
      <c r="D5246" s="2" t="str">
        <f t="shared" si="80"/>
        <v>Error?</v>
      </c>
    </row>
    <row r="5247" spans="1:4" x14ac:dyDescent="0.2">
      <c r="A5247" s="5">
        <v>5186</v>
      </c>
      <c r="B5247" s="138">
        <f>'Revenues 9-14'!C203</f>
        <v>2121878</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2121878</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6535</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282967</v>
      </c>
      <c r="D5278" s="2" t="str">
        <f t="shared" si="81"/>
        <v>Error?</v>
      </c>
    </row>
    <row r="5279" spans="1:4" x14ac:dyDescent="0.2">
      <c r="A5279" s="5">
        <v>5218</v>
      </c>
      <c r="B5279" s="138">
        <f>'Revenues 9-14'!C221</f>
        <v>2086</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291588</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14800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4063820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4063820</v>
      </c>
      <c r="C5326" s="2" t="s">
        <v>594</v>
      </c>
      <c r="D5326" s="2" t="str">
        <f t="shared" si="82"/>
        <v>Error?</v>
      </c>
    </row>
    <row r="5327" spans="1:4" x14ac:dyDescent="0.2">
      <c r="A5327" s="5">
        <v>5266</v>
      </c>
      <c r="B5327" s="138">
        <f>'Revenues 9-14'!C275</f>
        <v>24333346</v>
      </c>
      <c r="C5327" s="2" t="s">
        <v>594</v>
      </c>
      <c r="D5327" s="2" t="str">
        <f t="shared" si="82"/>
        <v>Error?</v>
      </c>
    </row>
    <row r="5328" spans="1:4" x14ac:dyDescent="0.2">
      <c r="A5328" s="5">
        <v>5267</v>
      </c>
      <c r="B5328" s="138">
        <f>'Revenues 9-14'!D5</f>
        <v>215871</v>
      </c>
      <c r="D5328" s="2" t="str">
        <f t="shared" si="82"/>
        <v>Error?</v>
      </c>
    </row>
    <row r="5329" spans="1:4" x14ac:dyDescent="0.2">
      <c r="A5329" s="10">
        <v>5268</v>
      </c>
      <c r="D5329" s="2" t="str">
        <f t="shared" si="82"/>
        <v>OK</v>
      </c>
    </row>
    <row r="5330" spans="1:4" x14ac:dyDescent="0.2">
      <c r="A5330" s="5">
        <v>5269</v>
      </c>
      <c r="B5330" s="138">
        <f>'Revenues 9-14'!D6</f>
        <v>10964</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226835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537272</v>
      </c>
      <c r="D5337" s="2" t="str">
        <f t="shared" si="82"/>
        <v>Error?</v>
      </c>
    </row>
    <row r="5338" spans="1:4" x14ac:dyDescent="0.2">
      <c r="A5338" s="5">
        <v>5277</v>
      </c>
      <c r="B5338" s="138">
        <f>'Revenues 9-14'!D17</f>
        <v>0</v>
      </c>
      <c r="D5338" s="2" t="str">
        <f t="shared" si="82"/>
        <v>Error?</v>
      </c>
    </row>
    <row r="5339" spans="1:4" x14ac:dyDescent="0.2">
      <c r="A5339" s="5">
        <v>5278</v>
      </c>
      <c r="B5339" s="138">
        <f>'Revenues 9-14'!D18</f>
        <v>537272</v>
      </c>
      <c r="C5339" s="2" t="s">
        <v>594</v>
      </c>
      <c r="D5339" s="2" t="str">
        <f t="shared" si="82"/>
        <v>Error?</v>
      </c>
    </row>
    <row r="5340" spans="1:4" x14ac:dyDescent="0.2">
      <c r="A5340" s="5">
        <v>5279</v>
      </c>
      <c r="B5340" s="138">
        <f>'Revenues 9-14'!D65</f>
        <v>23417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23417</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116417</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2432</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252381</v>
      </c>
      <c r="D5354" s="2" t="str">
        <f t="shared" si="82"/>
        <v>Error?</v>
      </c>
    </row>
    <row r="5355" spans="1:4" x14ac:dyDescent="0.2">
      <c r="A5355" s="5">
        <v>5294</v>
      </c>
      <c r="B5355" s="138">
        <f>'Revenues 9-14'!D108</f>
        <v>371230</v>
      </c>
      <c r="C5355" s="2" t="s">
        <v>594</v>
      </c>
      <c r="D5355" s="2" t="str">
        <f t="shared" si="82"/>
        <v>Error?</v>
      </c>
    </row>
    <row r="5356" spans="1:4" x14ac:dyDescent="0.2">
      <c r="A5356" s="5">
        <v>5295</v>
      </c>
      <c r="B5356" s="138">
        <f>'Revenues 9-14'!D109</f>
        <v>1158754</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1071190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1071190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1071190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2229944</v>
      </c>
      <c r="C5508" s="2" t="s">
        <v>594</v>
      </c>
      <c r="D5508" s="2" t="str">
        <f t="shared" si="85"/>
        <v>Error?</v>
      </c>
    </row>
    <row r="5509" spans="1:4" x14ac:dyDescent="0.2">
      <c r="A5509" s="5">
        <v>5448</v>
      </c>
      <c r="B5509" s="138">
        <f>'Revenues 9-14'!E5</f>
        <v>391406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391406</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5947</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5947</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397353</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397353</v>
      </c>
      <c r="C5552" s="2" t="s">
        <v>594</v>
      </c>
      <c r="D5552" s="2" t="str">
        <f t="shared" si="85"/>
        <v>Error?</v>
      </c>
    </row>
    <row r="5553" spans="1:4" x14ac:dyDescent="0.2">
      <c r="A5553" s="5">
        <v>5492</v>
      </c>
      <c r="B5553" s="138">
        <f>'Revenues 9-14'!F5</f>
        <v>154981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154981</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-2824</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-2824</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25371</v>
      </c>
      <c r="D5586" s="2" t="str">
        <f t="shared" si="86"/>
        <v>Error?</v>
      </c>
    </row>
    <row r="5587" spans="1:4" x14ac:dyDescent="0.2">
      <c r="A5587" s="5">
        <v>5526</v>
      </c>
      <c r="B5587" s="138">
        <f>'Revenues 9-14'!F108</f>
        <v>25371</v>
      </c>
      <c r="C5587" s="2" t="s">
        <v>594</v>
      </c>
      <c r="D5587" s="2" t="str">
        <f t="shared" si="86"/>
        <v>Error?</v>
      </c>
    </row>
    <row r="5588" spans="1:4" x14ac:dyDescent="0.2">
      <c r="A5588" s="5">
        <v>5527</v>
      </c>
      <c r="B5588" s="138">
        <f>'Revenues 9-14'!F109</f>
        <v>177528</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453154</v>
      </c>
      <c r="D5615" s="2" t="str">
        <f t="shared" si="86"/>
        <v>Error?</v>
      </c>
    </row>
    <row r="5616" spans="1:4" x14ac:dyDescent="0.2">
      <c r="A5616" s="10">
        <v>5555</v>
      </c>
      <c r="D5616" s="2" t="str">
        <f t="shared" si="86"/>
        <v>OK</v>
      </c>
    </row>
    <row r="5617" spans="1:4" x14ac:dyDescent="0.2">
      <c r="A5617" s="5">
        <v>5556</v>
      </c>
      <c r="B5617" s="138">
        <f>'Revenues 9-14'!F152</f>
        <v>498527</v>
      </c>
      <c r="D5617" s="2" t="str">
        <f t="shared" si="86"/>
        <v>Error?</v>
      </c>
    </row>
    <row r="5618" spans="1:4" x14ac:dyDescent="0.2">
      <c r="A5618" s="5">
        <v>5557</v>
      </c>
      <c r="B5618" s="138">
        <f>'Revenues 9-14'!F154</f>
        <v>951681</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951681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951681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1129209</v>
      </c>
      <c r="C5720" s="2" t="s">
        <v>594</v>
      </c>
      <c r="D5720" s="2" t="str">
        <f t="shared" si="88"/>
        <v>Error?</v>
      </c>
    </row>
    <row r="5721" spans="1:4" x14ac:dyDescent="0.2">
      <c r="A5721" s="5">
        <v>5660</v>
      </c>
      <c r="B5721" s="138">
        <f>'Revenues 9-14'!G5</f>
        <v>150850</v>
      </c>
      <c r="D5721" s="2" t="str">
        <f t="shared" si="88"/>
        <v>Error?</v>
      </c>
    </row>
    <row r="5722" spans="1:4" x14ac:dyDescent="0.2">
      <c r="A5722" s="5">
        <v>5661</v>
      </c>
      <c r="B5722" s="138">
        <f>'Revenues 9-14'!G7</f>
        <v>0</v>
      </c>
      <c r="D5722" s="2" t="str">
        <f t="shared" si="88"/>
        <v>Error?</v>
      </c>
    </row>
    <row r="5723" spans="1:4" x14ac:dyDescent="0.2">
      <c r="A5723" s="5">
        <v>5662</v>
      </c>
      <c r="B5723" s="138">
        <f>'Revenues 9-14'!G8</f>
        <v>204548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355398</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82662</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82662</v>
      </c>
      <c r="C5730" s="2" t="s">
        <v>594</v>
      </c>
      <c r="D5730" s="2" t="str">
        <f t="shared" si="88"/>
        <v>Error?</v>
      </c>
    </row>
    <row r="5731" spans="1:4" x14ac:dyDescent="0.2">
      <c r="A5731" s="5">
        <v>5670</v>
      </c>
      <c r="B5731" s="138">
        <f>'Revenues 9-14'!G65</f>
        <v>28387</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28387</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466447</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13837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13837</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12231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12231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26068</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466447</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26068</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77783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1775.54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219408</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219408</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219408</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-219408</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96700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96700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96700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316108</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316108</v>
      </c>
      <c r="D6229" s="2" t="str">
        <f t="shared" si="96"/>
        <v>Error?</v>
      </c>
      <c r="E6229" s="2" t="s">
        <v>199</v>
      </c>
    </row>
    <row r="6230" spans="1:5" x14ac:dyDescent="0.2">
      <c r="A6230">
        <v>6169</v>
      </c>
      <c r="B6230" s="138">
        <f>'Acct Summary 7-8'!J20</f>
        <v>-219408</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-219408</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-219408</v>
      </c>
      <c r="D6266" s="2" t="str">
        <f t="shared" si="96"/>
        <v>Error?</v>
      </c>
      <c r="E6266" s="2" t="s">
        <v>199</v>
      </c>
    </row>
    <row r="6267" spans="1:5" x14ac:dyDescent="0.2">
      <c r="A6267">
        <v>6206</v>
      </c>
      <c r="B6267" s="138">
        <f>'Acct Summary 7-8'!C82</f>
        <v>1290901</v>
      </c>
      <c r="D6267" s="2" t="str">
        <f t="shared" si="96"/>
        <v>Error?</v>
      </c>
      <c r="E6267" s="2" t="s">
        <v>199</v>
      </c>
    </row>
    <row r="6268" spans="1:5" x14ac:dyDescent="0.2">
      <c r="A6268">
        <v>6207</v>
      </c>
      <c r="B6268" s="138">
        <f>'Acct Summary 7-8'!D82</f>
        <v>8</v>
      </c>
      <c r="D6268" s="2" t="str">
        <f t="shared" si="96"/>
        <v>Error?</v>
      </c>
      <c r="E6268" s="2" t="s">
        <v>199</v>
      </c>
    </row>
    <row r="6269" spans="1:5" x14ac:dyDescent="0.2">
      <c r="A6269">
        <v>6208</v>
      </c>
      <c r="B6269" s="138">
        <f>'Acct Summary 7-8'!E82</f>
        <v>397353</v>
      </c>
      <c r="D6269" s="2" t="str">
        <f t="shared" si="96"/>
        <v>Error?</v>
      </c>
      <c r="E6269" s="2" t="s">
        <v>199</v>
      </c>
    </row>
    <row r="6270" spans="1:5" x14ac:dyDescent="0.2">
      <c r="A6270">
        <v>6209</v>
      </c>
      <c r="B6270" s="138">
        <f>'Acct Summary 7-8'!F82</f>
        <v>16312</v>
      </c>
      <c r="D6270" s="2" t="str">
        <f t="shared" si="96"/>
        <v>Error?</v>
      </c>
      <c r="E6270" s="2" t="s">
        <v>199</v>
      </c>
    </row>
    <row r="6271" spans="1:5" x14ac:dyDescent="0.2">
      <c r="A6271">
        <v>6210</v>
      </c>
      <c r="B6271" s="138">
        <f>'Acct Summary 7-8'!G82</f>
        <v>-496431</v>
      </c>
      <c r="D6271" s="2" t="str">
        <f t="shared" ref="D6271:D6334" si="97">IF(ISBLANK(B6271),"OK",IF(A6271-B6271=0,"OK","Error?"))</f>
        <v>Error?</v>
      </c>
      <c r="E6271" s="2" t="s">
        <v>199</v>
      </c>
    </row>
    <row r="6272" spans="1:5" x14ac:dyDescent="0.2">
      <c r="A6272">
        <v>6211</v>
      </c>
      <c r="B6272" s="138">
        <f>'Acct Summary 7-8'!H82</f>
        <v>1039522</v>
      </c>
      <c r="D6272" s="2" t="str">
        <f t="shared" si="97"/>
        <v>Error?</v>
      </c>
      <c r="E6272" s="2" t="s">
        <v>199</v>
      </c>
    </row>
    <row r="6273" spans="1:5" x14ac:dyDescent="0.2">
      <c r="A6273">
        <v>6212</v>
      </c>
      <c r="B6273" s="138">
        <f>'Acct Summary 7-8'!I82</f>
        <v>-34332</v>
      </c>
      <c r="D6273" s="2" t="str">
        <f t="shared" si="97"/>
        <v>Error?</v>
      </c>
      <c r="E6273" s="2" t="s">
        <v>199</v>
      </c>
    </row>
    <row r="6274" spans="1:5" x14ac:dyDescent="0.2">
      <c r="A6274">
        <v>6213</v>
      </c>
      <c r="B6274" s="138">
        <f>'Acct Summary 7-8'!J82</f>
        <v>-219408</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0.11183296504748241</v>
      </c>
      <c r="D6276" s="2" t="str">
        <f t="shared" si="97"/>
        <v>Error?</v>
      </c>
      <c r="E6276" s="2" t="s">
        <v>199</v>
      </c>
    </row>
    <row r="6277" spans="1:5" x14ac:dyDescent="0.2">
      <c r="A6277">
        <v>6216</v>
      </c>
      <c r="B6277" s="138">
        <f>'Acct Summary 7-8'!D83</f>
        <v>3.1653194935014015E-6</v>
      </c>
      <c r="D6277" s="2" t="str">
        <f t="shared" si="97"/>
        <v>Error?</v>
      </c>
      <c r="E6277" s="2" t="s">
        <v>199</v>
      </c>
    </row>
    <row r="6278" spans="1:5" x14ac:dyDescent="0.2">
      <c r="A6278">
        <v>6217</v>
      </c>
      <c r="B6278" s="138">
        <f>'Acct Summary 7-8'!E83</f>
        <v>0.83998985297381856</v>
      </c>
      <c r="D6278" s="2" t="str">
        <f t="shared" si="97"/>
        <v>Error?</v>
      </c>
      <c r="E6278" s="2" t="s">
        <v>199</v>
      </c>
    </row>
    <row r="6279" spans="1:5" x14ac:dyDescent="0.2">
      <c r="A6279">
        <v>6218</v>
      </c>
      <c r="B6279" s="138">
        <f>'Acct Summary 7-8'!F83</f>
        <v>1</v>
      </c>
      <c r="D6279" s="2" t="str">
        <f t="shared" si="97"/>
        <v>Error?</v>
      </c>
      <c r="E6279" s="2" t="s">
        <v>199</v>
      </c>
    </row>
    <row r="6280" spans="1:5" x14ac:dyDescent="0.2">
      <c r="A6280">
        <v>6219</v>
      </c>
      <c r="B6280" s="138">
        <f>'Acct Summary 7-8'!G83</f>
        <v>-0.2087385519478035</v>
      </c>
      <c r="D6280" s="2" t="str">
        <f t="shared" si="97"/>
        <v>Error?</v>
      </c>
      <c r="E6280" s="2" t="s">
        <v>199</v>
      </c>
    </row>
    <row r="6281" spans="1:5" x14ac:dyDescent="0.2">
      <c r="A6281">
        <v>6220</v>
      </c>
      <c r="B6281" s="138">
        <f>'Acct Summary 7-8'!H83</f>
        <v>1</v>
      </c>
      <c r="D6281" s="2" t="str">
        <f t="shared" si="97"/>
        <v>Error?</v>
      </c>
      <c r="E6281" s="2" t="s">
        <v>199</v>
      </c>
    </row>
    <row r="6282" spans="1:5" x14ac:dyDescent="0.2">
      <c r="A6282">
        <v>6221</v>
      </c>
      <c r="B6282" s="138">
        <f>'Acct Summary 7-8'!I83</f>
        <v>-3.1826609314743397E-2</v>
      </c>
      <c r="D6282" s="2" t="str">
        <f t="shared" si="97"/>
        <v>Error?</v>
      </c>
      <c r="E6282" s="2" t="s">
        <v>199</v>
      </c>
    </row>
    <row r="6283" spans="1:5" x14ac:dyDescent="0.2">
      <c r="A6283">
        <v>6222</v>
      </c>
      <c r="B6283" s="138">
        <f>'Acct Summary 7-8'!J83</f>
        <v>1</v>
      </c>
      <c r="D6283" s="2" t="str">
        <f t="shared" si="97"/>
        <v>Error?</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97939</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97939</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-1239</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-1239</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96700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120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13373</v>
      </c>
      <c r="D6981" s="2" t="str">
        <f t="shared" si="108"/>
        <v>Error?</v>
      </c>
    </row>
    <row r="6982" spans="1:4" x14ac:dyDescent="0.2">
      <c r="A6982">
        <v>6921</v>
      </c>
      <c r="B6982" s="138">
        <f>'Expenditures 15-22'!K85</f>
        <v>13373</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13373</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316108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96700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-7402</v>
      </c>
      <c r="D7073" s="2" t="str">
        <f t="shared" si="109"/>
        <v>Error?</v>
      </c>
    </row>
    <row r="7074" spans="1:4" x14ac:dyDescent="0.2">
      <c r="A7074">
        <v>7013</v>
      </c>
      <c r="B7074" s="138">
        <f>'Expenditures 15-22'!K216</f>
        <v>-7402</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2310</v>
      </c>
      <c r="D7093" s="2" t="str">
        <f t="shared" si="109"/>
        <v>Error?</v>
      </c>
    </row>
    <row r="7094" spans="1:4" x14ac:dyDescent="0.2">
      <c r="A7094">
        <v>7033</v>
      </c>
      <c r="B7094" s="138">
        <f>'Expenditures 15-22'!K254</f>
        <v>2310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94930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94930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39106</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39106</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16293</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135437</v>
      </c>
      <c r="D7156" s="2" t="str">
        <f t="shared" si="110"/>
        <v>Error?</v>
      </c>
    </row>
    <row r="7157" spans="1:4" x14ac:dyDescent="0.2">
      <c r="A7157">
        <v>7096</v>
      </c>
      <c r="B7157" s="138">
        <f>'Expenditures 15-22'!F323</f>
        <v>153</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151883</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30189</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30189</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46482</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269473</v>
      </c>
      <c r="D7201" s="2" t="str">
        <f t="shared" si="111"/>
        <v>Error?</v>
      </c>
    </row>
    <row r="7202" spans="1:4" x14ac:dyDescent="0.2">
      <c r="A7202">
        <v>7141</v>
      </c>
      <c r="B7202" s="138">
        <f>'Expenditures 15-22'!F330</f>
        <v>153</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316108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46482</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269473</v>
      </c>
      <c r="D7218" s="2" t="str">
        <f t="shared" si="111"/>
        <v>Error?</v>
      </c>
    </row>
    <row r="7219" spans="1:4" x14ac:dyDescent="0.2">
      <c r="A7219">
        <v>7158</v>
      </c>
      <c r="B7219" s="138">
        <f>'Expenditures 15-22'!F342</f>
        <v>153</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316108</v>
      </c>
      <c r="D7224" s="2" t="str">
        <f t="shared" si="111"/>
        <v>Error?</v>
      </c>
    </row>
    <row r="7225" spans="1:4" x14ac:dyDescent="0.2">
      <c r="A7225">
        <v>7164</v>
      </c>
      <c r="B7225" s="138">
        <f>'Expenditures 15-22'!K343</f>
        <v>-219408</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1397</v>
      </c>
    </row>
    <row r="7627" spans="1:5" x14ac:dyDescent="0.2">
      <c r="A7627">
        <f t="shared" si="123"/>
        <v>7566</v>
      </c>
      <c r="D7627" s="2" t="str">
        <f t="shared" si="124"/>
        <v>OK</v>
      </c>
      <c r="E7627" s="4" t="s">
        <v>1397</v>
      </c>
    </row>
    <row r="7628" spans="1:5" x14ac:dyDescent="0.2">
      <c r="A7628">
        <f t="shared" si="123"/>
        <v>7567</v>
      </c>
      <c r="D7628" s="2" t="str">
        <f t="shared" si="124"/>
        <v>OK</v>
      </c>
      <c r="E7628" s="2" t="s">
        <v>19</v>
      </c>
    </row>
    <row r="7629" spans="1:5" x14ac:dyDescent="0.2">
      <c r="A7629">
        <f t="shared" si="123"/>
        <v>7568</v>
      </c>
      <c r="D7629" s="2" t="str">
        <f t="shared" si="124"/>
        <v>OK</v>
      </c>
      <c r="E7629" s="4" t="s">
        <v>1397</v>
      </c>
    </row>
    <row r="7630" spans="1:5" x14ac:dyDescent="0.2">
      <c r="A7630">
        <f t="shared" ref="A7630:A7650" si="125">A7629+1</f>
        <v>7569</v>
      </c>
      <c r="D7630" s="2" t="str">
        <f t="shared" si="124"/>
        <v>OK</v>
      </c>
      <c r="E7630" s="4" t="s">
        <v>1397</v>
      </c>
    </row>
    <row r="7631" spans="1:5" x14ac:dyDescent="0.2">
      <c r="A7631">
        <f t="shared" si="125"/>
        <v>7570</v>
      </c>
      <c r="B7631" s="138">
        <f>'Cap Outlay Deprec 26'!I18</f>
        <v>770302</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1397</v>
      </c>
    </row>
    <row r="7634" spans="1:6" x14ac:dyDescent="0.2">
      <c r="A7634">
        <f t="shared" si="125"/>
        <v>7573</v>
      </c>
      <c r="D7634" s="2" t="str">
        <f t="shared" si="124"/>
        <v>OK</v>
      </c>
      <c r="E7634" s="4" t="s">
        <v>1397</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47685</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64122</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1397</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1396</v>
      </c>
    </row>
    <row r="7749" spans="1:6" x14ac:dyDescent="0.2">
      <c r="A7749">
        <v>7688</v>
      </c>
      <c r="B7749" s="138">
        <f>'Acct Summary 7-8'!D25</f>
        <v>500000</v>
      </c>
      <c r="D7749" s="2" t="str">
        <f t="shared" si="127"/>
        <v>Error?</v>
      </c>
      <c r="E7749" s="4" t="s">
        <v>1396</v>
      </c>
    </row>
    <row r="7750" spans="1:6" x14ac:dyDescent="0.2">
      <c r="A7750">
        <v>7689</v>
      </c>
      <c r="B7750" s="138">
        <f>'Acct Summary 7-8'!E25</f>
        <v>0</v>
      </c>
      <c r="D7750" s="2" t="str">
        <f t="shared" si="127"/>
        <v>Error?</v>
      </c>
      <c r="E7750" s="4" t="s">
        <v>1396</v>
      </c>
    </row>
    <row r="7751" spans="1:6" x14ac:dyDescent="0.2">
      <c r="A7751">
        <v>7690</v>
      </c>
      <c r="B7751" s="138">
        <f>'Acct Summary 7-8'!F25</f>
        <v>0</v>
      </c>
      <c r="D7751" s="2" t="str">
        <f t="shared" si="127"/>
        <v>Error?</v>
      </c>
      <c r="E7751" s="4" t="s">
        <v>1396</v>
      </c>
    </row>
    <row r="7752" spans="1:6" x14ac:dyDescent="0.2">
      <c r="A7752">
        <v>7691</v>
      </c>
      <c r="B7752" s="138">
        <f>'Acct Summary 7-8'!G25</f>
        <v>0</v>
      </c>
      <c r="D7752" s="2" t="str">
        <f t="shared" si="127"/>
        <v>Error?</v>
      </c>
      <c r="E7752" s="4" t="s">
        <v>1396</v>
      </c>
    </row>
    <row r="7753" spans="1:6" x14ac:dyDescent="0.2">
      <c r="A7753">
        <v>7692</v>
      </c>
      <c r="B7753" s="138">
        <f>'Acct Summary 7-8'!H25</f>
        <v>1150000</v>
      </c>
      <c r="D7753" s="2" t="str">
        <f t="shared" si="127"/>
        <v>Error?</v>
      </c>
      <c r="E7753" s="4" t="s">
        <v>1396</v>
      </c>
    </row>
    <row r="7754" spans="1:6" x14ac:dyDescent="0.2">
      <c r="A7754">
        <v>7693</v>
      </c>
      <c r="B7754" s="138">
        <f>'Acct Summary 7-8'!J25</f>
        <v>0</v>
      </c>
      <c r="D7754" s="2" t="str">
        <f t="shared" si="127"/>
        <v>Error?</v>
      </c>
      <c r="E7754" s="4" t="s">
        <v>1396</v>
      </c>
    </row>
    <row r="7755" spans="1:6" x14ac:dyDescent="0.2">
      <c r="A7755">
        <v>7694</v>
      </c>
      <c r="B7755" s="138">
        <f>'Acct Summary 7-8'!K25</f>
        <v>0</v>
      </c>
      <c r="D7755" s="2" t="str">
        <f t="shared" si="127"/>
        <v>Error?</v>
      </c>
      <c r="E7755" s="4" t="s">
        <v>1396</v>
      </c>
    </row>
    <row r="7756" spans="1:6" x14ac:dyDescent="0.2">
      <c r="A7756">
        <v>7695</v>
      </c>
      <c r="B7756" s="138">
        <f>'Aud Quest 2'!E85</f>
        <v>0</v>
      </c>
      <c r="D7756" s="2" t="str">
        <f t="shared" si="127"/>
        <v>Error?</v>
      </c>
      <c r="E7756" s="4" t="s">
        <v>1396</v>
      </c>
      <c r="F7756" t="s">
        <v>1516</v>
      </c>
    </row>
    <row r="7757" spans="1:6" x14ac:dyDescent="0.2">
      <c r="A7757">
        <v>7696</v>
      </c>
      <c r="B7757" s="138">
        <f>'Aud Quest 2'!E87</f>
        <v>0</v>
      </c>
      <c r="D7757" s="2" t="str">
        <f t="shared" si="127"/>
        <v>Error?</v>
      </c>
      <c r="E7757" s="4" t="s">
        <v>1396</v>
      </c>
      <c r="F7757" t="s">
        <v>1516</v>
      </c>
    </row>
    <row r="7758" spans="1:6" x14ac:dyDescent="0.2">
      <c r="A7758">
        <v>7697</v>
      </c>
      <c r="B7758" s="138">
        <f>'Aud Quest 2'!J85</f>
        <v>0</v>
      </c>
      <c r="D7758" s="2" t="str">
        <f t="shared" si="127"/>
        <v>Error?</v>
      </c>
      <c r="E7758" s="4" t="s">
        <v>1396</v>
      </c>
    </row>
    <row r="7759" spans="1:6" x14ac:dyDescent="0.2">
      <c r="A7759">
        <v>7698</v>
      </c>
      <c r="B7759" s="138">
        <f>'Aud Quest 2'!J88</f>
        <v>0</v>
      </c>
      <c r="D7759" s="2" t="str">
        <f t="shared" si="127"/>
        <v>Error?</v>
      </c>
      <c r="E7759" s="4" t="s">
        <v>1396</v>
      </c>
    </row>
    <row r="7760" spans="1:6" x14ac:dyDescent="0.2">
      <c r="A7760">
        <v>7699</v>
      </c>
      <c r="B7760" s="138">
        <f>'Aud Quest 2'!J90</f>
        <v>0</v>
      </c>
      <c r="D7760" s="2" t="str">
        <f t="shared" si="127"/>
        <v>Error?</v>
      </c>
      <c r="E7760" s="4" t="s">
        <v>1396</v>
      </c>
    </row>
    <row r="7761" spans="1:5" x14ac:dyDescent="0.2">
      <c r="A7761">
        <v>7700</v>
      </c>
      <c r="B7761" s="138">
        <f>'Revenues 9-14'!C260</f>
        <v>0</v>
      </c>
      <c r="D7761" s="2" t="str">
        <f t="shared" si="127"/>
        <v>Error?</v>
      </c>
      <c r="E7761" s="4" t="s">
        <v>1490</v>
      </c>
    </row>
    <row r="7762" spans="1:5" x14ac:dyDescent="0.2">
      <c r="A7762">
        <v>7701</v>
      </c>
      <c r="B7762" s="138">
        <f>'Expenditures 15-22'!E6</f>
        <v>0</v>
      </c>
      <c r="D7762" s="2" t="str">
        <f t="shared" si="127"/>
        <v>Error?</v>
      </c>
      <c r="E7762" s="4" t="s">
        <v>1503</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1531</v>
      </c>
    </row>
    <row r="7765" spans="1:5" x14ac:dyDescent="0.2">
      <c r="A7765">
        <v>7704</v>
      </c>
      <c r="B7765" s="138">
        <f>'Revenues 9-14'!C261</f>
        <v>208238</v>
      </c>
      <c r="D7765" s="2" t="str">
        <f t="shared" si="127"/>
        <v>Error?</v>
      </c>
      <c r="E7765" s="4" t="s">
        <v>1535</v>
      </c>
    </row>
    <row r="7766" spans="1:5" x14ac:dyDescent="0.2">
      <c r="A7766">
        <v>7705</v>
      </c>
      <c r="B7766" s="138">
        <f>'Revenues 9-14'!D261</f>
        <v>0</v>
      </c>
      <c r="D7766" s="2" t="str">
        <f t="shared" si="127"/>
        <v>Error?</v>
      </c>
      <c r="E7766" s="4" t="s">
        <v>1535</v>
      </c>
    </row>
    <row r="7767" spans="1:5" x14ac:dyDescent="0.2">
      <c r="A7767" s="129">
        <v>7706</v>
      </c>
      <c r="E7767" s="4"/>
    </row>
    <row r="7768" spans="1:5" x14ac:dyDescent="0.2">
      <c r="A7768">
        <v>7707</v>
      </c>
      <c r="B7768" s="138">
        <f>'Revenues 9-14'!F261</f>
        <v>0</v>
      </c>
      <c r="D7768" s="2" t="str">
        <f t="shared" si="127"/>
        <v>Error?</v>
      </c>
      <c r="E7768" s="4" t="s">
        <v>1535</v>
      </c>
    </row>
    <row r="7769" spans="1:5" x14ac:dyDescent="0.2">
      <c r="A7769">
        <v>7708</v>
      </c>
      <c r="B7769" s="138">
        <f>'Revenues 9-14'!G261</f>
        <v>0</v>
      </c>
      <c r="D7769" s="2" t="str">
        <f t="shared" si="127"/>
        <v>Error?</v>
      </c>
      <c r="E7769" s="4" t="s">
        <v>1535</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1536</v>
      </c>
    </row>
    <row r="7773" spans="1:5" x14ac:dyDescent="0.2">
      <c r="A7773">
        <v>7712</v>
      </c>
      <c r="B7773" s="138">
        <f>'Rest Tax Levies-Tort Im 25'!J22</f>
        <v>0</v>
      </c>
      <c r="D7773" s="2" t="str">
        <f t="shared" si="127"/>
        <v>Error?</v>
      </c>
      <c r="E7773" s="4" t="s">
        <v>1630</v>
      </c>
    </row>
    <row r="7774" spans="1:5" x14ac:dyDescent="0.2">
      <c r="A7774">
        <v>7713</v>
      </c>
      <c r="B7774" s="138">
        <f>'Expenditures 15-22'!E133</f>
        <v>0</v>
      </c>
      <c r="D7774" s="2" t="str">
        <f t="shared" si="127"/>
        <v>Error?</v>
      </c>
      <c r="E7774" s="4" t="s">
        <v>1944</v>
      </c>
    </row>
    <row r="7775" spans="1:5" x14ac:dyDescent="0.2">
      <c r="A7775">
        <v>7714</v>
      </c>
      <c r="B7775" s="138">
        <f>'Expenditures 15-22'!H133</f>
        <v>0</v>
      </c>
      <c r="D7775" s="2" t="str">
        <f t="shared" si="127"/>
        <v>Error?</v>
      </c>
      <c r="E7775" s="4" t="s">
        <v>1944</v>
      </c>
    </row>
    <row r="7776" spans="1:5" x14ac:dyDescent="0.2">
      <c r="A7776">
        <v>7715</v>
      </c>
      <c r="B7776" s="138">
        <f>'Expenditures 15-22'!K133</f>
        <v>0</v>
      </c>
      <c r="D7776" s="2" t="str">
        <f t="shared" si="127"/>
        <v>Error?</v>
      </c>
      <c r="E7776" s="4" t="s">
        <v>1944</v>
      </c>
    </row>
    <row r="7777" spans="1:5" x14ac:dyDescent="0.2">
      <c r="A7777">
        <v>7716</v>
      </c>
      <c r="B7777" s="138">
        <f>'Expenditures 15-22'!H157</f>
        <v>0</v>
      </c>
      <c r="D7777" s="2" t="str">
        <f t="shared" si="127"/>
        <v>Error?</v>
      </c>
      <c r="E7777" s="4" t="s">
        <v>1944</v>
      </c>
    </row>
    <row r="7778" spans="1:5" x14ac:dyDescent="0.2">
      <c r="A7778">
        <v>7717</v>
      </c>
      <c r="B7778" s="138">
        <f>'Expenditures 15-22'!K157</f>
        <v>0</v>
      </c>
      <c r="D7778" s="2" t="str">
        <f t="shared" si="127"/>
        <v>Error?</v>
      </c>
      <c r="E7778" s="4" t="s">
        <v>1944</v>
      </c>
    </row>
    <row r="7779" spans="1:5" x14ac:dyDescent="0.2">
      <c r="A7779">
        <v>7718</v>
      </c>
      <c r="B7779" s="138">
        <f>'Expenditures 15-22'!H158</f>
        <v>0</v>
      </c>
      <c r="D7779" s="2" t="str">
        <f t="shared" si="127"/>
        <v>Error?</v>
      </c>
      <c r="E7779" s="4" t="s">
        <v>1944</v>
      </c>
    </row>
    <row r="7780" spans="1:5" x14ac:dyDescent="0.2">
      <c r="A7780">
        <v>7719</v>
      </c>
      <c r="B7780" s="138">
        <f>'Expenditures 15-22'!K158</f>
        <v>0</v>
      </c>
      <c r="D7780" s="2" t="str">
        <f t="shared" si="127"/>
        <v>Error?</v>
      </c>
      <c r="E7780" s="4" t="s">
        <v>1944</v>
      </c>
    </row>
    <row r="7781" spans="1:5" x14ac:dyDescent="0.2">
      <c r="A7781">
        <v>7720</v>
      </c>
      <c r="B7781" s="138">
        <f>'Expenditures 15-22'!H159</f>
        <v>0</v>
      </c>
      <c r="D7781" s="2" t="str">
        <f t="shared" si="127"/>
        <v>Error?</v>
      </c>
      <c r="E7781" s="4" t="s">
        <v>1944</v>
      </c>
    </row>
    <row r="7782" spans="1:5" x14ac:dyDescent="0.2">
      <c r="A7782">
        <v>7721</v>
      </c>
      <c r="B7782" s="138">
        <f>'Expenditures 15-22'!K159</f>
        <v>0</v>
      </c>
      <c r="D7782" s="2" t="str">
        <f t="shared" si="127"/>
        <v>Error?</v>
      </c>
      <c r="E7782" s="4" t="s">
        <v>1944</v>
      </c>
    </row>
    <row r="7783" spans="1:5" x14ac:dyDescent="0.2">
      <c r="A7783">
        <v>7722</v>
      </c>
      <c r="B7783" s="138">
        <f>'Expenditures 15-22'!D282</f>
        <v>0</v>
      </c>
      <c r="D7783" s="2" t="str">
        <f t="shared" si="127"/>
        <v>Error?</v>
      </c>
      <c r="E7783" s="4" t="s">
        <v>1944</v>
      </c>
    </row>
    <row r="7784" spans="1:5" x14ac:dyDescent="0.2">
      <c r="A7784">
        <v>7723</v>
      </c>
      <c r="B7784" s="138">
        <f>'Expenditures 15-22'!K282</f>
        <v>0</v>
      </c>
      <c r="D7784" s="2" t="str">
        <f t="shared" si="127"/>
        <v>Error?</v>
      </c>
      <c r="E7784" s="4" t="s">
        <v>1944</v>
      </c>
    </row>
    <row r="7785" spans="1:5" x14ac:dyDescent="0.2">
      <c r="A7785">
        <v>7724</v>
      </c>
      <c r="B7785" s="138">
        <f>'Expenditures 15-22'!H332</f>
        <v>0</v>
      </c>
      <c r="D7785" s="2" t="str">
        <f t="shared" si="127"/>
        <v>Error?</v>
      </c>
      <c r="E7785" s="4" t="s">
        <v>1944</v>
      </c>
    </row>
    <row r="7786" spans="1:5" x14ac:dyDescent="0.2">
      <c r="A7786">
        <v>7725</v>
      </c>
      <c r="B7786" s="138">
        <f>'Expenditures 15-22'!K332</f>
        <v>0</v>
      </c>
      <c r="D7786" s="2" t="str">
        <f t="shared" si="127"/>
        <v>Error?</v>
      </c>
      <c r="E7786" s="4" t="s">
        <v>1944</v>
      </c>
    </row>
    <row r="7787" spans="1:5" x14ac:dyDescent="0.2">
      <c r="A7787">
        <v>7726</v>
      </c>
      <c r="B7787" s="138">
        <f>'Expenditures 15-22'!H333</f>
        <v>0</v>
      </c>
      <c r="D7787" s="2" t="str">
        <f t="shared" si="127"/>
        <v>Error?</v>
      </c>
      <c r="E7787" s="4" t="s">
        <v>1944</v>
      </c>
    </row>
    <row r="7788" spans="1:5" x14ac:dyDescent="0.2">
      <c r="A7788">
        <v>7727</v>
      </c>
      <c r="B7788" s="138">
        <f>'Expenditures 15-22'!K333</f>
        <v>0</v>
      </c>
      <c r="D7788" s="2" t="str">
        <f t="shared" si="127"/>
        <v>Error?</v>
      </c>
      <c r="E7788" s="4" t="s">
        <v>1944</v>
      </c>
    </row>
    <row r="7789" spans="1:5" x14ac:dyDescent="0.2">
      <c r="A7789">
        <v>7728</v>
      </c>
      <c r="B7789" s="138">
        <f>'Expenditures 15-22'!H334</f>
        <v>0</v>
      </c>
      <c r="D7789" s="2" t="str">
        <f t="shared" si="127"/>
        <v>Error?</v>
      </c>
      <c r="E7789" s="4" t="s">
        <v>1944</v>
      </c>
    </row>
    <row r="7790" spans="1:5" x14ac:dyDescent="0.2">
      <c r="A7790">
        <v>7729</v>
      </c>
      <c r="B7790" s="138">
        <f>'Expenditures 15-22'!K334</f>
        <v>0</v>
      </c>
      <c r="D7790" s="2" t="str">
        <f t="shared" si="127"/>
        <v>Error?</v>
      </c>
      <c r="E7790" s="4" t="s">
        <v>1944</v>
      </c>
    </row>
    <row r="7791" spans="1:5" x14ac:dyDescent="0.2">
      <c r="A7791">
        <v>7730</v>
      </c>
      <c r="B7791" s="138">
        <f>'Expenditures 15-22'!H354</f>
        <v>0</v>
      </c>
      <c r="D7791" s="2" t="str">
        <f t="shared" si="127"/>
        <v>Error?</v>
      </c>
      <c r="E7791" s="4" t="s">
        <v>1944</v>
      </c>
    </row>
    <row r="7792" spans="1:5" x14ac:dyDescent="0.2">
      <c r="A7792">
        <v>7731</v>
      </c>
      <c r="B7792" s="138">
        <f>'Expenditures 15-22'!K354</f>
        <v>0</v>
      </c>
      <c r="D7792" s="2" t="str">
        <f t="shared" si="127"/>
        <v>Error?</v>
      </c>
      <c r="E7792" s="4" t="s">
        <v>1944</v>
      </c>
    </row>
    <row r="7793" spans="1:5" x14ac:dyDescent="0.2">
      <c r="A7793">
        <v>7732</v>
      </c>
      <c r="B7793" s="138">
        <f>'Expenditures 15-22'!H355</f>
        <v>0</v>
      </c>
      <c r="D7793" s="2" t="str">
        <f t="shared" si="127"/>
        <v>Error?</v>
      </c>
      <c r="E7793" s="4" t="s">
        <v>1944</v>
      </c>
    </row>
    <row r="7794" spans="1:5" x14ac:dyDescent="0.2">
      <c r="A7794">
        <v>7733</v>
      </c>
      <c r="B7794" s="138">
        <f>'Expenditures 15-22'!K355</f>
        <v>0</v>
      </c>
      <c r="D7794" s="2" t="str">
        <f t="shared" si="127"/>
        <v>Error?</v>
      </c>
      <c r="E7794" s="4" t="s">
        <v>1944</v>
      </c>
    </row>
    <row r="7795" spans="1:5" x14ac:dyDescent="0.2">
      <c r="A7795">
        <v>7734</v>
      </c>
      <c r="B7795" s="138">
        <f>'Expenditures 15-22'!E138</f>
        <v>0</v>
      </c>
      <c r="D7795" s="2" t="str">
        <f t="shared" si="127"/>
        <v>Error?</v>
      </c>
      <c r="E7795" s="4" t="s">
        <v>1944</v>
      </c>
    </row>
    <row r="7796" spans="1:5" x14ac:dyDescent="0.2">
      <c r="A7796">
        <v>7735</v>
      </c>
      <c r="B7796" s="138">
        <f>'Acct Summary 7-8'!J15</f>
        <v>0</v>
      </c>
      <c r="D7796" s="2" t="str">
        <f t="shared" si="127"/>
        <v>Error?</v>
      </c>
      <c r="E7796" s="4" t="s">
        <v>1944</v>
      </c>
    </row>
    <row r="7797" spans="1:5" x14ac:dyDescent="0.2">
      <c r="A7797">
        <v>7736</v>
      </c>
      <c r="B7797" s="138">
        <f>'Contracts Paid in CY 29'!D141</f>
        <v>129937</v>
      </c>
      <c r="D7797" s="2" t="str">
        <f t="shared" si="127"/>
        <v>Error?</v>
      </c>
      <c r="E7797" s="4" t="s">
        <v>1997</v>
      </c>
    </row>
    <row r="7798" spans="1:5" x14ac:dyDescent="0.2">
      <c r="A7798">
        <v>7737</v>
      </c>
      <c r="B7798" s="138">
        <f>'Contracts Paid in CY 29'!F141</f>
        <v>60399</v>
      </c>
      <c r="D7798" s="2" t="str">
        <f t="shared" si="127"/>
        <v>Error?</v>
      </c>
      <c r="E7798" s="4" t="s">
        <v>1997</v>
      </c>
    </row>
    <row r="7799" spans="1:5" x14ac:dyDescent="0.2">
      <c r="A7799">
        <v>7738</v>
      </c>
      <c r="B7799" s="138">
        <f>'Contracts Paid in CY 29'!G141</f>
        <v>69538</v>
      </c>
      <c r="D7799" s="2" t="str">
        <f t="shared" si="127"/>
        <v>Error?</v>
      </c>
      <c r="E7799" s="4" t="s">
        <v>1997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60"/>
  <sheetViews>
    <sheetView showGridLines="0" showZeros="0" zoomScale="110" zoomScaleNormal="110" zoomScaleSheetLayoutView="115" workbookViewId="0">
      <selection activeCell="A10" sqref="A10:F10"/>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3" t="s">
        <v>1253</v>
      </c>
      <c r="B2" s="2403"/>
      <c r="C2" s="2403"/>
      <c r="D2" s="2403"/>
      <c r="E2" s="2403"/>
      <c r="F2" s="2403"/>
      <c r="G2" s="2403"/>
      <c r="H2" s="2403"/>
      <c r="I2" s="2403"/>
      <c r="J2" s="2403"/>
      <c r="K2" s="2403"/>
      <c r="L2" s="2403"/>
    </row>
    <row r="3" spans="1:29" ht="13.5" customHeight="1" x14ac:dyDescent="0.2">
      <c r="A3" s="2389" t="s">
        <v>1252</v>
      </c>
      <c r="B3" s="2389"/>
      <c r="C3" s="2389"/>
      <c r="D3" s="2389"/>
      <c r="E3" s="2389"/>
      <c r="F3" s="2389"/>
      <c r="G3" s="2389"/>
      <c r="H3" s="2389"/>
      <c r="I3" s="2389"/>
      <c r="J3" s="2389"/>
      <c r="K3" s="2389"/>
      <c r="L3" s="2389"/>
    </row>
    <row r="4" spans="1:29" ht="13.5" customHeight="1" x14ac:dyDescent="0.2">
      <c r="A4" s="2403" t="s">
        <v>1789</v>
      </c>
      <c r="B4" s="2420"/>
      <c r="C4" s="2420"/>
      <c r="D4" s="2420"/>
      <c r="E4" s="2420"/>
      <c r="F4" s="2420"/>
      <c r="G4" s="2420"/>
      <c r="H4" s="2420"/>
      <c r="I4" s="2420"/>
      <c r="J4" s="2420"/>
      <c r="K4" s="2420"/>
      <c r="L4" s="2420"/>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383" t="str">
        <f>COVER!A17</f>
        <v>Harvey SD 152</v>
      </c>
      <c r="B7" s="2384"/>
      <c r="C7" s="2384"/>
      <c r="D7" s="2421"/>
      <c r="E7" s="2422">
        <f>COVER!A13</f>
        <v>7016152002</v>
      </c>
      <c r="F7" s="2423"/>
      <c r="G7" s="2390" t="str">
        <f>COVER!T23</f>
        <v>066-003685</v>
      </c>
      <c r="H7" s="2391"/>
      <c r="I7" s="2391"/>
      <c r="J7" s="2391"/>
      <c r="K7" s="2391"/>
      <c r="L7" s="2392"/>
    </row>
    <row r="8" spans="1:29" ht="13.5" customHeight="1" x14ac:dyDescent="0.2">
      <c r="A8" s="1184" t="s">
        <v>1593</v>
      </c>
      <c r="B8" s="1185"/>
      <c r="C8" s="1186"/>
      <c r="D8" s="1186"/>
      <c r="E8" s="1191"/>
      <c r="F8" s="1190"/>
      <c r="G8" s="1192" t="s">
        <v>1248</v>
      </c>
      <c r="H8" s="1193"/>
      <c r="I8" s="1193"/>
      <c r="J8" s="1193"/>
      <c r="K8" s="1193"/>
      <c r="L8" s="1194"/>
    </row>
    <row r="9" spans="1:29" ht="13.5" customHeight="1" x14ac:dyDescent="0.2">
      <c r="A9" s="2393"/>
      <c r="B9" s="2394"/>
      <c r="C9" s="2394"/>
      <c r="D9" s="2394"/>
      <c r="E9" s="2394"/>
      <c r="F9" s="2395"/>
      <c r="G9" s="2396" t="str">
        <f>COVER!T13</f>
        <v>John Kasperek Co., Inc.</v>
      </c>
      <c r="H9" s="2397"/>
      <c r="I9" s="2397"/>
      <c r="J9" s="2397"/>
      <c r="K9" s="2397"/>
      <c r="L9" s="2398"/>
    </row>
    <row r="10" spans="1:29" ht="13.5" customHeight="1" x14ac:dyDescent="0.2">
      <c r="A10" s="2380" t="str">
        <f>COVER!A38</f>
        <v>John F. Thomas</v>
      </c>
      <c r="B10" s="2381"/>
      <c r="C10" s="2381"/>
      <c r="D10" s="2381"/>
      <c r="E10" s="2381"/>
      <c r="F10" s="2382"/>
      <c r="G10" s="2396" t="str">
        <f>COVER!T17</f>
        <v>1471 Ring Road</v>
      </c>
      <c r="H10" s="2409"/>
      <c r="I10" s="2409"/>
      <c r="J10" s="2409"/>
      <c r="K10" s="2409"/>
      <c r="L10" s="2410"/>
    </row>
    <row r="11" spans="1:29" ht="13.5" customHeight="1" x14ac:dyDescent="0.2">
      <c r="A11" s="1184" t="s">
        <v>1595</v>
      </c>
      <c r="B11" s="1185"/>
      <c r="C11" s="1186"/>
      <c r="D11" s="1191"/>
      <c r="E11" s="1186"/>
      <c r="F11" s="1190"/>
      <c r="G11" s="2396" t="str">
        <f>COVER!T19</f>
        <v>Calumet City</v>
      </c>
      <c r="H11" s="2409"/>
      <c r="I11" s="2409"/>
      <c r="J11" s="2409"/>
      <c r="K11" s="2409"/>
      <c r="L11" s="2410"/>
    </row>
    <row r="12" spans="1:29" ht="13.5" customHeight="1" x14ac:dyDescent="0.2">
      <c r="A12" s="2414" t="s">
        <v>1594</v>
      </c>
      <c r="B12" s="2415"/>
      <c r="C12" s="2415"/>
      <c r="D12" s="2415"/>
      <c r="E12" s="2415"/>
      <c r="F12" s="2416"/>
      <c r="G12" s="2411"/>
      <c r="H12" s="2412"/>
      <c r="I12" s="2412"/>
      <c r="J12" s="2412"/>
      <c r="K12" s="2412"/>
      <c r="L12" s="2413"/>
    </row>
    <row r="13" spans="1:29" ht="13.5" customHeight="1" x14ac:dyDescent="0.2">
      <c r="A13" s="2396"/>
      <c r="B13" s="2409"/>
      <c r="C13" s="2409"/>
      <c r="D13" s="2409"/>
      <c r="E13" s="2409"/>
      <c r="F13" s="2410"/>
      <c r="G13" s="2404" t="s">
        <v>1596</v>
      </c>
      <c r="H13" s="2405"/>
      <c r="I13" s="2417" t="str">
        <f>COVER!T25</f>
        <v>jkasperek@kasperekcpa.com</v>
      </c>
      <c r="J13" s="2418"/>
      <c r="K13" s="2418"/>
      <c r="L13" s="2419"/>
    </row>
    <row r="14" spans="1:29" ht="13.5" customHeight="1" x14ac:dyDescent="0.2">
      <c r="A14" s="2396" t="str">
        <f>COVER!A19</f>
        <v>16001 South Lincoln Avenue</v>
      </c>
      <c r="B14" s="2409"/>
      <c r="C14" s="2409"/>
      <c r="D14" s="2409"/>
      <c r="E14" s="2409"/>
      <c r="F14" s="2410"/>
      <c r="G14" s="1195" t="s">
        <v>1247</v>
      </c>
      <c r="H14" s="1193"/>
      <c r="I14" s="1193"/>
      <c r="J14" s="1193"/>
      <c r="K14" s="1193"/>
      <c r="L14" s="1194"/>
    </row>
    <row r="15" spans="1:29" ht="13.5" customHeight="1" x14ac:dyDescent="0.2">
      <c r="A15" s="2396" t="str">
        <f>COVER!A21</f>
        <v>Harvey</v>
      </c>
      <c r="B15" s="2409"/>
      <c r="C15" s="2409"/>
      <c r="D15" s="2409"/>
      <c r="E15" s="2409"/>
      <c r="F15" s="2410"/>
      <c r="G15" s="2406" t="str">
        <f>COVER!T15</f>
        <v>John Kasperek Jr., CPA</v>
      </c>
      <c r="H15" s="2407"/>
      <c r="I15" s="2407"/>
      <c r="J15" s="2407"/>
      <c r="K15" s="2407"/>
      <c r="L15" s="2408"/>
    </row>
    <row r="16" spans="1:29" ht="12.2" customHeight="1" x14ac:dyDescent="0.2">
      <c r="A16" s="2386">
        <f>COVER!A25</f>
        <v>60426</v>
      </c>
      <c r="B16" s="2387"/>
      <c r="C16" s="2387"/>
      <c r="D16" s="2387"/>
      <c r="E16" s="2387"/>
      <c r="F16" s="2388"/>
      <c r="G16" s="2399"/>
      <c r="H16" s="2400"/>
      <c r="I16" s="2400"/>
      <c r="J16" s="2400"/>
      <c r="K16" s="2400"/>
      <c r="L16" s="2401"/>
    </row>
    <row r="17" spans="1:13" ht="12.2" customHeight="1" x14ac:dyDescent="0.2">
      <c r="A17" s="2402"/>
      <c r="B17" s="2387"/>
      <c r="C17" s="2387"/>
      <c r="D17" s="2387"/>
      <c r="E17" s="2387"/>
      <c r="F17" s="2388"/>
      <c r="G17" s="1195" t="s">
        <v>1246</v>
      </c>
      <c r="H17" s="1193"/>
      <c r="I17" s="1193"/>
      <c r="J17" s="1193"/>
      <c r="K17" s="1197" t="s">
        <v>1245</v>
      </c>
      <c r="L17" s="1190"/>
      <c r="M17" s="1183"/>
    </row>
    <row r="18" spans="1:13" ht="12.2" customHeight="1" x14ac:dyDescent="0.2">
      <c r="A18" s="2380"/>
      <c r="B18" s="2381"/>
      <c r="C18" s="2381"/>
      <c r="D18" s="2381"/>
      <c r="E18" s="2381"/>
      <c r="F18" s="2382"/>
      <c r="G18" s="2383" t="str">
        <f>COVER!T21</f>
        <v>708-862-2262</v>
      </c>
      <c r="H18" s="2384"/>
      <c r="I18" s="2384"/>
      <c r="J18" s="2384"/>
      <c r="K18" s="2383" t="str">
        <f>COVER!X21</f>
        <v>708-891-3396</v>
      </c>
      <c r="L18" s="238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1790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1791</v>
      </c>
    </row>
    <row r="27" spans="1:13" s="1198" customFormat="1" ht="9" customHeight="1" x14ac:dyDescent="0.2">
      <c r="B27" s="1203"/>
      <c r="C27" s="1202"/>
    </row>
    <row r="28" spans="1:13" s="1198" customFormat="1" ht="12.2" customHeight="1" x14ac:dyDescent="0.2">
      <c r="A28" s="1205"/>
      <c r="B28" s="1201"/>
      <c r="C28" s="1202" t="s">
        <v>1792</v>
      </c>
    </row>
    <row r="29" spans="1:13" s="1198" customFormat="1" ht="9" customHeight="1" x14ac:dyDescent="0.2">
      <c r="A29" s="1205"/>
      <c r="B29" s="1203"/>
      <c r="C29" s="1202"/>
    </row>
    <row r="30" spans="1:13" s="1198" customFormat="1" ht="12.2" customHeight="1" x14ac:dyDescent="0.2">
      <c r="B30" s="1201"/>
      <c r="C30" s="1202" t="s">
        <v>1639</v>
      </c>
      <c r="D30" s="1196"/>
      <c r="E30" s="1196"/>
    </row>
    <row r="31" spans="1:13" s="1198" customFormat="1" ht="9" customHeight="1" x14ac:dyDescent="0.2">
      <c r="B31" s="1203"/>
      <c r="C31" s="1202"/>
      <c r="D31" s="1196"/>
      <c r="E31" s="1196"/>
    </row>
    <row r="32" spans="1:13" s="1198" customFormat="1" ht="12.2" customHeight="1" x14ac:dyDescent="0.2">
      <c r="B32" s="1201"/>
      <c r="C32" s="1202" t="s">
        <v>1640</v>
      </c>
      <c r="D32" s="1196"/>
      <c r="E32" s="1196"/>
    </row>
    <row r="33" spans="1:8" s="1198" customFormat="1" ht="10.9" customHeight="1" x14ac:dyDescent="0.2">
      <c r="B33" s="1203"/>
      <c r="C33" s="1206" t="s">
        <v>1793</v>
      </c>
      <c r="D33" s="1196"/>
      <c r="E33" s="1196"/>
    </row>
    <row r="34" spans="1:8" ht="9" customHeight="1" x14ac:dyDescent="0.2">
      <c r="B34" s="1203"/>
      <c r="C34" s="1206"/>
    </row>
    <row r="35" spans="1:8" s="1198" customFormat="1" ht="13.5" customHeight="1" x14ac:dyDescent="0.2">
      <c r="B35" s="1201"/>
      <c r="C35" s="1202" t="s">
        <v>1641</v>
      </c>
    </row>
    <row r="36" spans="1:8" s="1198" customFormat="1" ht="10.9" customHeight="1" x14ac:dyDescent="0.2">
      <c r="B36" s="1203"/>
      <c r="C36" s="1206" t="s">
        <v>1642</v>
      </c>
    </row>
    <row r="37" spans="1:8" ht="9" customHeight="1" x14ac:dyDescent="0.2">
      <c r="B37" s="1203"/>
      <c r="C37" s="1206"/>
    </row>
    <row r="38" spans="1:8" s="1198" customFormat="1" ht="12.2" customHeight="1" x14ac:dyDescent="0.2">
      <c r="B38" s="1201"/>
      <c r="C38" s="1202" t="s">
        <v>1643</v>
      </c>
    </row>
    <row r="39" spans="1:8" ht="9" customHeight="1" x14ac:dyDescent="0.2">
      <c r="B39" s="1203"/>
      <c r="C39" s="1206"/>
    </row>
    <row r="40" spans="1:8" s="1198" customFormat="1" ht="13.5" customHeight="1" x14ac:dyDescent="0.2">
      <c r="B40" s="1201"/>
      <c r="C40" s="1202" t="s">
        <v>1644</v>
      </c>
    </row>
    <row r="41" spans="1:8" ht="9" customHeight="1" x14ac:dyDescent="0.2">
      <c r="A41" s="1207"/>
      <c r="B41" s="1203"/>
      <c r="C41" s="1206"/>
    </row>
    <row r="42" spans="1:8" s="1198" customFormat="1" ht="13.5" customHeight="1" x14ac:dyDescent="0.2">
      <c r="B42" s="1201"/>
      <c r="C42" s="1202" t="s">
        <v>1925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1645</v>
      </c>
      <c r="D46" s="1196"/>
      <c r="E46" s="1196"/>
      <c r="F46" s="1196"/>
      <c r="G46" s="1196"/>
      <c r="H46" s="1196"/>
    </row>
    <row r="47" spans="1:8" ht="9" customHeight="1" x14ac:dyDescent="0.2"/>
    <row r="48" spans="1:8" ht="12.2" customHeight="1" x14ac:dyDescent="0.2">
      <c r="B48" s="1210"/>
      <c r="C48" s="1211" t="s">
        <v>1646</v>
      </c>
    </row>
    <row r="49" spans="1:12" ht="9" customHeight="1" x14ac:dyDescent="0.2"/>
    <row r="50" spans="1:12" ht="6" customHeight="1" x14ac:dyDescent="0.2">
      <c r="C50" s="1211"/>
    </row>
    <row r="51" spans="1:12" ht="12.2" customHeight="1" x14ac:dyDescent="0.2">
      <c r="A51" s="1213" t="s">
        <v>1794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127"/>
  <sheetViews>
    <sheetView showGridLines="0" zoomScale="125" zoomScaleNormal="125" zoomScaleSheetLayoutView="100" workbookViewId="0">
      <selection activeCell="A10" sqref="A10:F10"/>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24" t="str">
        <f>'Single Audit Cover'!A7</f>
        <v>Harvey SD 152</v>
      </c>
      <c r="B1" s="2420"/>
      <c r="C1" s="2420"/>
      <c r="D1" s="2420"/>
    </row>
    <row r="2" spans="1:11" s="1214" customFormat="1" ht="12.75" x14ac:dyDescent="0.2">
      <c r="A2" s="2425">
        <f>'Single Audit Cover'!E7</f>
        <v>7016152002</v>
      </c>
      <c r="B2" s="2426"/>
      <c r="C2" s="2426"/>
      <c r="D2" s="2426"/>
    </row>
    <row r="3" spans="1:11" s="1214" customFormat="1" ht="12.75" x14ac:dyDescent="0.2">
      <c r="A3" s="2424" t="s">
        <v>1589</v>
      </c>
      <c r="B3" s="2420"/>
      <c r="C3" s="2420"/>
      <c r="D3" s="2420"/>
    </row>
    <row r="4" spans="1:11" s="1214" customFormat="1" ht="4.5" customHeight="1" x14ac:dyDescent="0.2">
      <c r="A4" s="1215"/>
      <c r="B4" s="1216"/>
      <c r="C4" s="1216"/>
      <c r="D4" s="1216"/>
    </row>
    <row r="5" spans="1:11" x14ac:dyDescent="0.2">
      <c r="B5" s="1218" t="s">
        <v>1590</v>
      </c>
      <c r="C5" s="1219"/>
      <c r="D5" s="1220"/>
    </row>
    <row r="6" spans="1:11" x14ac:dyDescent="0.2">
      <c r="B6" s="1218" t="s">
        <v>1287</v>
      </c>
      <c r="C6" s="1219"/>
      <c r="D6" s="1220"/>
    </row>
    <row r="7" spans="1:11" x14ac:dyDescent="0.2">
      <c r="B7" s="1218" t="s">
        <v>1591</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1795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1796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1797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1798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1819</v>
      </c>
      <c r="E24" s="1227"/>
      <c r="F24" s="1227"/>
      <c r="G24" s="1227"/>
      <c r="H24" s="1227"/>
      <c r="I24" s="1227"/>
      <c r="J24" s="1227"/>
      <c r="K24" s="1227"/>
    </row>
    <row r="25" spans="1:11" x14ac:dyDescent="0.2">
      <c r="A25" s="1221"/>
      <c r="B25" s="1230"/>
      <c r="D25" s="1229" t="s">
        <v>1799</v>
      </c>
      <c r="E25" s="1227"/>
      <c r="F25" s="1227"/>
      <c r="G25" s="1227"/>
      <c r="H25" s="1227"/>
      <c r="I25" s="1227"/>
      <c r="J25" s="1227"/>
      <c r="K25" s="1227"/>
    </row>
    <row r="26" spans="1:11" x14ac:dyDescent="0.2">
      <c r="A26" s="1221"/>
      <c r="B26" s="1230"/>
      <c r="D26" s="1234" t="s">
        <v>1800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1647</v>
      </c>
      <c r="E28" s="1227"/>
      <c r="F28" s="1227"/>
      <c r="G28" s="1227"/>
      <c r="H28" s="1227"/>
      <c r="I28" s="1227"/>
      <c r="J28" s="1227"/>
      <c r="K28" s="1227"/>
    </row>
    <row r="29" spans="1:11" ht="10.5" customHeight="1" x14ac:dyDescent="0.2">
      <c r="A29" s="1221"/>
      <c r="D29" s="1235" t="s">
        <v>1648</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1649</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1649</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1650</v>
      </c>
    </row>
    <row r="41" spans="1:5" ht="3" customHeight="1" x14ac:dyDescent="0.2">
      <c r="A41" s="1221"/>
      <c r="B41" s="1238"/>
      <c r="C41" s="1239"/>
      <c r="D41" s="1220"/>
    </row>
    <row r="42" spans="1:5" ht="10.5" customHeight="1" x14ac:dyDescent="0.2">
      <c r="A42" s="1221"/>
      <c r="B42" s="1240"/>
      <c r="C42" s="1231">
        <v>11</v>
      </c>
      <c r="D42" s="1242" t="s">
        <v>1651</v>
      </c>
      <c r="E42" s="312"/>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1652</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1801</v>
      </c>
    </row>
    <row r="57" spans="1:4" ht="10.5" customHeight="1" x14ac:dyDescent="0.2">
      <c r="A57" s="1221"/>
      <c r="D57" s="1236" t="s">
        <v>1802</v>
      </c>
    </row>
    <row r="58" spans="1:4" x14ac:dyDescent="0.2">
      <c r="A58" s="1221"/>
      <c r="C58" s="1243"/>
      <c r="D58" s="1236" t="s">
        <v>1803</v>
      </c>
    </row>
    <row r="59" spans="1:4" ht="10.5" customHeight="1" x14ac:dyDescent="0.2">
      <c r="A59" s="1221"/>
      <c r="D59" s="1220" t="s">
        <v>1271</v>
      </c>
    </row>
    <row r="60" spans="1:4" ht="10.5" customHeight="1" x14ac:dyDescent="0.2">
      <c r="A60" s="1221"/>
      <c r="D60" s="1244" t="s">
        <v>1671</v>
      </c>
    </row>
    <row r="61" spans="1:4" ht="10.5" customHeight="1" x14ac:dyDescent="0.2">
      <c r="A61" s="1221"/>
      <c r="C61" s="1243"/>
      <c r="D61" s="1236" t="s">
        <v>1804</v>
      </c>
    </row>
    <row r="62" spans="1:4" ht="10.5" customHeight="1" x14ac:dyDescent="0.2">
      <c r="A62" s="1221"/>
      <c r="D62" s="1245" t="s">
        <v>1270</v>
      </c>
    </row>
    <row r="63" spans="1:4" ht="10.5" customHeight="1" x14ac:dyDescent="0.2">
      <c r="A63" s="1221"/>
      <c r="D63" s="1220" t="s">
        <v>1653</v>
      </c>
    </row>
    <row r="64" spans="1:4" ht="10.5" customHeight="1" x14ac:dyDescent="0.2">
      <c r="A64" s="1221"/>
      <c r="D64" s="1244" t="s">
        <v>1670</v>
      </c>
    </row>
    <row r="65" spans="1:4" x14ac:dyDescent="0.2">
      <c r="A65" s="1221"/>
      <c r="C65" s="1243"/>
      <c r="D65" s="1236" t="s">
        <v>1805</v>
      </c>
    </row>
    <row r="66" spans="1:4" ht="10.5" customHeight="1" x14ac:dyDescent="0.2">
      <c r="A66" s="1221"/>
      <c r="D66" s="1246" t="s">
        <v>1269</v>
      </c>
    </row>
    <row r="67" spans="1:4" ht="10.5" customHeight="1" x14ac:dyDescent="0.2">
      <c r="A67" s="1221"/>
      <c r="D67" s="1220" t="s">
        <v>1654</v>
      </c>
    </row>
    <row r="68" spans="1:4" ht="10.5" customHeight="1" x14ac:dyDescent="0.2">
      <c r="A68" s="1221"/>
      <c r="D68" s="1244" t="s">
        <v>1670</v>
      </c>
    </row>
    <row r="69" spans="1:4" ht="10.5" customHeight="1" x14ac:dyDescent="0.2">
      <c r="A69" s="1221"/>
      <c r="C69" s="1243"/>
      <c r="D69" s="1236" t="s">
        <v>1806</v>
      </c>
    </row>
    <row r="70" spans="1:4" x14ac:dyDescent="0.2">
      <c r="A70" s="1221"/>
      <c r="D70" s="1245" t="s">
        <v>1268</v>
      </c>
    </row>
    <row r="71" spans="1:4" ht="3" customHeight="1" x14ac:dyDescent="0.2">
      <c r="A71" s="1221"/>
      <c r="D71" s="1220"/>
    </row>
    <row r="72" spans="1:4" x14ac:dyDescent="0.2">
      <c r="A72" s="1221"/>
      <c r="B72" s="1224"/>
      <c r="C72" s="1225">
        <f>C56+1</f>
        <v>18</v>
      </c>
      <c r="D72" s="1246" t="s">
        <v>1807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1808</v>
      </c>
    </row>
    <row r="77" spans="1:4" ht="3" customHeight="1" x14ac:dyDescent="0.2">
      <c r="A77" s="1221"/>
      <c r="B77" s="1228"/>
      <c r="C77" s="1225"/>
      <c r="D77" s="1247"/>
    </row>
    <row r="78" spans="1:4" x14ac:dyDescent="0.2">
      <c r="A78" s="1221"/>
      <c r="B78" s="1224"/>
      <c r="C78" s="1225">
        <f>C76+1</f>
        <v>21</v>
      </c>
      <c r="D78" s="1220" t="s">
        <v>1809</v>
      </c>
    </row>
    <row r="79" spans="1:4" ht="3" customHeight="1" x14ac:dyDescent="0.2">
      <c r="A79" s="1221"/>
      <c r="B79" s="1228"/>
      <c r="C79" s="1225"/>
      <c r="D79" s="1220"/>
    </row>
    <row r="80" spans="1:4" x14ac:dyDescent="0.2">
      <c r="A80" s="1221"/>
      <c r="B80" s="1224"/>
      <c r="C80" s="1225">
        <f>C78+1</f>
        <v>22</v>
      </c>
      <c r="D80" s="1248" t="s">
        <v>1810</v>
      </c>
    </row>
    <row r="81" spans="1:4" ht="3" customHeight="1" x14ac:dyDescent="0.2">
      <c r="A81" s="1221"/>
      <c r="B81" s="1228"/>
      <c r="C81" s="1225"/>
      <c r="D81" s="1248"/>
    </row>
    <row r="82" spans="1:4" x14ac:dyDescent="0.2">
      <c r="A82" s="1221"/>
      <c r="B82" s="1224"/>
      <c r="C82" s="1225">
        <f>C80+1</f>
        <v>23</v>
      </c>
      <c r="D82" s="1247" t="s">
        <v>1811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1812</v>
      </c>
    </row>
    <row r="92" spans="1:4" x14ac:dyDescent="0.2">
      <c r="A92" s="1221"/>
      <c r="B92" s="1249"/>
      <c r="C92" s="1243"/>
      <c r="D92" s="1236" t="s">
        <v>1262</v>
      </c>
    </row>
    <row r="93" spans="1:4" ht="4.5" customHeight="1" x14ac:dyDescent="0.2">
      <c r="A93" s="1221"/>
      <c r="D93" s="1220"/>
    </row>
    <row r="94" spans="1:4" x14ac:dyDescent="0.2">
      <c r="A94" s="1221"/>
      <c r="B94" s="1222" t="s">
        <v>1655</v>
      </c>
      <c r="C94" s="1223"/>
      <c r="D94" s="1220"/>
    </row>
    <row r="95" spans="1:4" ht="4.5" customHeight="1" x14ac:dyDescent="0.2">
      <c r="A95" s="1221"/>
      <c r="B95" s="1222"/>
      <c r="C95" s="1223"/>
      <c r="D95" s="1220"/>
    </row>
    <row r="96" spans="1:4" x14ac:dyDescent="0.2">
      <c r="A96" s="1221"/>
      <c r="B96" s="1224"/>
      <c r="C96" s="1225">
        <f>C91+1</f>
        <v>28</v>
      </c>
      <c r="D96" s="1236" t="s">
        <v>1813</v>
      </c>
    </row>
    <row r="97" spans="1:4" ht="3" customHeight="1" x14ac:dyDescent="0.2">
      <c r="A97" s="1221"/>
      <c r="B97" s="1228"/>
      <c r="C97" s="1225"/>
      <c r="D97" s="1236"/>
    </row>
    <row r="98" spans="1:4" x14ac:dyDescent="0.2">
      <c r="A98" s="1221"/>
      <c r="B98" s="1224"/>
      <c r="C98" s="1225">
        <f>C96+1</f>
        <v>29</v>
      </c>
      <c r="D98" s="1250" t="s">
        <v>1814</v>
      </c>
    </row>
    <row r="99" spans="1:4" ht="3" customHeight="1" x14ac:dyDescent="0.2">
      <c r="A99" s="1221"/>
      <c r="B99" s="1228"/>
      <c r="C99" s="1225"/>
      <c r="D99" s="1250"/>
    </row>
    <row r="100" spans="1:4" x14ac:dyDescent="0.2">
      <c r="A100" s="1221"/>
      <c r="B100" s="1224"/>
      <c r="C100" s="1225">
        <f>C98+1</f>
        <v>30</v>
      </c>
      <c r="D100" s="1236" t="s">
        <v>1815</v>
      </c>
    </row>
    <row r="101" spans="1:4" ht="3" customHeight="1" x14ac:dyDescent="0.2">
      <c r="A101" s="1221"/>
      <c r="B101" s="1228"/>
      <c r="C101" s="1225"/>
      <c r="D101" s="1251"/>
    </row>
    <row r="102" spans="1:4" x14ac:dyDescent="0.2">
      <c r="A102" s="1221"/>
      <c r="B102" s="1224"/>
      <c r="C102" s="1225">
        <f>C100+1</f>
        <v>31</v>
      </c>
      <c r="D102" s="1236" t="s">
        <v>1656</v>
      </c>
    </row>
    <row r="103" spans="1:4" ht="4.5" customHeight="1" x14ac:dyDescent="0.2">
      <c r="A103" s="1221"/>
      <c r="B103" s="312"/>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1657</v>
      </c>
    </row>
    <row r="107" spans="1:4" ht="3" customHeight="1" x14ac:dyDescent="0.2">
      <c r="A107" s="1221"/>
      <c r="B107" s="1228"/>
      <c r="C107" s="1225"/>
      <c r="D107" s="1220"/>
    </row>
    <row r="108" spans="1:4" x14ac:dyDescent="0.2">
      <c r="A108" s="1221"/>
      <c r="B108" s="1224"/>
      <c r="C108" s="1225">
        <v>33</v>
      </c>
      <c r="D108" s="1220" t="s">
        <v>1816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1817</v>
      </c>
    </row>
    <row r="118" spans="1:4" ht="3" customHeight="1" x14ac:dyDescent="0.2">
      <c r="A118" s="1221"/>
      <c r="B118" s="1228"/>
      <c r="C118" s="1225"/>
      <c r="D118" s="1236"/>
    </row>
    <row r="119" spans="1:4" x14ac:dyDescent="0.2">
      <c r="A119" s="1221"/>
      <c r="B119" s="1224"/>
      <c r="C119" s="1225">
        <f>C117+1</f>
        <v>38</v>
      </c>
      <c r="D119" s="1236" t="s">
        <v>1818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1926</v>
      </c>
    </row>
    <row r="124" spans="1:4" x14ac:dyDescent="0.2">
      <c r="A124" s="1221"/>
      <c r="B124" s="312"/>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49"/>
  <sheetViews>
    <sheetView showGridLines="0" zoomScale="110" zoomScaleNormal="110" zoomScaleSheetLayoutView="115" workbookViewId="0">
      <selection sqref="A1:E1"/>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28" t="str">
        <f>'Single Audit Cover'!A7</f>
        <v>Harvey SD 152</v>
      </c>
      <c r="B1" s="2428"/>
      <c r="C1" s="2428"/>
      <c r="D1" s="2428"/>
      <c r="E1" s="2428"/>
    </row>
    <row r="2" spans="1:5" x14ac:dyDescent="0.2">
      <c r="A2" s="2429">
        <f>'Single Audit Cover'!E7</f>
        <v>7016152002</v>
      </c>
      <c r="B2" s="2429"/>
      <c r="C2" s="2429"/>
      <c r="D2" s="2429"/>
      <c r="E2" s="2429"/>
    </row>
    <row r="3" spans="1:5" ht="4.5" customHeight="1" x14ac:dyDescent="0.2"/>
    <row r="4" spans="1:5" x14ac:dyDescent="0.2">
      <c r="A4" s="2428" t="s">
        <v>1307</v>
      </c>
      <c r="B4" s="2428"/>
      <c r="C4" s="2428"/>
      <c r="D4" s="2428"/>
      <c r="E4" s="2428"/>
    </row>
    <row r="5" spans="1:5" x14ac:dyDescent="0.2">
      <c r="A5" s="2431" t="str">
        <f>'Single Audit Cover'!A4</f>
        <v>Year Ending June 30, 2018</v>
      </c>
      <c r="B5" s="2431"/>
      <c r="C5" s="2431"/>
      <c r="D5" s="2431"/>
      <c r="E5" s="2431"/>
    </row>
    <row r="6" spans="1:5" x14ac:dyDescent="0.2">
      <c r="A6" s="2428" t="s">
        <v>1306</v>
      </c>
      <c r="B6" s="2428"/>
      <c r="C6" s="2428"/>
      <c r="D6" s="2428"/>
      <c r="E6" s="2428"/>
    </row>
    <row r="8" spans="1:5" x14ac:dyDescent="0.2">
      <c r="A8" s="1259" t="s">
        <v>1305</v>
      </c>
    </row>
    <row r="10" spans="1:5" x14ac:dyDescent="0.2">
      <c r="A10" s="1260" t="s">
        <v>1304</v>
      </c>
      <c r="B10" s="1261" t="s">
        <v>1303</v>
      </c>
      <c r="C10" s="1261"/>
      <c r="D10" s="1262">
        <f>SUM('Acct Summary 7-8'!C7:K7)</f>
        <v>4063820</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1820</v>
      </c>
      <c r="B14" s="1261"/>
      <c r="C14" s="1261"/>
      <c r="D14" s="1263">
        <f>'ICR Computation 30'!E11</f>
        <v>77783</v>
      </c>
    </row>
    <row r="15" spans="1:5" x14ac:dyDescent="0.2">
      <c r="A15" s="1260"/>
      <c r="B15" s="1261"/>
      <c r="C15" s="1261"/>
    </row>
    <row r="16" spans="1:5" x14ac:dyDescent="0.2">
      <c r="A16" s="1260" t="s">
        <v>1933</v>
      </c>
      <c r="B16" s="1261"/>
      <c r="C16" s="1261"/>
    </row>
    <row r="17" spans="1:4" x14ac:dyDescent="0.2">
      <c r="A17" s="1260" t="s">
        <v>1597</v>
      </c>
      <c r="B17" s="1261" t="s">
        <v>1298</v>
      </c>
      <c r="C17" s="1261"/>
      <c r="D17" s="1263">
        <f>-SUM('Revenues 9-14'!C271:D271,'Revenues 9-14'!F271:G271)</f>
        <v>-54554</v>
      </c>
    </row>
    <row r="19" spans="1:4" ht="13.5" thickBot="1" x14ac:dyDescent="0.25">
      <c r="A19" s="1264" t="s">
        <v>1297</v>
      </c>
      <c r="D19" s="1265">
        <f>SUM(D10:D17)</f>
        <v>4087049</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30"/>
      <c r="B24" s="2430"/>
      <c r="D24" s="1267"/>
    </row>
    <row r="25" spans="1:4" x14ac:dyDescent="0.2">
      <c r="A25" s="2427"/>
      <c r="B25" s="2427"/>
      <c r="D25" s="1267"/>
    </row>
    <row r="26" spans="1:4" x14ac:dyDescent="0.2">
      <c r="A26" s="2427"/>
      <c r="B26" s="2427"/>
      <c r="D26" s="1267"/>
    </row>
    <row r="27" spans="1:4" x14ac:dyDescent="0.2">
      <c r="A27" s="2427"/>
      <c r="B27" s="2427"/>
      <c r="D27" s="1267"/>
    </row>
    <row r="28" spans="1:4" x14ac:dyDescent="0.2">
      <c r="A28" s="2427"/>
      <c r="B28" s="2427"/>
      <c r="D28" s="1267"/>
    </row>
    <row r="29" spans="1:4" x14ac:dyDescent="0.2">
      <c r="A29" s="2427"/>
      <c r="B29" s="2427"/>
      <c r="D29" s="1267"/>
    </row>
    <row r="30" spans="1:4" x14ac:dyDescent="0.2">
      <c r="A30" s="2427"/>
      <c r="B30" s="2427"/>
      <c r="D30" s="1267"/>
    </row>
    <row r="32" spans="1:4" x14ac:dyDescent="0.2">
      <c r="A32" s="1259" t="s">
        <v>1295</v>
      </c>
      <c r="D32" s="1262">
        <f>SUM(D19:D30)</f>
        <v>4087049</v>
      </c>
    </row>
    <row r="33" spans="1:4" x14ac:dyDescent="0.2">
      <c r="D33" s="1268"/>
    </row>
    <row r="34" spans="1:4" x14ac:dyDescent="0.2">
      <c r="A34" s="317" t="s">
        <v>1294</v>
      </c>
    </row>
    <row r="35" spans="1:4" x14ac:dyDescent="0.2">
      <c r="A35" s="317" t="s">
        <v>1293</v>
      </c>
      <c r="B35" s="1257" t="s">
        <v>1292</v>
      </c>
      <c r="D35" s="1269">
        <v>4114352</v>
      </c>
    </row>
    <row r="37" spans="1:4" x14ac:dyDescent="0.2">
      <c r="A37" s="1259" t="s">
        <v>1291</v>
      </c>
    </row>
    <row r="39" spans="1:4" ht="13.35" customHeight="1" x14ac:dyDescent="0.2">
      <c r="A39" s="1266" t="s">
        <v>1290</v>
      </c>
    </row>
    <row r="40" spans="1:4" x14ac:dyDescent="0.2">
      <c r="A40" s="2427" t="s">
        <v>2096</v>
      </c>
      <c r="B40" s="2427"/>
      <c r="D40" s="1267">
        <v>-30098</v>
      </c>
    </row>
    <row r="41" spans="1:4" x14ac:dyDescent="0.2">
      <c r="A41" s="2427" t="s">
        <v>2095</v>
      </c>
      <c r="B41" s="2427"/>
      <c r="D41" s="1270">
        <v>2795</v>
      </c>
    </row>
    <row r="42" spans="1:4" x14ac:dyDescent="0.2">
      <c r="A42" s="2427"/>
      <c r="B42" s="2427"/>
      <c r="D42" s="1270"/>
    </row>
    <row r="43" spans="1:4" x14ac:dyDescent="0.2">
      <c r="A43" s="2427"/>
      <c r="B43" s="2427"/>
      <c r="D43" s="1270"/>
    </row>
    <row r="44" spans="1:4" x14ac:dyDescent="0.2">
      <c r="A44" s="2427"/>
      <c r="B44" s="2427"/>
      <c r="D44" s="1270"/>
    </row>
    <row r="45" spans="1:4" x14ac:dyDescent="0.2">
      <c r="A45" s="2427"/>
      <c r="B45" s="2427"/>
      <c r="D45" s="1270"/>
    </row>
    <row r="47" spans="1:4" x14ac:dyDescent="0.2">
      <c r="B47" s="1271" t="s">
        <v>1289</v>
      </c>
      <c r="C47" s="1271"/>
      <c r="D47" s="1272">
        <f>SUM(D35:D45)</f>
        <v>4087049</v>
      </c>
    </row>
    <row r="49" spans="2:4" x14ac:dyDescent="0.2">
      <c r="B49" s="1271" t="s">
        <v>1288</v>
      </c>
      <c r="C49" s="1271"/>
      <c r="D49" s="1272">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G52"/>
  <sheetViews>
    <sheetView showGridLines="0" topLeftCell="A25" zoomScale="120" zoomScaleNormal="120" zoomScaleSheetLayoutView="100" workbookViewId="0">
      <selection activeCell="A10" sqref="A10:F10"/>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33" t="str">
        <f>'Single Audit Cover'!A7</f>
        <v>Harvey SD 152</v>
      </c>
      <c r="B1" s="2433"/>
      <c r="C1" s="2433"/>
      <c r="D1" s="2433"/>
      <c r="E1" s="2433"/>
      <c r="F1" s="2433"/>
    </row>
    <row r="2" spans="1:7" ht="13.5" customHeight="1" x14ac:dyDescent="0.2">
      <c r="A2" s="2434">
        <f>'Single Audit Cover'!E7</f>
        <v>7016152002</v>
      </c>
      <c r="B2" s="2434"/>
      <c r="C2" s="2434"/>
      <c r="D2" s="2434"/>
      <c r="E2" s="2434"/>
      <c r="F2" s="2434"/>
      <c r="G2" s="1274"/>
    </row>
    <row r="3" spans="1:7" ht="15.75" customHeight="1" x14ac:dyDescent="0.2">
      <c r="A3" s="2435" t="s">
        <v>1329</v>
      </c>
      <c r="B3" s="2435"/>
      <c r="C3" s="2435"/>
      <c r="D3" s="2435"/>
      <c r="E3" s="2435"/>
      <c r="F3" s="2435"/>
    </row>
    <row r="4" spans="1:7" ht="13.5" customHeight="1" x14ac:dyDescent="0.2">
      <c r="A4" s="2436" t="str">
        <f>'Single Audit Cover'!A4</f>
        <v>Year Ending June 30, 2018</v>
      </c>
      <c r="B4" s="2436"/>
      <c r="C4" s="2436"/>
      <c r="D4" s="2436"/>
      <c r="E4" s="2436"/>
      <c r="F4" s="2436"/>
    </row>
    <row r="5" spans="1:7" ht="8.25" customHeight="1" x14ac:dyDescent="0.2">
      <c r="C5" s="317"/>
      <c r="D5" s="317"/>
    </row>
    <row r="6" spans="1:7" ht="13.5" customHeight="1" x14ac:dyDescent="0.2">
      <c r="A6" s="1275" t="s">
        <v>1821</v>
      </c>
      <c r="C6" s="317"/>
      <c r="D6" s="317"/>
    </row>
    <row r="7" spans="1:7" ht="60.95" customHeight="1" x14ac:dyDescent="0.2">
      <c r="A7" s="2432" t="s">
        <v>2089</v>
      </c>
      <c r="B7" s="2432"/>
      <c r="C7" s="2432"/>
      <c r="D7" s="2432"/>
      <c r="E7" s="2432"/>
      <c r="F7" s="2432"/>
    </row>
    <row r="8" spans="1:7" ht="12" customHeight="1" x14ac:dyDescent="0.2">
      <c r="A8" s="1275"/>
      <c r="B8" s="1281"/>
      <c r="C8" s="1281"/>
      <c r="D8" s="1281"/>
    </row>
    <row r="9" spans="1:7" ht="15" customHeight="1" x14ac:dyDescent="0.2">
      <c r="A9" s="1276" t="s">
        <v>1822</v>
      </c>
      <c r="B9" s="1279"/>
      <c r="C9" s="1279"/>
      <c r="D9" s="1279"/>
      <c r="E9" s="1277"/>
      <c r="F9" s="1277"/>
      <c r="G9" s="1277"/>
    </row>
    <row r="10" spans="1:7" ht="15" customHeight="1" x14ac:dyDescent="0.2">
      <c r="A10" s="1278" t="s">
        <v>1624</v>
      </c>
      <c r="B10" s="1279"/>
      <c r="C10" s="1280"/>
      <c r="D10" s="1279" t="s">
        <v>1625</v>
      </c>
      <c r="E10" s="1280" t="s">
        <v>2055</v>
      </c>
      <c r="F10" s="1279" t="s">
        <v>101</v>
      </c>
      <c r="G10" s="1277"/>
    </row>
    <row r="11" spans="1:7" ht="12" customHeight="1" x14ac:dyDescent="0.2">
      <c r="A11" s="1278"/>
      <c r="B11" s="1279"/>
      <c r="C11" s="1856"/>
      <c r="D11" s="1279"/>
      <c r="E11" s="1856"/>
      <c r="F11" s="1279"/>
      <c r="G11" s="1277"/>
    </row>
    <row r="12" spans="1:7" x14ac:dyDescent="0.2">
      <c r="A12" s="1275" t="s">
        <v>1659</v>
      </c>
      <c r="C12" s="1259"/>
      <c r="D12" s="1259"/>
    </row>
    <row r="13" spans="1:7" ht="15" customHeight="1" x14ac:dyDescent="0.2">
      <c r="A13" s="2432" t="s">
        <v>2090</v>
      </c>
      <c r="B13" s="2432"/>
      <c r="C13" s="2432"/>
      <c r="D13" s="2432"/>
      <c r="E13" s="2432"/>
      <c r="F13" s="2432"/>
    </row>
    <row r="14" spans="1:7" ht="9.75" customHeight="1" x14ac:dyDescent="0.2">
      <c r="C14" s="1259"/>
      <c r="D14" s="1259"/>
    </row>
    <row r="15" spans="1:7" ht="13.5" customHeight="1" x14ac:dyDescent="0.2">
      <c r="C15" s="1800" t="s">
        <v>1328</v>
      </c>
      <c r="D15" s="2438" t="s">
        <v>1327</v>
      </c>
      <c r="E15" s="2438"/>
      <c r="F15" s="2438"/>
    </row>
    <row r="16" spans="1:7" ht="13.5" customHeight="1" x14ac:dyDescent="0.2">
      <c r="A16" s="1281"/>
      <c r="B16" s="1275" t="s">
        <v>1326</v>
      </c>
      <c r="C16" s="1800" t="s">
        <v>1325</v>
      </c>
      <c r="D16" s="2439" t="s">
        <v>1660</v>
      </c>
      <c r="E16" s="2439"/>
      <c r="F16" s="2439"/>
    </row>
    <row r="17" spans="1:6" ht="20.45" customHeight="1" x14ac:dyDescent="0.2">
      <c r="A17" s="1282"/>
      <c r="B17" s="1283" t="s">
        <v>2070</v>
      </c>
      <c r="C17" s="1284"/>
      <c r="D17" s="2437"/>
      <c r="E17" s="2437"/>
      <c r="F17" s="2437"/>
    </row>
    <row r="18" spans="1:6" ht="20.65" customHeight="1" x14ac:dyDescent="0.2">
      <c r="A18" s="1282"/>
      <c r="B18" s="1283"/>
      <c r="C18" s="1284"/>
      <c r="D18" s="2437"/>
      <c r="E18" s="2437"/>
      <c r="F18" s="2437"/>
    </row>
    <row r="19" spans="1:6" ht="20.65" customHeight="1" x14ac:dyDescent="0.2">
      <c r="A19" s="1282"/>
      <c r="B19" s="1283"/>
      <c r="C19" s="1284"/>
      <c r="D19" s="2437"/>
      <c r="E19" s="2437"/>
      <c r="F19" s="2437"/>
    </row>
    <row r="20" spans="1:6" ht="20.65" customHeight="1" x14ac:dyDescent="0.2">
      <c r="A20" s="1282"/>
      <c r="B20" s="1283"/>
      <c r="C20" s="1284"/>
      <c r="D20" s="2437"/>
      <c r="E20" s="2437"/>
      <c r="F20" s="2437"/>
    </row>
    <row r="21" spans="1:6" ht="20.65" customHeight="1" x14ac:dyDescent="0.2">
      <c r="A21" s="1282"/>
      <c r="B21" s="1283"/>
      <c r="C21" s="1284"/>
      <c r="D21" s="2437"/>
      <c r="E21" s="2437"/>
      <c r="F21" s="2437"/>
    </row>
    <row r="22" spans="1:6" ht="20.65" customHeight="1" x14ac:dyDescent="0.2">
      <c r="A22" s="1282"/>
      <c r="B22" s="1283"/>
      <c r="C22" s="1284"/>
      <c r="D22" s="2437"/>
      <c r="E22" s="2437"/>
      <c r="F22" s="2437"/>
    </row>
    <row r="23" spans="1:6" ht="20.65" customHeight="1" x14ac:dyDescent="0.2">
      <c r="A23" s="1282"/>
      <c r="B23" s="1283"/>
      <c r="C23" s="1284"/>
      <c r="D23" s="2437"/>
      <c r="E23" s="2437"/>
      <c r="F23" s="2437"/>
    </row>
    <row r="24" spans="1:6" ht="20.65" customHeight="1" x14ac:dyDescent="0.2">
      <c r="A24" s="1282"/>
      <c r="B24" s="1283"/>
      <c r="C24" s="1284"/>
      <c r="D24" s="2437"/>
      <c r="E24" s="2437"/>
      <c r="F24" s="2437"/>
    </row>
    <row r="25" spans="1:6" ht="20.65" customHeight="1" x14ac:dyDescent="0.2">
      <c r="A25" s="1282"/>
      <c r="B25" s="1283"/>
      <c r="C25" s="1284"/>
      <c r="D25" s="2437"/>
      <c r="E25" s="2437"/>
      <c r="F25" s="2437"/>
    </row>
    <row r="26" spans="1:6" ht="20.65" customHeight="1" x14ac:dyDescent="0.2">
      <c r="A26" s="1282"/>
      <c r="B26" s="1283"/>
      <c r="C26" s="1284"/>
      <c r="D26" s="2437"/>
      <c r="E26" s="2437"/>
      <c r="F26" s="2437"/>
    </row>
    <row r="27" spans="1:6" ht="20.65" customHeight="1" x14ac:dyDescent="0.2">
      <c r="A27" s="1282"/>
      <c r="B27" s="1283"/>
      <c r="C27" s="1284"/>
      <c r="D27" s="2437"/>
      <c r="E27" s="2437"/>
      <c r="F27" s="2437"/>
    </row>
    <row r="28" spans="1:6" ht="20.65" customHeight="1" x14ac:dyDescent="0.2">
      <c r="A28" s="1282"/>
      <c r="B28" s="1283"/>
      <c r="C28" s="1284"/>
      <c r="D28" s="2437"/>
      <c r="E28" s="2437"/>
      <c r="F28" s="2437"/>
    </row>
    <row r="29" spans="1:6" ht="20.65" customHeight="1" x14ac:dyDescent="0.2">
      <c r="A29" s="1282"/>
      <c r="B29" s="1283"/>
      <c r="C29" s="1284"/>
      <c r="D29" s="2437"/>
      <c r="E29" s="2437"/>
      <c r="F29" s="2437"/>
    </row>
    <row r="30" spans="1:6" ht="12" customHeight="1" x14ac:dyDescent="0.2">
      <c r="A30" s="328"/>
      <c r="B30" s="328"/>
      <c r="C30" s="1409"/>
      <c r="D30" s="1857"/>
      <c r="E30" s="1285"/>
    </row>
    <row r="31" spans="1:6" ht="12" customHeight="1" x14ac:dyDescent="0.2">
      <c r="A31" s="1286" t="s">
        <v>1626</v>
      </c>
      <c r="B31" s="328"/>
      <c r="C31" s="1409"/>
      <c r="D31" s="1857"/>
      <c r="E31" s="1285"/>
    </row>
    <row r="32" spans="1:6" ht="30" customHeight="1" x14ac:dyDescent="0.2">
      <c r="A32" s="2441" t="s">
        <v>2091</v>
      </c>
      <c r="B32" s="2441"/>
      <c r="C32" s="2441"/>
      <c r="D32" s="2441"/>
      <c r="E32" s="2441"/>
      <c r="F32" s="2441"/>
    </row>
    <row r="33" spans="1:6" ht="13.5" customHeight="1" x14ac:dyDescent="0.2">
      <c r="A33" s="328" t="s">
        <v>1505</v>
      </c>
      <c r="B33" s="328"/>
      <c r="C33" s="1287">
        <f>'ICR Computation 30'!E11</f>
        <v>77783</v>
      </c>
      <c r="D33" s="1857"/>
      <c r="E33" s="1285"/>
    </row>
    <row r="34" spans="1:6" ht="13.5" customHeight="1" x14ac:dyDescent="0.2">
      <c r="A34" s="328" t="s">
        <v>1927</v>
      </c>
      <c r="B34" s="328"/>
      <c r="C34" s="1288">
        <v>0</v>
      </c>
      <c r="D34" s="1857" t="s">
        <v>1661</v>
      </c>
      <c r="E34" s="2442">
        <f>+C33+C34</f>
        <v>77783</v>
      </c>
      <c r="F34" s="2443"/>
    </row>
    <row r="35" spans="1:6" ht="12" customHeight="1" x14ac:dyDescent="0.2">
      <c r="A35" s="328"/>
      <c r="B35" s="328"/>
      <c r="C35" s="1858"/>
      <c r="D35" s="1857"/>
      <c r="E35" s="1289"/>
      <c r="F35" s="1290"/>
    </row>
    <row r="36" spans="1:6" ht="13.5" customHeight="1" x14ac:dyDescent="0.2">
      <c r="A36" s="1286" t="s">
        <v>1627</v>
      </c>
      <c r="B36" s="328"/>
      <c r="C36" s="1409"/>
      <c r="D36" s="1857"/>
      <c r="E36" s="1285"/>
    </row>
    <row r="37" spans="1:6" ht="14.25" customHeight="1" x14ac:dyDescent="0.2">
      <c r="A37" s="328" t="s">
        <v>1559</v>
      </c>
      <c r="B37" s="328"/>
      <c r="C37" s="1859"/>
      <c r="D37" s="1857"/>
      <c r="E37" s="1285"/>
    </row>
    <row r="38" spans="1:6" ht="14.25" customHeight="1" x14ac:dyDescent="0.2">
      <c r="A38" s="328"/>
      <c r="B38" s="328" t="s">
        <v>1506</v>
      </c>
      <c r="C38" s="1291">
        <v>0</v>
      </c>
      <c r="D38" s="1857"/>
      <c r="E38" s="1285"/>
    </row>
    <row r="39" spans="1:6" ht="14.25" customHeight="1" x14ac:dyDescent="0.2">
      <c r="A39" s="328"/>
      <c r="B39" s="328" t="s">
        <v>1507</v>
      </c>
      <c r="C39" s="1291">
        <v>0</v>
      </c>
      <c r="D39" s="1857"/>
      <c r="E39" s="1285"/>
    </row>
    <row r="40" spans="1:6" ht="14.25" customHeight="1" x14ac:dyDescent="0.2">
      <c r="A40" s="328"/>
      <c r="B40" s="328" t="s">
        <v>1508</v>
      </c>
      <c r="C40" s="1291">
        <v>0</v>
      </c>
      <c r="D40" s="1857"/>
      <c r="E40" s="1285"/>
    </row>
    <row r="41" spans="1:6" ht="14.25" customHeight="1" x14ac:dyDescent="0.2">
      <c r="A41" s="328"/>
      <c r="B41" s="328" t="s">
        <v>1509</v>
      </c>
      <c r="C41" s="1291">
        <v>0</v>
      </c>
      <c r="D41" s="1857"/>
      <c r="E41" s="1285"/>
    </row>
    <row r="42" spans="1:6" ht="14.25" customHeight="1" x14ac:dyDescent="0.2">
      <c r="A42" s="328" t="s">
        <v>1510</v>
      </c>
      <c r="B42" s="328"/>
      <c r="C42" s="1855">
        <v>0</v>
      </c>
      <c r="D42" s="1857"/>
      <c r="E42" s="1285"/>
    </row>
    <row r="43" spans="1:6" ht="14.25" customHeight="1" x14ac:dyDescent="0.2">
      <c r="A43" s="328" t="s">
        <v>1511</v>
      </c>
      <c r="B43" s="328"/>
      <c r="C43" s="1292" t="s">
        <v>401</v>
      </c>
      <c r="D43" s="1857"/>
      <c r="E43" s="1285"/>
    </row>
    <row r="44" spans="1:6" ht="14.25" customHeight="1" x14ac:dyDescent="0.2">
      <c r="A44" s="328"/>
      <c r="B44" s="328"/>
      <c r="C44" s="1859" t="s">
        <v>1512</v>
      </c>
      <c r="D44" s="1857"/>
      <c r="E44" s="1285"/>
    </row>
    <row r="45" spans="1:6" ht="13.5" customHeight="1" x14ac:dyDescent="0.2">
      <c r="B45" s="322"/>
      <c r="C45" s="1293"/>
      <c r="D45" s="1293"/>
    </row>
    <row r="46" spans="1:6" x14ac:dyDescent="0.2">
      <c r="A46" s="1294" t="s">
        <v>1823</v>
      </c>
      <c r="C46" s="317"/>
      <c r="D46" s="317"/>
    </row>
    <row r="47" spans="1:6" s="322" customFormat="1" ht="11.25" customHeight="1" x14ac:dyDescent="0.2">
      <c r="A47" s="1295"/>
      <c r="B47" s="1296"/>
      <c r="C47" s="1296"/>
      <c r="D47" s="1296"/>
      <c r="E47" s="1296"/>
      <c r="F47" s="1296"/>
    </row>
    <row r="48" spans="1:6" s="322" customFormat="1" ht="6" customHeight="1" x14ac:dyDescent="0.2">
      <c r="A48" s="1297"/>
    </row>
    <row r="49" spans="1:5" s="1299" customFormat="1" ht="23.25" customHeight="1" x14ac:dyDescent="0.2">
      <c r="A49" s="1298">
        <v>5</v>
      </c>
      <c r="B49" s="2444" t="s">
        <v>1662</v>
      </c>
      <c r="C49" s="2444"/>
      <c r="D49" s="2444"/>
      <c r="E49" s="1330"/>
    </row>
    <row r="50" spans="1:5" s="1299" customFormat="1" ht="3.75" customHeight="1" x14ac:dyDescent="0.2">
      <c r="A50" s="1298"/>
      <c r="B50" s="1799"/>
      <c r="C50" s="1799"/>
      <c r="D50" s="1799"/>
      <c r="E50" s="1330"/>
    </row>
    <row r="51" spans="1:5" s="1299" customFormat="1" ht="20.25" customHeight="1" x14ac:dyDescent="0.2">
      <c r="A51" s="1300">
        <v>6</v>
      </c>
      <c r="B51" s="2440" t="s">
        <v>1628</v>
      </c>
      <c r="C51" s="2440"/>
      <c r="D51" s="2440"/>
    </row>
    <row r="52" spans="1:5" ht="14.25" customHeight="1" x14ac:dyDescent="0.2">
      <c r="A52" s="1300"/>
      <c r="B52" s="2440"/>
      <c r="C52" s="2440"/>
      <c r="D52" s="2440"/>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Normal="10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3" t="s">
        <v>1230</v>
      </c>
      <c r="B2" s="2053"/>
      <c r="C2" s="2053"/>
      <c r="D2" s="2053"/>
      <c r="E2" s="2053"/>
      <c r="F2" s="2053"/>
      <c r="G2" s="2053"/>
      <c r="H2" s="2053"/>
      <c r="I2" s="2053"/>
      <c r="J2" s="2053"/>
    </row>
    <row r="3" spans="1:11" s="181" customFormat="1" ht="17.25" customHeight="1" x14ac:dyDescent="0.2">
      <c r="A3" s="207"/>
      <c r="B3" s="207"/>
      <c r="C3" s="208"/>
      <c r="D3" s="209"/>
      <c r="E3" s="210"/>
    </row>
    <row r="4" spans="1:11" x14ac:dyDescent="0.2">
      <c r="A4" s="344" t="s">
        <v>1725</v>
      </c>
      <c r="B4" s="344"/>
      <c r="C4" s="344"/>
      <c r="D4" s="344"/>
      <c r="E4" s="344"/>
      <c r="F4" s="344"/>
      <c r="G4" s="344"/>
      <c r="H4" s="344"/>
      <c r="I4" s="344"/>
      <c r="J4" s="344"/>
      <c r="K4" s="344"/>
    </row>
    <row r="5" spans="1:11" x14ac:dyDescent="0.2">
      <c r="A5" s="237" t="s">
        <v>1726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t="s">
        <v>2055</v>
      </c>
      <c r="C9" s="179">
        <v>1</v>
      </c>
      <c r="D9" s="221" t="s">
        <v>1635</v>
      </c>
    </row>
    <row r="10" spans="1:11" s="181" customFormat="1" x14ac:dyDescent="0.2">
      <c r="A10" s="222"/>
      <c r="B10" s="223"/>
      <c r="C10" s="224"/>
      <c r="D10" s="225" t="s">
        <v>1712</v>
      </c>
    </row>
    <row r="11" spans="1:11" s="181" customFormat="1" x14ac:dyDescent="0.2">
      <c r="A11" s="219"/>
      <c r="B11" s="226"/>
      <c r="C11" s="227">
        <v>2</v>
      </c>
      <c r="D11" s="228" t="s">
        <v>1713</v>
      </c>
    </row>
    <row r="12" spans="1:11" s="181" customFormat="1" hidden="1" x14ac:dyDescent="0.2">
      <c r="A12" s="219"/>
      <c r="B12" s="229"/>
      <c r="C12" s="227"/>
      <c r="D12" s="230"/>
    </row>
    <row r="13" spans="1:11" s="181" customFormat="1" x14ac:dyDescent="0.2">
      <c r="A13" s="219"/>
      <c r="B13" s="226"/>
      <c r="C13" s="227">
        <v>3</v>
      </c>
      <c r="D13" s="228" t="s">
        <v>1714</v>
      </c>
    </row>
    <row r="14" spans="1:11" s="181" customFormat="1" x14ac:dyDescent="0.2">
      <c r="A14" s="219"/>
      <c r="B14" s="226"/>
      <c r="C14" s="227">
        <v>4</v>
      </c>
      <c r="D14" s="228" t="s">
        <v>1715</v>
      </c>
    </row>
    <row r="15" spans="1:11" s="181" customFormat="1" x14ac:dyDescent="0.2">
      <c r="A15" s="219"/>
      <c r="B15" s="226"/>
      <c r="C15" s="227">
        <v>5</v>
      </c>
      <c r="D15" s="231" t="s">
        <v>1026</v>
      </c>
    </row>
    <row r="16" spans="1:11" s="181" customFormat="1" x14ac:dyDescent="0.2">
      <c r="A16" s="219"/>
      <c r="B16" s="226"/>
      <c r="C16" s="227">
        <v>6</v>
      </c>
      <c r="D16" s="231" t="s">
        <v>1530</v>
      </c>
    </row>
    <row r="17" spans="1:4" s="181" customFormat="1" ht="6" hidden="1" customHeight="1" x14ac:dyDescent="0.2">
      <c r="A17" s="219"/>
      <c r="B17" s="229"/>
      <c r="C17" s="227"/>
      <c r="D17" s="232"/>
    </row>
    <row r="18" spans="1:4" s="181" customFormat="1" ht="12" customHeight="1" x14ac:dyDescent="0.2">
      <c r="A18" s="219"/>
      <c r="B18" s="226"/>
      <c r="C18" s="227">
        <v>7</v>
      </c>
      <c r="D18" s="231" t="s">
        <v>1529</v>
      </c>
    </row>
    <row r="19" spans="1:4" s="181" customFormat="1" hidden="1" x14ac:dyDescent="0.2">
      <c r="A19" s="219"/>
      <c r="B19" s="229"/>
      <c r="C19" s="227"/>
      <c r="D19" s="232"/>
    </row>
    <row r="20" spans="1:4" s="181" customFormat="1" x14ac:dyDescent="0.2">
      <c r="A20" s="219"/>
      <c r="B20" s="226"/>
      <c r="C20" s="227">
        <v>8</v>
      </c>
      <c r="D20" s="231" t="s">
        <v>1716</v>
      </c>
    </row>
    <row r="21" spans="1:4" s="181" customFormat="1" x14ac:dyDescent="0.2">
      <c r="A21" s="219"/>
      <c r="B21" s="229"/>
      <c r="C21" s="227"/>
      <c r="D21" s="233" t="s">
        <v>1632</v>
      </c>
    </row>
    <row r="22" spans="1:4" s="181" customFormat="1" x14ac:dyDescent="0.2">
      <c r="A22" s="219"/>
      <c r="B22" s="226"/>
      <c r="C22" s="227">
        <v>9</v>
      </c>
      <c r="D22" s="231" t="s">
        <v>1717</v>
      </c>
    </row>
    <row r="23" spans="1:4" s="181" customFormat="1" x14ac:dyDescent="0.2">
      <c r="A23" s="219"/>
      <c r="B23" s="234"/>
      <c r="C23" s="227"/>
      <c r="D23" s="235" t="s">
        <v>1633</v>
      </c>
    </row>
    <row r="24" spans="1:4" s="181" customFormat="1" x14ac:dyDescent="0.2">
      <c r="A24" s="219"/>
      <c r="B24" s="226"/>
      <c r="C24" s="227">
        <v>10</v>
      </c>
      <c r="D24" s="231" t="s">
        <v>1718</v>
      </c>
    </row>
    <row r="25" spans="1:4" s="181" customFormat="1" x14ac:dyDescent="0.2">
      <c r="A25" s="219"/>
      <c r="B25" s="226"/>
      <c r="C25" s="227">
        <v>11</v>
      </c>
      <c r="D25" s="231" t="s">
        <v>1719</v>
      </c>
    </row>
    <row r="26" spans="1:4" s="181" customFormat="1" x14ac:dyDescent="0.2">
      <c r="A26" s="219"/>
      <c r="B26" s="234"/>
      <c r="C26" s="227"/>
      <c r="D26" s="235" t="s">
        <v>1634</v>
      </c>
    </row>
    <row r="27" spans="1:4" s="181" customFormat="1" x14ac:dyDescent="0.2">
      <c r="A27" s="219"/>
      <c r="B27" s="226"/>
      <c r="C27" s="227">
        <v>12</v>
      </c>
      <c r="D27" s="231" t="s">
        <v>1636</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1720</v>
      </c>
    </row>
    <row r="31" spans="1:4" s="181" customFormat="1" x14ac:dyDescent="0.2">
      <c r="A31" s="219"/>
      <c r="B31" s="226" t="s">
        <v>2055</v>
      </c>
      <c r="C31" s="227">
        <v>14</v>
      </c>
      <c r="D31" s="231" t="s">
        <v>1678</v>
      </c>
    </row>
    <row r="32" spans="1:4" s="181" customFormat="1" x14ac:dyDescent="0.2">
      <c r="A32" s="219"/>
      <c r="B32" s="236"/>
      <c r="C32" s="227"/>
      <c r="D32" s="237" t="s">
        <v>1874</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67" t="s">
        <v>1721</v>
      </c>
      <c r="B35" s="2068"/>
      <c r="C35" s="2068"/>
      <c r="D35" s="2068"/>
      <c r="E35" s="2069"/>
      <c r="F35" s="2069"/>
      <c r="G35" s="2069"/>
      <c r="H35" s="2069"/>
      <c r="I35" s="2069"/>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1722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1723</v>
      </c>
    </row>
    <row r="43" spans="1:9" s="181" customFormat="1" x14ac:dyDescent="0.2">
      <c r="A43" s="219"/>
      <c r="B43" s="229"/>
      <c r="C43" s="227"/>
      <c r="D43" s="240" t="s">
        <v>1724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67" t="s">
        <v>331</v>
      </c>
      <c r="B47" s="2070"/>
      <c r="C47" s="2070"/>
      <c r="D47" s="2070"/>
      <c r="E47" s="2071"/>
      <c r="F47" s="2071"/>
      <c r="G47" s="2071"/>
      <c r="H47" s="2071"/>
      <c r="I47" s="2071"/>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1727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2055</v>
      </c>
      <c r="C53" s="179">
        <v>22</v>
      </c>
      <c r="D53" s="247" t="s">
        <v>1533</v>
      </c>
      <c r="E53" s="248"/>
      <c r="F53" s="249"/>
      <c r="G53" s="249" t="s">
        <v>1532</v>
      </c>
      <c r="H53" s="250">
        <v>34700</v>
      </c>
      <c r="I53" s="237" t="s">
        <v>1558</v>
      </c>
    </row>
    <row r="54" spans="1:10" s="181" customFormat="1" x14ac:dyDescent="0.2">
      <c r="A54" s="219"/>
      <c r="B54" s="220" t="s">
        <v>2055</v>
      </c>
      <c r="C54" s="179">
        <v>23</v>
      </c>
      <c r="D54" s="243" t="s">
        <v>1425</v>
      </c>
      <c r="E54" s="248"/>
      <c r="F54" s="249"/>
    </row>
    <row r="55" spans="1:10" s="181" customFormat="1" x14ac:dyDescent="0.2">
      <c r="A55" s="214"/>
      <c r="B55" s="251"/>
      <c r="C55" s="251"/>
      <c r="D55" s="231" t="s">
        <v>1873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4" t="s">
        <v>2203</v>
      </c>
      <c r="C57" s="2075"/>
      <c r="D57" s="2075"/>
      <c r="E57" s="2075"/>
      <c r="F57" s="2075"/>
      <c r="G57" s="2075"/>
      <c r="H57" s="2075"/>
      <c r="I57" s="2075"/>
      <c r="J57" s="2076"/>
    </row>
    <row r="58" spans="1:10" s="181" customFormat="1" x14ac:dyDescent="0.2">
      <c r="A58" s="253"/>
      <c r="B58" s="2077"/>
      <c r="C58" s="2078"/>
      <c r="D58" s="2078"/>
      <c r="E58" s="2078"/>
      <c r="F58" s="2078"/>
      <c r="G58" s="2078"/>
      <c r="H58" s="2078"/>
      <c r="I58" s="2078"/>
      <c r="J58" s="2079"/>
    </row>
    <row r="59" spans="1:10" s="181" customFormat="1" x14ac:dyDescent="0.2">
      <c r="A59" s="253"/>
      <c r="B59" s="2077"/>
      <c r="C59" s="2078"/>
      <c r="D59" s="2078"/>
      <c r="E59" s="2078"/>
      <c r="F59" s="2078"/>
      <c r="G59" s="2078"/>
      <c r="H59" s="2078"/>
      <c r="I59" s="2078"/>
      <c r="J59" s="2079"/>
    </row>
    <row r="60" spans="1:10" s="181" customFormat="1" x14ac:dyDescent="0.2">
      <c r="A60" s="253"/>
      <c r="B60" s="2077"/>
      <c r="C60" s="2078"/>
      <c r="D60" s="2078"/>
      <c r="E60" s="2078"/>
      <c r="F60" s="2078"/>
      <c r="G60" s="2078"/>
      <c r="H60" s="2078"/>
      <c r="I60" s="2078"/>
      <c r="J60" s="2079"/>
    </row>
    <row r="61" spans="1:10" s="181" customFormat="1" x14ac:dyDescent="0.2">
      <c r="A61" s="253"/>
      <c r="B61" s="2077"/>
      <c r="C61" s="2078"/>
      <c r="D61" s="2078"/>
      <c r="E61" s="2078"/>
      <c r="F61" s="2078"/>
      <c r="G61" s="2078"/>
      <c r="H61" s="2078"/>
      <c r="I61" s="2078"/>
      <c r="J61" s="2079"/>
    </row>
    <row r="62" spans="1:10" s="181" customFormat="1" x14ac:dyDescent="0.2">
      <c r="A62" s="253"/>
      <c r="B62" s="2077"/>
      <c r="C62" s="2078"/>
      <c r="D62" s="2078"/>
      <c r="E62" s="2078"/>
      <c r="F62" s="2078"/>
      <c r="G62" s="2078"/>
      <c r="H62" s="2078"/>
      <c r="I62" s="2078"/>
      <c r="J62" s="2079"/>
    </row>
    <row r="63" spans="1:10" s="181" customFormat="1" x14ac:dyDescent="0.2">
      <c r="A63" s="253"/>
      <c r="B63" s="2077"/>
      <c r="C63" s="2078"/>
      <c r="D63" s="2078"/>
      <c r="E63" s="2078"/>
      <c r="F63" s="2078"/>
      <c r="G63" s="2078"/>
      <c r="H63" s="2078"/>
      <c r="I63" s="2078"/>
      <c r="J63" s="2079"/>
    </row>
    <row r="64" spans="1:10" s="181" customFormat="1" x14ac:dyDescent="0.2">
      <c r="A64" s="253"/>
      <c r="B64" s="2077"/>
      <c r="C64" s="2078"/>
      <c r="D64" s="2078"/>
      <c r="E64" s="2078"/>
      <c r="F64" s="2078"/>
      <c r="G64" s="2078"/>
      <c r="H64" s="2078"/>
      <c r="I64" s="2078"/>
      <c r="J64" s="2079"/>
    </row>
    <row r="65" spans="1:10" s="181" customFormat="1" x14ac:dyDescent="0.2">
      <c r="A65" s="253"/>
      <c r="B65" s="2077"/>
      <c r="C65" s="2078"/>
      <c r="D65" s="2078"/>
      <c r="E65" s="2078"/>
      <c r="F65" s="2078"/>
      <c r="G65" s="2078"/>
      <c r="H65" s="2078"/>
      <c r="I65" s="2078"/>
      <c r="J65" s="2079"/>
    </row>
    <row r="66" spans="1:10" s="181" customFormat="1" x14ac:dyDescent="0.2">
      <c r="A66" s="253"/>
      <c r="B66" s="2077"/>
      <c r="C66" s="2078"/>
      <c r="D66" s="2078"/>
      <c r="E66" s="2078"/>
      <c r="F66" s="2078"/>
      <c r="G66" s="2078"/>
      <c r="H66" s="2078"/>
      <c r="I66" s="2078"/>
      <c r="J66" s="2079"/>
    </row>
    <row r="67" spans="1:10" s="181" customFormat="1" ht="9" customHeight="1" x14ac:dyDescent="0.2">
      <c r="A67" s="254"/>
      <c r="B67" s="2080"/>
      <c r="C67" s="2081"/>
      <c r="D67" s="2081"/>
      <c r="E67" s="2081"/>
      <c r="F67" s="2081"/>
      <c r="G67" s="2081"/>
      <c r="H67" s="2081"/>
      <c r="I67" s="2081"/>
      <c r="J67" s="208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7" t="s">
        <v>1386</v>
      </c>
      <c r="B70" s="2070"/>
      <c r="C70" s="2070"/>
      <c r="D70" s="2070"/>
      <c r="E70" s="2071"/>
      <c r="F70" s="2071"/>
      <c r="G70" s="2071"/>
      <c r="H70" s="2071"/>
      <c r="I70" s="2071"/>
    </row>
    <row r="71" spans="1:10" s="181" customFormat="1" x14ac:dyDescent="0.2">
      <c r="A71" s="219"/>
      <c r="C71" s="257"/>
      <c r="D71" s="258" t="s">
        <v>1385</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2048</v>
      </c>
      <c r="B73" s="255"/>
      <c r="C73" s="256"/>
      <c r="D73" s="256"/>
      <c r="E73" s="256"/>
      <c r="F73" s="256"/>
      <c r="G73" s="256"/>
      <c r="H73" s="256"/>
    </row>
    <row r="74" spans="1:10" s="181" customFormat="1" x14ac:dyDescent="0.2">
      <c r="A74" s="259" t="s">
        <v>1493</v>
      </c>
      <c r="B74" s="255"/>
      <c r="C74" s="256"/>
      <c r="D74" s="256"/>
      <c r="E74" s="256"/>
      <c r="F74" s="256"/>
      <c r="G74" s="256"/>
      <c r="H74" s="256"/>
    </row>
    <row r="75" spans="1:10" s="181" customFormat="1" x14ac:dyDescent="0.2">
      <c r="A75" s="259" t="s">
        <v>1679</v>
      </c>
      <c r="B75" s="255"/>
      <c r="C75" s="256"/>
      <c r="D75" s="256"/>
      <c r="E75" s="256"/>
      <c r="F75" s="256"/>
      <c r="G75" s="256"/>
      <c r="H75" s="256"/>
    </row>
    <row r="76" spans="1:10" s="181" customFormat="1" ht="18.75" customHeight="1" x14ac:dyDescent="0.2">
      <c r="A76" s="239" t="s">
        <v>1494</v>
      </c>
      <c r="B76" s="255"/>
      <c r="C76" s="256"/>
      <c r="D76" s="256"/>
      <c r="E76" s="256"/>
      <c r="F76" s="256"/>
      <c r="G76" s="256"/>
      <c r="H76" s="256"/>
    </row>
    <row r="77" spans="1:10" s="181" customFormat="1" x14ac:dyDescent="0.2">
      <c r="C77" s="179">
        <v>24</v>
      </c>
      <c r="D77" s="247" t="s">
        <v>1735</v>
      </c>
      <c r="G77" s="297" t="s">
        <v>1998</v>
      </c>
      <c r="I77" s="1790"/>
      <c r="J77" s="261"/>
    </row>
    <row r="78" spans="1:10" s="181" customFormat="1" ht="6" customHeight="1" x14ac:dyDescent="0.2">
      <c r="A78" s="219"/>
      <c r="B78" s="262"/>
      <c r="C78" s="179"/>
      <c r="D78" s="247"/>
      <c r="E78" s="248"/>
      <c r="F78" s="249"/>
    </row>
    <row r="79" spans="1:10" s="181" customFormat="1" x14ac:dyDescent="0.2">
      <c r="A79" s="219"/>
      <c r="B79" s="262"/>
      <c r="C79" s="179">
        <v>25</v>
      </c>
      <c r="D79" s="247" t="s">
        <v>1733</v>
      </c>
      <c r="E79" s="248"/>
      <c r="F79" s="249"/>
    </row>
    <row r="80" spans="1:10" s="181" customFormat="1" x14ac:dyDescent="0.2">
      <c r="A80" s="219"/>
      <c r="B80" s="262"/>
      <c r="C80" s="179"/>
      <c r="D80" s="247" t="s">
        <v>1734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2" t="s">
        <v>1383</v>
      </c>
      <c r="B83" s="2072"/>
      <c r="C83" s="2072"/>
      <c r="D83" s="2073"/>
      <c r="E83" s="263" t="s">
        <v>1420</v>
      </c>
      <c r="F83" s="263" t="s">
        <v>1421</v>
      </c>
      <c r="G83" s="263" t="s">
        <v>1422</v>
      </c>
      <c r="H83" s="263" t="s">
        <v>1423</v>
      </c>
      <c r="I83" s="263" t="s">
        <v>1424</v>
      </c>
      <c r="J83" s="264" t="s">
        <v>158</v>
      </c>
    </row>
    <row r="84" spans="1:10" s="181" customFormat="1" ht="13.5" customHeight="1" thickTop="1" x14ac:dyDescent="0.2">
      <c r="A84" s="265" t="s">
        <v>1515</v>
      </c>
      <c r="B84" s="266"/>
      <c r="C84" s="267"/>
      <c r="D84" s="268"/>
      <c r="E84" s="269"/>
      <c r="F84" s="269"/>
      <c r="G84" s="269"/>
      <c r="H84" s="269"/>
      <c r="I84" s="269"/>
      <c r="J84" s="270"/>
    </row>
    <row r="85" spans="1:10" s="181" customFormat="1" ht="13.5" customHeight="1" x14ac:dyDescent="0.2">
      <c r="A85" s="271" t="s">
        <v>2046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1384</v>
      </c>
      <c r="B87" s="283"/>
      <c r="C87" s="284"/>
      <c r="D87" s="281"/>
      <c r="E87" s="269"/>
      <c r="F87" s="269"/>
      <c r="G87" s="269"/>
      <c r="H87" s="269"/>
      <c r="I87" s="269"/>
      <c r="J87" s="270"/>
    </row>
    <row r="88" spans="1:10" s="181" customFormat="1" ht="13.5" customHeight="1" x14ac:dyDescent="0.2">
      <c r="A88" s="285" t="s">
        <v>2046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1728</v>
      </c>
      <c r="C92" s="179"/>
      <c r="E92" s="260"/>
      <c r="F92" s="296"/>
      <c r="H92" s="297"/>
    </row>
    <row r="93" spans="1:10" s="181" customFormat="1" ht="16.5" customHeight="1" x14ac:dyDescent="0.2">
      <c r="A93" s="219"/>
      <c r="B93" s="298" t="s">
        <v>2047</v>
      </c>
      <c r="C93" s="179"/>
      <c r="E93" s="260"/>
      <c r="F93" s="296"/>
      <c r="H93" s="297"/>
    </row>
    <row r="94" spans="1:10" s="181" customFormat="1" x14ac:dyDescent="0.2">
      <c r="A94" s="299" t="s">
        <v>1394</v>
      </c>
      <c r="B94" s="300"/>
      <c r="C94" s="300"/>
      <c r="D94" s="301"/>
      <c r="E94" s="302"/>
      <c r="F94" s="303"/>
      <c r="G94" s="304"/>
      <c r="H94" s="305"/>
      <c r="I94" s="306"/>
    </row>
    <row r="95" spans="1:10" s="181" customFormat="1" x14ac:dyDescent="0.2">
      <c r="A95" s="307"/>
      <c r="B95" s="308" t="s">
        <v>1729</v>
      </c>
      <c r="C95" s="309"/>
      <c r="D95" s="310"/>
      <c r="E95" s="304"/>
      <c r="F95" s="304"/>
      <c r="G95" s="304"/>
      <c r="H95" s="304"/>
      <c r="I95" s="304"/>
    </row>
    <row r="96" spans="1:10" s="181" customFormat="1" x14ac:dyDescent="0.2">
      <c r="A96" s="307" t="s">
        <v>1231</v>
      </c>
      <c r="B96" s="345" t="s">
        <v>1731</v>
      </c>
      <c r="C96" s="309"/>
      <c r="D96" s="311"/>
      <c r="E96" s="311"/>
      <c r="F96" s="311"/>
      <c r="G96" s="311"/>
      <c r="H96" s="311"/>
      <c r="I96" s="304"/>
    </row>
    <row r="97" spans="1:9" s="181" customFormat="1" x14ac:dyDescent="0.2">
      <c r="A97" s="307"/>
      <c r="B97" s="308" t="s">
        <v>1730</v>
      </c>
      <c r="C97" s="309"/>
      <c r="D97" s="311"/>
      <c r="E97" s="311"/>
      <c r="F97" s="311"/>
      <c r="G97" s="311"/>
      <c r="H97" s="311"/>
      <c r="I97" s="304"/>
    </row>
    <row r="98" spans="1:9" s="181" customFormat="1" x14ac:dyDescent="0.2">
      <c r="A98" s="308"/>
      <c r="B98" s="312" t="s">
        <v>1732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54" t="s">
        <v>2088</v>
      </c>
      <c r="C102" s="2055"/>
      <c r="D102" s="2055"/>
      <c r="E102" s="2055"/>
      <c r="F102" s="2055"/>
      <c r="G102" s="2055"/>
      <c r="H102" s="2055"/>
      <c r="I102" s="2056"/>
    </row>
    <row r="103" spans="1:9" s="181" customFormat="1" ht="11.25" customHeight="1" x14ac:dyDescent="0.2">
      <c r="A103" s="316"/>
      <c r="B103" s="2057"/>
      <c r="C103" s="2058"/>
      <c r="D103" s="2058"/>
      <c r="E103" s="2058"/>
      <c r="F103" s="2058"/>
      <c r="G103" s="2058"/>
      <c r="H103" s="2058"/>
      <c r="I103" s="2059"/>
    </row>
    <row r="104" spans="1:9" s="181" customFormat="1" ht="11.25" customHeight="1" x14ac:dyDescent="0.2">
      <c r="A104" s="316"/>
      <c r="B104" s="2057"/>
      <c r="C104" s="2058"/>
      <c r="D104" s="2058"/>
      <c r="E104" s="2058"/>
      <c r="F104" s="2058"/>
      <c r="G104" s="2058"/>
      <c r="H104" s="2058"/>
      <c r="I104" s="2059"/>
    </row>
    <row r="105" spans="1:9" s="181" customFormat="1" x14ac:dyDescent="0.2">
      <c r="A105" s="316"/>
      <c r="B105" s="2057"/>
      <c r="C105" s="2058"/>
      <c r="D105" s="2058"/>
      <c r="E105" s="2058"/>
      <c r="F105" s="2058"/>
      <c r="G105" s="2058"/>
      <c r="H105" s="2058"/>
      <c r="I105" s="2059"/>
    </row>
    <row r="106" spans="1:9" s="181" customFormat="1" ht="11.25" customHeight="1" x14ac:dyDescent="0.2">
      <c r="A106" s="316"/>
      <c r="B106" s="2057"/>
      <c r="C106" s="2058"/>
      <c r="D106" s="2058"/>
      <c r="E106" s="2058"/>
      <c r="F106" s="2058"/>
      <c r="G106" s="2058"/>
      <c r="H106" s="2058"/>
      <c r="I106" s="2059"/>
    </row>
    <row r="107" spans="1:9" s="181" customFormat="1" ht="11.25" customHeight="1" x14ac:dyDescent="0.2">
      <c r="A107" s="316"/>
      <c r="B107" s="2057"/>
      <c r="C107" s="2058"/>
      <c r="D107" s="2058"/>
      <c r="E107" s="2058"/>
      <c r="F107" s="2058"/>
      <c r="G107" s="2058"/>
      <c r="H107" s="2058"/>
      <c r="I107" s="2059"/>
    </row>
    <row r="108" spans="1:9" s="181" customFormat="1" ht="11.25" customHeight="1" x14ac:dyDescent="0.2">
      <c r="A108" s="316"/>
      <c r="B108" s="2057"/>
      <c r="C108" s="2058"/>
      <c r="D108" s="2058"/>
      <c r="E108" s="2058"/>
      <c r="F108" s="2058"/>
      <c r="G108" s="2058"/>
      <c r="H108" s="2058"/>
      <c r="I108" s="2059"/>
    </row>
    <row r="109" spans="1:9" s="181" customFormat="1" ht="11.25" customHeight="1" x14ac:dyDescent="0.2">
      <c r="A109" s="316"/>
      <c r="B109" s="2057"/>
      <c r="C109" s="2058"/>
      <c r="D109" s="2058"/>
      <c r="E109" s="2058"/>
      <c r="F109" s="2058"/>
      <c r="G109" s="2058"/>
      <c r="H109" s="2058"/>
      <c r="I109" s="2059"/>
    </row>
    <row r="110" spans="1:9" s="181" customFormat="1" ht="11.25" customHeight="1" x14ac:dyDescent="0.2">
      <c r="A110" s="316"/>
      <c r="B110" s="2057"/>
      <c r="C110" s="2058"/>
      <c r="D110" s="2058"/>
      <c r="E110" s="2058"/>
      <c r="F110" s="2058"/>
      <c r="G110" s="2058"/>
      <c r="H110" s="2058"/>
      <c r="I110" s="2059"/>
    </row>
    <row r="111" spans="1:9" s="181" customFormat="1" ht="11.25" customHeight="1" x14ac:dyDescent="0.2">
      <c r="A111" s="316"/>
      <c r="B111" s="2057"/>
      <c r="C111" s="2058"/>
      <c r="D111" s="2058"/>
      <c r="E111" s="2058"/>
      <c r="F111" s="2058"/>
      <c r="G111" s="2058"/>
      <c r="H111" s="2058"/>
      <c r="I111" s="2059"/>
    </row>
    <row r="112" spans="1:9" s="181" customFormat="1" ht="11.25" customHeight="1" x14ac:dyDescent="0.2">
      <c r="A112" s="316"/>
      <c r="B112" s="2060"/>
      <c r="C112" s="2061"/>
      <c r="D112" s="2061"/>
      <c r="E112" s="2061"/>
      <c r="F112" s="2061"/>
      <c r="G112" s="2061"/>
      <c r="H112" s="2061"/>
      <c r="I112" s="206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3" t="str">
        <f>COVER!T13</f>
        <v>John Kasperek Co., Inc.</v>
      </c>
      <c r="D114" s="2063"/>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4" t="s">
        <v>1393</v>
      </c>
      <c r="D117" s="2065"/>
      <c r="E117" s="2066"/>
      <c r="F117" s="2066"/>
      <c r="G117" s="2066"/>
      <c r="H117" s="2066"/>
      <c r="I117" s="304"/>
    </row>
    <row r="118" spans="1:9" s="181" customFormat="1" ht="24" customHeight="1" x14ac:dyDescent="0.2">
      <c r="A118" s="316"/>
      <c r="B118" s="316"/>
      <c r="C118" s="316"/>
      <c r="D118" s="323"/>
      <c r="E118" s="322"/>
      <c r="F118" s="324"/>
      <c r="G118" s="1792"/>
      <c r="H118" s="322"/>
      <c r="I118" s="304"/>
    </row>
    <row r="119" spans="1:9" s="181" customFormat="1" ht="11.25" customHeight="1" x14ac:dyDescent="0.2">
      <c r="A119" s="325"/>
      <c r="B119" s="325"/>
      <c r="C119" s="326"/>
      <c r="D119" s="327" t="s">
        <v>379</v>
      </c>
      <c r="E119" s="310"/>
      <c r="F119" s="1791" t="s">
        <v>1999</v>
      </c>
      <c r="G119" s="328"/>
      <c r="H119" s="328"/>
      <c r="I119" s="304"/>
    </row>
    <row r="120" spans="1:9" x14ac:dyDescent="0.2">
      <c r="A120" s="329"/>
      <c r="B120" s="180"/>
      <c r="C120" s="330"/>
      <c r="D120" s="256"/>
      <c r="E120" s="256"/>
      <c r="F120" s="256"/>
      <c r="G120" s="256"/>
      <c r="H120" s="256"/>
      <c r="I120" s="304"/>
    </row>
    <row r="121" spans="1:9" x14ac:dyDescent="0.2">
      <c r="A121" s="329"/>
      <c r="B121" s="1440" t="s">
        <v>1680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showGridLines="0" zoomScaleNormal="100" workbookViewId="0">
      <pane ySplit="10" topLeftCell="A32" activePane="bottomLeft" state="frozen"/>
      <selection activeCell="A10" sqref="A10:F10"/>
      <selection pane="bottomLeft" activeCell="A10" sqref="A10:F10"/>
    </sheetView>
  </sheetViews>
  <sheetFormatPr defaultRowHeight="12.75" x14ac:dyDescent="0.2"/>
  <cols>
    <col min="1" max="4" width="1.7109375" style="1889" customWidth="1"/>
    <col min="5" max="5" width="30.28515625" style="1889" customWidth="1"/>
    <col min="6" max="6" width="5.28515625" style="1890" bestFit="1" customWidth="1"/>
    <col min="7" max="7" width="15.7109375" style="1891" customWidth="1"/>
    <col min="8" max="8" width="6.85546875" style="1889" bestFit="1" customWidth="1"/>
    <col min="9" max="9" width="15.42578125" style="1889" bestFit="1" customWidth="1"/>
    <col min="10" max="17" width="14" style="1889" customWidth="1"/>
    <col min="18" max="16384" width="9.140625" style="1889"/>
  </cols>
  <sheetData>
    <row r="1" spans="1:21" x14ac:dyDescent="0.2">
      <c r="A1" s="2451" t="s">
        <v>2205</v>
      </c>
      <c r="B1" s="2451"/>
      <c r="C1" s="2451"/>
      <c r="D1" s="2451"/>
      <c r="E1" s="2451"/>
      <c r="F1" s="2451"/>
      <c r="G1" s="2451"/>
      <c r="H1" s="2451"/>
      <c r="I1" s="2451"/>
      <c r="J1" s="2451"/>
      <c r="K1" s="2451"/>
      <c r="L1" s="2451"/>
      <c r="M1" s="2451"/>
      <c r="N1" s="2451"/>
      <c r="O1" s="2451"/>
      <c r="P1" s="2451"/>
      <c r="Q1" s="2451"/>
    </row>
    <row r="2" spans="1:21" x14ac:dyDescent="0.2">
      <c r="A2" s="2452" t="s">
        <v>2204</v>
      </c>
      <c r="B2" s="2452"/>
      <c r="C2" s="2452"/>
      <c r="D2" s="2452"/>
      <c r="E2" s="2452"/>
      <c r="F2" s="2452"/>
      <c r="G2" s="2452"/>
      <c r="H2" s="2452"/>
      <c r="I2" s="2452"/>
      <c r="J2" s="2452"/>
      <c r="K2" s="2452"/>
      <c r="L2" s="2452"/>
      <c r="M2" s="2452"/>
      <c r="N2" s="2452"/>
      <c r="O2" s="2452"/>
      <c r="P2" s="2452"/>
      <c r="Q2" s="2452"/>
    </row>
    <row r="3" spans="1:21" x14ac:dyDescent="0.2">
      <c r="A3" s="2451" t="s">
        <v>1281</v>
      </c>
      <c r="B3" s="2451"/>
      <c r="C3" s="2451"/>
      <c r="D3" s="2451"/>
      <c r="E3" s="2451"/>
      <c r="F3" s="2451"/>
      <c r="G3" s="2451"/>
      <c r="H3" s="2451"/>
      <c r="I3" s="2451"/>
      <c r="J3" s="2451"/>
      <c r="K3" s="2451"/>
      <c r="L3" s="2451"/>
      <c r="M3" s="2451"/>
      <c r="N3" s="2451"/>
      <c r="O3" s="2451"/>
      <c r="P3" s="2451"/>
      <c r="Q3" s="2451"/>
    </row>
    <row r="4" spans="1:21" x14ac:dyDescent="0.2">
      <c r="A4" s="2453" t="s">
        <v>1789</v>
      </c>
      <c r="B4" s="2453"/>
      <c r="C4" s="2453"/>
      <c r="D4" s="2453"/>
      <c r="E4" s="2453"/>
      <c r="F4" s="2453"/>
      <c r="G4" s="2453"/>
      <c r="H4" s="2453"/>
      <c r="I4" s="2453"/>
      <c r="J4" s="2453"/>
      <c r="K4" s="2453"/>
      <c r="L4" s="2453"/>
      <c r="M4" s="2453"/>
      <c r="N4" s="2453"/>
      <c r="O4" s="2453"/>
      <c r="P4" s="2453"/>
      <c r="Q4" s="2453"/>
    </row>
    <row r="5" spans="1:21" ht="15.75" x14ac:dyDescent="0.25">
      <c r="O5" s="1892"/>
      <c r="P5" s="1893"/>
      <c r="Q5" s="1893"/>
      <c r="R5" s="1893"/>
      <c r="S5" s="1893"/>
      <c r="T5" s="1893"/>
      <c r="U5" s="1893"/>
    </row>
    <row r="6" spans="1:21" s="1890" customFormat="1" x14ac:dyDescent="0.2">
      <c r="A6" s="2454"/>
      <c r="B6" s="2455"/>
      <c r="C6" s="2455"/>
      <c r="D6" s="2455"/>
      <c r="E6" s="2456"/>
      <c r="F6" s="1894"/>
      <c r="G6" s="1895"/>
      <c r="H6" s="1896"/>
      <c r="I6" s="1896"/>
      <c r="J6" s="2457" t="s">
        <v>548</v>
      </c>
      <c r="K6" s="2458"/>
      <c r="L6" s="2457" t="s">
        <v>2097</v>
      </c>
      <c r="M6" s="2459"/>
      <c r="N6" s="2458"/>
      <c r="O6" s="1896"/>
      <c r="P6" s="1896"/>
      <c r="Q6" s="1896"/>
    </row>
    <row r="7" spans="1:21" s="1890" customFormat="1" x14ac:dyDescent="0.2">
      <c r="A7" s="2445"/>
      <c r="B7" s="2446"/>
      <c r="C7" s="2446"/>
      <c r="D7" s="2446"/>
      <c r="E7" s="2447"/>
      <c r="F7" s="1897"/>
      <c r="G7" s="1898"/>
      <c r="H7" s="1899"/>
      <c r="I7" s="1899" t="s">
        <v>1323</v>
      </c>
      <c r="J7" s="1899" t="s">
        <v>1320</v>
      </c>
      <c r="K7" s="1899" t="s">
        <v>1320</v>
      </c>
      <c r="L7" s="1899" t="s">
        <v>1320</v>
      </c>
      <c r="M7" s="1899" t="s">
        <v>1320</v>
      </c>
      <c r="N7" s="1899" t="s">
        <v>1320</v>
      </c>
      <c r="O7" s="1899"/>
      <c r="P7" s="1899" t="s">
        <v>2098</v>
      </c>
      <c r="Q7" s="1899"/>
    </row>
    <row r="8" spans="1:21" s="1890" customFormat="1" x14ac:dyDescent="0.2">
      <c r="A8" s="2445" t="s">
        <v>2099</v>
      </c>
      <c r="B8" s="2446"/>
      <c r="C8" s="2446"/>
      <c r="D8" s="2446"/>
      <c r="E8" s="2447"/>
      <c r="F8" s="1897"/>
      <c r="G8" s="1898"/>
      <c r="H8" s="1899" t="s">
        <v>1322</v>
      </c>
      <c r="I8" s="1899" t="s">
        <v>1321</v>
      </c>
      <c r="J8" s="1899" t="s">
        <v>2100</v>
      </c>
      <c r="K8" s="1899" t="s">
        <v>2101</v>
      </c>
      <c r="L8" s="1899" t="s">
        <v>2100</v>
      </c>
      <c r="M8" s="1899" t="s">
        <v>2101</v>
      </c>
      <c r="N8" s="1899" t="s">
        <v>1928</v>
      </c>
      <c r="O8" s="1899" t="s">
        <v>1319</v>
      </c>
      <c r="P8" s="1899" t="s">
        <v>1317</v>
      </c>
      <c r="Q8" s="1899"/>
    </row>
    <row r="9" spans="1:21" s="1890" customFormat="1" x14ac:dyDescent="0.2">
      <c r="A9" s="2445" t="s">
        <v>1324</v>
      </c>
      <c r="B9" s="2446"/>
      <c r="C9" s="2446"/>
      <c r="D9" s="2446"/>
      <c r="E9" s="2447"/>
      <c r="F9" s="1897" t="s">
        <v>2102</v>
      </c>
      <c r="G9" s="1900" t="s">
        <v>2103</v>
      </c>
      <c r="H9" s="1899" t="s">
        <v>2104</v>
      </c>
      <c r="I9" s="1899" t="s">
        <v>2105</v>
      </c>
      <c r="J9" s="1901" t="s">
        <v>2106</v>
      </c>
      <c r="K9" s="1901" t="s">
        <v>2107</v>
      </c>
      <c r="L9" s="1901" t="s">
        <v>2106</v>
      </c>
      <c r="M9" s="1901" t="s">
        <v>2107</v>
      </c>
      <c r="N9" s="1899" t="s">
        <v>2108</v>
      </c>
      <c r="O9" s="1899" t="s">
        <v>1318</v>
      </c>
      <c r="P9" s="1899" t="s">
        <v>1658</v>
      </c>
      <c r="Q9" s="1899" t="s">
        <v>30</v>
      </c>
    </row>
    <row r="10" spans="1:21" s="1890" customFormat="1" ht="13.5" thickBot="1" x14ac:dyDescent="0.25">
      <c r="A10" s="2448" t="s">
        <v>2109</v>
      </c>
      <c r="B10" s="2449"/>
      <c r="C10" s="2449"/>
      <c r="D10" s="2449"/>
      <c r="E10" s="2450"/>
      <c r="F10" s="1902" t="s">
        <v>2110</v>
      </c>
      <c r="G10" s="1903" t="s">
        <v>2111</v>
      </c>
      <c r="H10" s="1904" t="s">
        <v>1316</v>
      </c>
      <c r="I10" s="1904" t="s">
        <v>1315</v>
      </c>
      <c r="J10" s="1904" t="s">
        <v>1314</v>
      </c>
      <c r="K10" s="1904" t="s">
        <v>1313</v>
      </c>
      <c r="L10" s="1904" t="s">
        <v>1312</v>
      </c>
      <c r="M10" s="1904" t="s">
        <v>1311</v>
      </c>
      <c r="N10" s="1904" t="s">
        <v>1324</v>
      </c>
      <c r="O10" s="1904" t="s">
        <v>1310</v>
      </c>
      <c r="P10" s="1904" t="s">
        <v>1309</v>
      </c>
      <c r="Q10" s="1904" t="s">
        <v>1308</v>
      </c>
    </row>
    <row r="11" spans="1:21" ht="25.5" customHeight="1" x14ac:dyDescent="0.2">
      <c r="A11" s="1905" t="s">
        <v>2094</v>
      </c>
      <c r="B11" s="1906"/>
      <c r="C11" s="1906"/>
      <c r="D11" s="1906"/>
      <c r="E11" s="1907"/>
      <c r="F11" s="1908"/>
      <c r="G11" s="1909"/>
      <c r="H11" s="1910"/>
      <c r="I11" s="1910"/>
      <c r="J11" s="1911"/>
      <c r="K11" s="1911"/>
      <c r="L11" s="1911"/>
      <c r="M11" s="1911"/>
      <c r="N11" s="1911"/>
      <c r="O11" s="1911"/>
      <c r="P11" s="1911"/>
      <c r="Q11" s="1911"/>
    </row>
    <row r="12" spans="1:21" ht="25.5" customHeight="1" x14ac:dyDescent="0.2">
      <c r="A12" s="1905"/>
      <c r="B12" s="1906" t="s">
        <v>2112</v>
      </c>
      <c r="C12" s="1906"/>
      <c r="D12" s="1906"/>
      <c r="E12" s="1907"/>
      <c r="F12" s="1908"/>
      <c r="G12" s="1909"/>
      <c r="H12" s="1910"/>
      <c r="I12" s="1910"/>
      <c r="J12" s="1911"/>
      <c r="K12" s="1911"/>
      <c r="L12" s="1911"/>
      <c r="M12" s="1911"/>
      <c r="N12" s="1911"/>
      <c r="O12" s="1911"/>
      <c r="P12" s="1911"/>
      <c r="Q12" s="1911"/>
    </row>
    <row r="13" spans="1:21" ht="25.5" customHeight="1" x14ac:dyDescent="0.2">
      <c r="A13" s="1905"/>
      <c r="B13" s="1906"/>
      <c r="C13" s="1906" t="s">
        <v>1118</v>
      </c>
      <c r="D13" s="1906"/>
      <c r="E13" s="1912"/>
      <c r="F13" s="1908"/>
      <c r="G13" s="1909" t="s">
        <v>2113</v>
      </c>
      <c r="H13" s="1913" t="s">
        <v>2114</v>
      </c>
      <c r="I13" s="1910" t="s">
        <v>2115</v>
      </c>
      <c r="J13" s="1914">
        <v>765246</v>
      </c>
      <c r="K13" s="1914">
        <v>167708</v>
      </c>
      <c r="L13" s="1914">
        <v>765246</v>
      </c>
      <c r="M13" s="1914">
        <v>167708</v>
      </c>
      <c r="N13" s="1911">
        <v>0</v>
      </c>
      <c r="O13" s="1911">
        <v>0</v>
      </c>
      <c r="P13" s="1911">
        <f>+L13+M13+O13</f>
        <v>932954</v>
      </c>
      <c r="Q13" s="1915" t="s">
        <v>2070</v>
      </c>
    </row>
    <row r="14" spans="1:21" ht="25.5" customHeight="1" x14ac:dyDescent="0.2">
      <c r="A14" s="1905"/>
      <c r="B14" s="1906"/>
      <c r="C14" s="1906" t="s">
        <v>1118</v>
      </c>
      <c r="D14" s="1906"/>
      <c r="E14" s="1912"/>
      <c r="F14" s="1908"/>
      <c r="G14" s="1909" t="s">
        <v>2113</v>
      </c>
      <c r="H14" s="1913" t="s">
        <v>2114</v>
      </c>
      <c r="I14" s="1910" t="s">
        <v>2116</v>
      </c>
      <c r="J14" s="1914">
        <v>0</v>
      </c>
      <c r="K14" s="1914">
        <v>776162</v>
      </c>
      <c r="L14" s="1914">
        <v>0</v>
      </c>
      <c r="M14" s="1914">
        <v>776162</v>
      </c>
      <c r="N14" s="1911">
        <v>0</v>
      </c>
      <c r="O14" s="1911">
        <v>0</v>
      </c>
      <c r="P14" s="1911">
        <f>+L14+M14+O14</f>
        <v>776162</v>
      </c>
      <c r="Q14" s="1915" t="s">
        <v>2070</v>
      </c>
    </row>
    <row r="15" spans="1:21" ht="25.5" customHeight="1" x14ac:dyDescent="0.2">
      <c r="A15" s="1905"/>
      <c r="B15" s="1906"/>
      <c r="C15" s="1906" t="s">
        <v>1119</v>
      </c>
      <c r="D15" s="1906"/>
      <c r="E15" s="1912"/>
      <c r="F15" s="1908"/>
      <c r="G15" s="1909" t="s">
        <v>2113</v>
      </c>
      <c r="H15" s="1913" t="s">
        <v>2117</v>
      </c>
      <c r="I15" s="1910" t="s">
        <v>2118</v>
      </c>
      <c r="J15" s="1914">
        <v>219659</v>
      </c>
      <c r="K15" s="1914">
        <v>71955</v>
      </c>
      <c r="L15" s="1914">
        <v>219659</v>
      </c>
      <c r="M15" s="1914">
        <v>71955</v>
      </c>
      <c r="N15" s="1911">
        <v>0</v>
      </c>
      <c r="O15" s="1911">
        <v>0</v>
      </c>
      <c r="P15" s="1911">
        <f>+L15+M15+O15</f>
        <v>291614</v>
      </c>
      <c r="Q15" s="1915" t="s">
        <v>2070</v>
      </c>
    </row>
    <row r="16" spans="1:21" ht="25.5" customHeight="1" x14ac:dyDescent="0.2">
      <c r="A16" s="1905"/>
      <c r="B16" s="1906"/>
      <c r="C16" s="1906" t="s">
        <v>1119</v>
      </c>
      <c r="D16" s="1906"/>
      <c r="E16" s="1912"/>
      <c r="F16" s="1908"/>
      <c r="G16" s="1909" t="s">
        <v>2113</v>
      </c>
      <c r="H16" s="1913" t="s">
        <v>2117</v>
      </c>
      <c r="I16" s="1910" t="s">
        <v>2119</v>
      </c>
      <c r="J16" s="1914">
        <v>0</v>
      </c>
      <c r="K16" s="1914">
        <v>314392</v>
      </c>
      <c r="L16" s="1914">
        <v>0</v>
      </c>
      <c r="M16" s="1914">
        <v>314392</v>
      </c>
      <c r="N16" s="1911">
        <v>0</v>
      </c>
      <c r="O16" s="1911">
        <v>0</v>
      </c>
      <c r="P16" s="1911">
        <f>+L16+M16+O16</f>
        <v>314392</v>
      </c>
      <c r="Q16" s="1915" t="s">
        <v>2070</v>
      </c>
    </row>
    <row r="17" spans="1:17" ht="26.25" thickBot="1" x14ac:dyDescent="0.25">
      <c r="A17" s="1905"/>
      <c r="B17" s="1906"/>
      <c r="C17" s="1906" t="s">
        <v>2096</v>
      </c>
      <c r="D17" s="1906"/>
      <c r="E17" s="1912"/>
      <c r="F17" s="1908"/>
      <c r="G17" s="1909" t="s">
        <v>2113</v>
      </c>
      <c r="H17" s="1913" t="s">
        <v>2114</v>
      </c>
      <c r="I17" s="1910" t="s">
        <v>2120</v>
      </c>
      <c r="J17" s="1911">
        <v>0</v>
      </c>
      <c r="K17" s="1911">
        <v>30098</v>
      </c>
      <c r="L17" s="1911">
        <v>0</v>
      </c>
      <c r="M17" s="1911">
        <v>30098</v>
      </c>
      <c r="N17" s="1911">
        <v>0</v>
      </c>
      <c r="O17" s="1911">
        <v>0</v>
      </c>
      <c r="P17" s="1911">
        <f>+L17+M17+O17</f>
        <v>30098</v>
      </c>
      <c r="Q17" s="1915" t="s">
        <v>2070</v>
      </c>
    </row>
    <row r="18" spans="1:17" ht="25.5" customHeight="1" thickBot="1" x14ac:dyDescent="0.25">
      <c r="A18" s="1905"/>
      <c r="B18" s="1906" t="s">
        <v>2121</v>
      </c>
      <c r="C18" s="1906"/>
      <c r="D18" s="1906"/>
      <c r="E18" s="1912"/>
      <c r="F18" s="1908"/>
      <c r="G18" s="1909"/>
      <c r="H18" s="1910"/>
      <c r="I18" s="1910"/>
      <c r="J18" s="1916">
        <f t="shared" ref="J18:P18" si="0">SUM(J13:J17)</f>
        <v>984905</v>
      </c>
      <c r="K18" s="1916">
        <f t="shared" si="0"/>
        <v>1360315</v>
      </c>
      <c r="L18" s="1916">
        <f t="shared" si="0"/>
        <v>984905</v>
      </c>
      <c r="M18" s="1916">
        <f t="shared" si="0"/>
        <v>1360315</v>
      </c>
      <c r="N18" s="1916">
        <f t="shared" si="0"/>
        <v>0</v>
      </c>
      <c r="O18" s="1916">
        <f t="shared" si="0"/>
        <v>0</v>
      </c>
      <c r="P18" s="1916">
        <f t="shared" si="0"/>
        <v>2345220</v>
      </c>
      <c r="Q18" s="1911"/>
    </row>
    <row r="19" spans="1:17" ht="25.5" customHeight="1" x14ac:dyDescent="0.2">
      <c r="A19" s="1905" t="s">
        <v>2122</v>
      </c>
      <c r="B19" s="1906"/>
      <c r="C19" s="1906"/>
      <c r="D19" s="1906"/>
      <c r="E19" s="1912"/>
      <c r="F19" s="1908" t="s">
        <v>2123</v>
      </c>
      <c r="G19" s="1909"/>
      <c r="H19" s="1910"/>
      <c r="I19" s="1910"/>
      <c r="J19" s="1917">
        <f>+J18</f>
        <v>984905</v>
      </c>
      <c r="K19" s="1917">
        <f t="shared" ref="K19:P19" si="1">+K18</f>
        <v>1360315</v>
      </c>
      <c r="L19" s="1917">
        <f t="shared" si="1"/>
        <v>984905</v>
      </c>
      <c r="M19" s="1917">
        <f t="shared" si="1"/>
        <v>1360315</v>
      </c>
      <c r="N19" s="1917">
        <f t="shared" si="1"/>
        <v>0</v>
      </c>
      <c r="O19" s="1917">
        <f t="shared" si="1"/>
        <v>0</v>
      </c>
      <c r="P19" s="1917">
        <f t="shared" si="1"/>
        <v>2345220</v>
      </c>
      <c r="Q19" s="1911"/>
    </row>
    <row r="20" spans="1:17" ht="25.5" customHeight="1" x14ac:dyDescent="0.2">
      <c r="A20" s="1905" t="s">
        <v>2124</v>
      </c>
      <c r="B20" s="1906"/>
      <c r="C20" s="1906"/>
      <c r="D20" s="1906"/>
      <c r="E20" s="1912"/>
      <c r="F20" s="1908"/>
      <c r="G20" s="1909"/>
      <c r="H20" s="1910"/>
      <c r="I20" s="1910"/>
      <c r="J20" s="1911"/>
      <c r="K20" s="1911"/>
      <c r="L20" s="1911"/>
      <c r="M20" s="1911"/>
      <c r="N20" s="1911"/>
      <c r="O20" s="1911"/>
      <c r="P20" s="1911"/>
      <c r="Q20" s="1911"/>
    </row>
    <row r="21" spans="1:17" ht="25.5" customHeight="1" x14ac:dyDescent="0.2">
      <c r="A21" s="1918"/>
      <c r="B21" s="1906" t="s">
        <v>2125</v>
      </c>
      <c r="C21" s="1906"/>
      <c r="D21" s="1906"/>
      <c r="E21" s="1912"/>
      <c r="F21" s="1908"/>
      <c r="G21" s="1909"/>
      <c r="H21" s="1913"/>
      <c r="I21" s="1910"/>
      <c r="J21" s="1919"/>
      <c r="K21" s="1919"/>
      <c r="L21" s="1919"/>
      <c r="M21" s="1919"/>
      <c r="N21" s="1919"/>
      <c r="O21" s="1919"/>
      <c r="P21" s="1919"/>
      <c r="Q21" s="1919"/>
    </row>
    <row r="22" spans="1:17" ht="25.5" customHeight="1" x14ac:dyDescent="0.2">
      <c r="A22" s="1918"/>
      <c r="B22" s="1906"/>
      <c r="C22" s="1906" t="s">
        <v>2126</v>
      </c>
      <c r="D22" s="1906"/>
      <c r="E22" s="1912"/>
      <c r="F22" s="1908"/>
      <c r="G22" s="1909" t="s">
        <v>2113</v>
      </c>
      <c r="H22" s="1913" t="s">
        <v>2127</v>
      </c>
      <c r="I22" s="1910" t="s">
        <v>2128</v>
      </c>
      <c r="J22" s="1920">
        <v>348663</v>
      </c>
      <c r="K22" s="1920">
        <v>282967</v>
      </c>
      <c r="L22" s="1920">
        <v>542061</v>
      </c>
      <c r="M22" s="1920">
        <v>0</v>
      </c>
      <c r="N22" s="1920">
        <v>0</v>
      </c>
      <c r="O22" s="1920">
        <v>0</v>
      </c>
      <c r="P22" s="1914">
        <f>+L22+M22+O22</f>
        <v>542061</v>
      </c>
      <c r="Q22" s="1920">
        <v>542062</v>
      </c>
    </row>
    <row r="23" spans="1:17" ht="25.5" customHeight="1" x14ac:dyDescent="0.2">
      <c r="A23" s="1918"/>
      <c r="B23" s="1906"/>
      <c r="C23" s="1906" t="s">
        <v>2129</v>
      </c>
      <c r="D23" s="1906"/>
      <c r="E23" s="1912"/>
      <c r="F23" s="1908"/>
      <c r="G23" s="1909" t="s">
        <v>2113</v>
      </c>
      <c r="H23" s="1913" t="s">
        <v>2127</v>
      </c>
      <c r="I23" s="1910" t="s">
        <v>2130</v>
      </c>
      <c r="J23" s="1920">
        <v>0</v>
      </c>
      <c r="K23" s="1920">
        <v>0</v>
      </c>
      <c r="L23" s="1920">
        <v>0</v>
      </c>
      <c r="M23" s="1920">
        <v>534938</v>
      </c>
      <c r="N23" s="1920">
        <v>0</v>
      </c>
      <c r="O23" s="1920">
        <v>0</v>
      </c>
      <c r="P23" s="1914">
        <f>+L23+M23+O23</f>
        <v>534938</v>
      </c>
      <c r="Q23" s="1920">
        <v>536503</v>
      </c>
    </row>
    <row r="24" spans="1:17" ht="25.5" customHeight="1" x14ac:dyDescent="0.2">
      <c r="A24" s="1918"/>
      <c r="B24" s="1906"/>
      <c r="C24" s="1906" t="s">
        <v>2131</v>
      </c>
      <c r="D24" s="1906"/>
      <c r="E24" s="1912"/>
      <c r="F24" s="1908"/>
      <c r="G24" s="1909" t="s">
        <v>2113</v>
      </c>
      <c r="H24" s="1913" t="s">
        <v>2127</v>
      </c>
      <c r="I24" s="1910" t="s">
        <v>2132</v>
      </c>
      <c r="J24" s="1919">
        <v>0</v>
      </c>
      <c r="K24" s="1919">
        <v>2086</v>
      </c>
      <c r="L24" s="1919">
        <v>2086</v>
      </c>
      <c r="M24" s="1919">
        <v>0</v>
      </c>
      <c r="N24" s="1919">
        <v>0</v>
      </c>
      <c r="O24" s="1919">
        <v>0</v>
      </c>
      <c r="P24" s="1911">
        <f>+L24+M24+O24</f>
        <v>2086</v>
      </c>
      <c r="Q24" s="1915" t="s">
        <v>2070</v>
      </c>
    </row>
    <row r="25" spans="1:17" ht="25.5" customHeight="1" x14ac:dyDescent="0.2">
      <c r="A25" s="1918"/>
      <c r="B25" s="1906"/>
      <c r="C25" s="1906" t="s">
        <v>2133</v>
      </c>
      <c r="D25" s="1906"/>
      <c r="E25" s="1912"/>
      <c r="F25" s="1908"/>
      <c r="G25" s="1909" t="s">
        <v>2113</v>
      </c>
      <c r="H25" s="1913" t="s">
        <v>2134</v>
      </c>
      <c r="I25" s="1910" t="s">
        <v>2135</v>
      </c>
      <c r="J25" s="1920">
        <v>2072</v>
      </c>
      <c r="K25" s="1920">
        <v>6535</v>
      </c>
      <c r="L25" s="1920">
        <v>8607</v>
      </c>
      <c r="M25" s="1920">
        <v>0</v>
      </c>
      <c r="N25" s="1920">
        <v>0</v>
      </c>
      <c r="O25" s="1920">
        <v>0</v>
      </c>
      <c r="P25" s="1914">
        <f>+L25+M25+O25</f>
        <v>8607</v>
      </c>
      <c r="Q25" s="1920">
        <v>11395</v>
      </c>
    </row>
    <row r="26" spans="1:17" ht="25.5" customHeight="1" thickBot="1" x14ac:dyDescent="0.25">
      <c r="A26" s="1918"/>
      <c r="B26" s="1906"/>
      <c r="C26" s="1906" t="s">
        <v>2133</v>
      </c>
      <c r="D26" s="1906"/>
      <c r="E26" s="1912"/>
      <c r="F26" s="1908"/>
      <c r="G26" s="1909" t="s">
        <v>2113</v>
      </c>
      <c r="H26" s="1913" t="s">
        <v>2134</v>
      </c>
      <c r="I26" s="1910" t="s">
        <v>2136</v>
      </c>
      <c r="J26" s="1920">
        <v>0</v>
      </c>
      <c r="K26" s="1920">
        <v>0</v>
      </c>
      <c r="L26" s="1920">
        <v>0</v>
      </c>
      <c r="M26" s="1920">
        <v>5887</v>
      </c>
      <c r="N26" s="1920">
        <v>0</v>
      </c>
      <c r="O26" s="1920">
        <v>0</v>
      </c>
      <c r="P26" s="1914">
        <f>+L26+M26+O26</f>
        <v>5887</v>
      </c>
      <c r="Q26" s="1920">
        <v>5681</v>
      </c>
    </row>
    <row r="27" spans="1:17" ht="25.5" customHeight="1" thickBot="1" x14ac:dyDescent="0.25">
      <c r="A27" s="1905"/>
      <c r="B27" s="1906" t="s">
        <v>2137</v>
      </c>
      <c r="C27" s="1906"/>
      <c r="D27" s="1906"/>
      <c r="E27" s="1912"/>
      <c r="F27" s="1908"/>
      <c r="G27" s="1909"/>
      <c r="H27" s="1910"/>
      <c r="I27" s="1910"/>
      <c r="J27" s="1916">
        <f t="shared" ref="J27:P27" si="2">SUM(J22:J26)</f>
        <v>350735</v>
      </c>
      <c r="K27" s="1916">
        <f t="shared" si="2"/>
        <v>291588</v>
      </c>
      <c r="L27" s="1916">
        <f t="shared" si="2"/>
        <v>552754</v>
      </c>
      <c r="M27" s="1916">
        <f t="shared" si="2"/>
        <v>540825</v>
      </c>
      <c r="N27" s="1916">
        <f t="shared" si="2"/>
        <v>0</v>
      </c>
      <c r="O27" s="1916">
        <f t="shared" si="2"/>
        <v>0</v>
      </c>
      <c r="P27" s="1916">
        <f t="shared" si="2"/>
        <v>1093579</v>
      </c>
      <c r="Q27" s="1911"/>
    </row>
    <row r="28" spans="1:17" ht="25.5" customHeight="1" x14ac:dyDescent="0.2">
      <c r="A28" s="1905" t="s">
        <v>2138</v>
      </c>
      <c r="B28" s="1906"/>
      <c r="C28" s="1906"/>
      <c r="D28" s="1906"/>
      <c r="E28" s="1912"/>
      <c r="F28" s="1908"/>
      <c r="G28" s="1909"/>
      <c r="H28" s="1910"/>
      <c r="I28" s="1910"/>
      <c r="J28" s="1917">
        <f t="shared" ref="J28:P28" si="3">+J27</f>
        <v>350735</v>
      </c>
      <c r="K28" s="1917">
        <f t="shared" si="3"/>
        <v>291588</v>
      </c>
      <c r="L28" s="1917">
        <f t="shared" si="3"/>
        <v>552754</v>
      </c>
      <c r="M28" s="1917">
        <f t="shared" si="3"/>
        <v>540825</v>
      </c>
      <c r="N28" s="1917">
        <f t="shared" si="3"/>
        <v>0</v>
      </c>
      <c r="O28" s="1917">
        <f t="shared" si="3"/>
        <v>0</v>
      </c>
      <c r="P28" s="1917">
        <f t="shared" si="3"/>
        <v>1093579</v>
      </c>
      <c r="Q28" s="1911"/>
    </row>
    <row r="29" spans="1:17" ht="25.5" customHeight="1" x14ac:dyDescent="0.2">
      <c r="A29" s="1905" t="s">
        <v>2139</v>
      </c>
      <c r="B29" s="1906"/>
      <c r="C29" s="1906"/>
      <c r="D29" s="1906"/>
      <c r="E29" s="1912"/>
      <c r="F29" s="1908"/>
      <c r="G29" s="1909"/>
      <c r="H29" s="1910"/>
      <c r="I29" s="1910"/>
      <c r="J29" s="1911"/>
      <c r="K29" s="1911"/>
      <c r="L29" s="1911"/>
      <c r="M29" s="1911"/>
      <c r="N29" s="1911"/>
      <c r="O29" s="1911"/>
      <c r="P29" s="1911"/>
      <c r="Q29" s="1919"/>
    </row>
    <row r="30" spans="1:17" ht="25.5" customHeight="1" x14ac:dyDescent="0.2">
      <c r="A30" s="1905"/>
      <c r="B30" s="1906" t="s">
        <v>2125</v>
      </c>
      <c r="C30" s="1906"/>
      <c r="D30" s="1906"/>
      <c r="E30" s="1912"/>
      <c r="F30" s="1908"/>
      <c r="G30" s="1909"/>
      <c r="H30" s="1910"/>
      <c r="I30" s="1910"/>
      <c r="J30" s="1911"/>
      <c r="K30" s="1911"/>
      <c r="L30" s="1911"/>
      <c r="M30" s="1911"/>
      <c r="N30" s="1911"/>
      <c r="O30" s="1919"/>
      <c r="P30" s="1911"/>
      <c r="Q30" s="1919"/>
    </row>
    <row r="31" spans="1:17" ht="25.5" customHeight="1" x14ac:dyDescent="0.2">
      <c r="A31" s="1918"/>
      <c r="B31" s="1906"/>
      <c r="C31" s="1906" t="s">
        <v>974</v>
      </c>
      <c r="D31" s="1906"/>
      <c r="E31" s="1912"/>
      <c r="F31" s="1908" t="s">
        <v>2123</v>
      </c>
      <c r="G31" s="1909" t="s">
        <v>2113</v>
      </c>
      <c r="H31" s="1913" t="s">
        <v>2140</v>
      </c>
      <c r="I31" s="1910" t="s">
        <v>2141</v>
      </c>
      <c r="J31" s="1920">
        <v>604400</v>
      </c>
      <c r="K31" s="1920">
        <v>1403957</v>
      </c>
      <c r="L31" s="1920">
        <v>1626086</v>
      </c>
      <c r="M31" s="1920">
        <v>382601</v>
      </c>
      <c r="N31" s="1920">
        <v>0</v>
      </c>
      <c r="O31" s="1920">
        <v>0</v>
      </c>
      <c r="P31" s="1914">
        <f t="shared" ref="P31:P37" si="4">+L31+M31+O31</f>
        <v>2008687</v>
      </c>
      <c r="Q31" s="1920">
        <v>2281213</v>
      </c>
    </row>
    <row r="32" spans="1:17" ht="25.5" customHeight="1" x14ac:dyDescent="0.2">
      <c r="A32" s="1918"/>
      <c r="B32" s="1906"/>
      <c r="C32" s="1906" t="s">
        <v>974</v>
      </c>
      <c r="D32" s="1906"/>
      <c r="E32" s="1912"/>
      <c r="F32" s="1908" t="s">
        <v>2123</v>
      </c>
      <c r="G32" s="1909" t="s">
        <v>2113</v>
      </c>
      <c r="H32" s="1913" t="s">
        <v>2140</v>
      </c>
      <c r="I32" s="1910" t="s">
        <v>2142</v>
      </c>
      <c r="J32" s="1920">
        <v>0</v>
      </c>
      <c r="K32" s="1920">
        <v>717921</v>
      </c>
      <c r="L32" s="1920">
        <v>0</v>
      </c>
      <c r="M32" s="1920">
        <v>1671883</v>
      </c>
      <c r="N32" s="1920">
        <v>0</v>
      </c>
      <c r="O32" s="1920">
        <v>199315</v>
      </c>
      <c r="P32" s="1914">
        <f>+L32+M32+O32</f>
        <v>1871198</v>
      </c>
      <c r="Q32" s="1920">
        <v>2167258</v>
      </c>
    </row>
    <row r="33" spans="1:18" ht="53.25" customHeight="1" x14ac:dyDescent="0.2">
      <c r="A33" s="1921"/>
      <c r="B33" s="1922"/>
      <c r="C33" s="1922" t="s">
        <v>2143</v>
      </c>
      <c r="D33" s="1922"/>
      <c r="E33" s="1912"/>
      <c r="F33" s="1923"/>
      <c r="G33" s="1924" t="s">
        <v>2144</v>
      </c>
      <c r="H33" s="1925" t="s">
        <v>2145</v>
      </c>
      <c r="I33" s="1926" t="s">
        <v>2146</v>
      </c>
      <c r="J33" s="1914">
        <v>137720</v>
      </c>
      <c r="K33" s="1914">
        <v>208238</v>
      </c>
      <c r="L33" s="1914">
        <v>345958</v>
      </c>
      <c r="M33" s="1914">
        <v>0</v>
      </c>
      <c r="N33" s="1914">
        <v>0</v>
      </c>
      <c r="O33" s="1914">
        <v>0</v>
      </c>
      <c r="P33" s="1914">
        <f t="shared" si="4"/>
        <v>345958</v>
      </c>
      <c r="Q33" s="1920">
        <v>353484</v>
      </c>
    </row>
    <row r="34" spans="1:18" ht="53.25" customHeight="1" x14ac:dyDescent="0.2">
      <c r="A34" s="1921"/>
      <c r="B34" s="1922"/>
      <c r="C34" s="1922" t="s">
        <v>2147</v>
      </c>
      <c r="D34" s="1922"/>
      <c r="E34" s="1912"/>
      <c r="F34" s="1923"/>
      <c r="G34" s="1924" t="s">
        <v>2144</v>
      </c>
      <c r="H34" s="1925" t="s">
        <v>2145</v>
      </c>
      <c r="I34" s="1926" t="s">
        <v>2148</v>
      </c>
      <c r="J34" s="1914">
        <v>0</v>
      </c>
      <c r="K34" s="1914">
        <v>0</v>
      </c>
      <c r="L34" s="1914">
        <v>0</v>
      </c>
      <c r="M34" s="1914">
        <v>318676</v>
      </c>
      <c r="N34" s="1914">
        <v>0</v>
      </c>
      <c r="O34" s="1914">
        <v>0</v>
      </c>
      <c r="P34" s="1914">
        <f t="shared" si="4"/>
        <v>318676</v>
      </c>
      <c r="Q34" s="1920">
        <v>318564</v>
      </c>
    </row>
    <row r="35" spans="1:18" ht="52.5" customHeight="1" x14ac:dyDescent="0.2">
      <c r="A35" s="1921"/>
      <c r="B35" s="1922"/>
      <c r="C35" s="1922" t="s">
        <v>202</v>
      </c>
      <c r="D35" s="1922"/>
      <c r="E35" s="1912"/>
      <c r="F35" s="1923"/>
      <c r="G35" s="1924" t="s">
        <v>2149</v>
      </c>
      <c r="H35" s="1925" t="s">
        <v>2150</v>
      </c>
      <c r="I35" s="1926" t="s">
        <v>2151</v>
      </c>
      <c r="J35" s="1914">
        <v>0</v>
      </c>
      <c r="K35" s="1914">
        <v>14800</v>
      </c>
      <c r="L35" s="1914">
        <v>0</v>
      </c>
      <c r="M35" s="1914">
        <v>14800</v>
      </c>
      <c r="N35" s="1914">
        <v>0</v>
      </c>
      <c r="O35" s="1914">
        <v>0</v>
      </c>
      <c r="P35" s="1914">
        <f t="shared" si="4"/>
        <v>14800</v>
      </c>
      <c r="Q35" s="1920">
        <v>14800</v>
      </c>
    </row>
    <row r="36" spans="1:18" ht="25.5" customHeight="1" x14ac:dyDescent="0.2">
      <c r="A36" s="1921"/>
      <c r="B36" s="1922"/>
      <c r="C36" s="1922" t="s">
        <v>782</v>
      </c>
      <c r="D36" s="1922"/>
      <c r="E36" s="1912"/>
      <c r="F36" s="1923"/>
      <c r="G36" s="1924" t="s">
        <v>2113</v>
      </c>
      <c r="H36" s="1925" t="s">
        <v>2152</v>
      </c>
      <c r="I36" s="1926" t="s">
        <v>2153</v>
      </c>
      <c r="J36" s="1920">
        <v>63977</v>
      </c>
      <c r="K36" s="1920">
        <v>12801</v>
      </c>
      <c r="L36" s="1920">
        <v>72894</v>
      </c>
      <c r="M36" s="1920">
        <v>3884</v>
      </c>
      <c r="N36" s="1920">
        <v>0</v>
      </c>
      <c r="O36" s="1920">
        <v>0</v>
      </c>
      <c r="P36" s="1914">
        <f t="shared" si="4"/>
        <v>76778</v>
      </c>
      <c r="Q36" s="1920">
        <v>254621</v>
      </c>
    </row>
    <row r="37" spans="1:18" ht="25.5" customHeight="1" thickBot="1" x14ac:dyDescent="0.25">
      <c r="A37" s="1921"/>
      <c r="B37" s="1922"/>
      <c r="C37" s="1922" t="s">
        <v>782</v>
      </c>
      <c r="D37" s="1922"/>
      <c r="E37" s="1912"/>
      <c r="F37" s="1923"/>
      <c r="G37" s="1924" t="s">
        <v>2113</v>
      </c>
      <c r="H37" s="1925" t="s">
        <v>2152</v>
      </c>
      <c r="I37" s="1926" t="s">
        <v>2154</v>
      </c>
      <c r="J37" s="1920">
        <v>0</v>
      </c>
      <c r="K37" s="1920">
        <v>29838</v>
      </c>
      <c r="L37" s="1920">
        <v>0</v>
      </c>
      <c r="M37" s="1920">
        <v>105616</v>
      </c>
      <c r="N37" s="1920">
        <v>0</v>
      </c>
      <c r="O37" s="1920">
        <v>0</v>
      </c>
      <c r="P37" s="1914">
        <f t="shared" si="4"/>
        <v>105616</v>
      </c>
      <c r="Q37" s="1920">
        <v>379789</v>
      </c>
      <c r="R37" s="1927"/>
    </row>
    <row r="38" spans="1:18" ht="25.5" customHeight="1" x14ac:dyDescent="0.2">
      <c r="A38" s="1918"/>
      <c r="B38" s="1906" t="s">
        <v>2137</v>
      </c>
      <c r="C38" s="1906"/>
      <c r="D38" s="1906"/>
      <c r="E38" s="1912"/>
      <c r="F38" s="1908"/>
      <c r="G38" s="1909"/>
      <c r="H38" s="1913"/>
      <c r="I38" s="1910"/>
      <c r="J38" s="1916">
        <f t="shared" ref="J38:P38" si="5">SUM(J31:J37)</f>
        <v>806097</v>
      </c>
      <c r="K38" s="1916">
        <f t="shared" si="5"/>
        <v>2387555</v>
      </c>
      <c r="L38" s="1916">
        <f t="shared" si="5"/>
        <v>2044938</v>
      </c>
      <c r="M38" s="1916">
        <f t="shared" si="5"/>
        <v>2497460</v>
      </c>
      <c r="N38" s="1916">
        <f t="shared" si="5"/>
        <v>0</v>
      </c>
      <c r="O38" s="1916">
        <f t="shared" si="5"/>
        <v>199315</v>
      </c>
      <c r="P38" s="1916">
        <f t="shared" si="5"/>
        <v>4741713</v>
      </c>
      <c r="Q38" s="1919"/>
    </row>
    <row r="39" spans="1:18" ht="25.5" customHeight="1" x14ac:dyDescent="0.2">
      <c r="A39" s="1918"/>
      <c r="B39" s="1906" t="s">
        <v>2112</v>
      </c>
      <c r="C39" s="1906"/>
      <c r="D39" s="1906"/>
      <c r="E39" s="1912"/>
      <c r="F39" s="1908"/>
      <c r="G39" s="1909"/>
      <c r="H39" s="1913"/>
      <c r="I39" s="1910"/>
      <c r="J39" s="1911"/>
      <c r="K39" s="1911"/>
      <c r="L39" s="1911"/>
      <c r="M39" s="1911"/>
      <c r="N39" s="1911"/>
      <c r="O39" s="1911"/>
      <c r="P39" s="1911"/>
      <c r="Q39" s="1919"/>
    </row>
    <row r="40" spans="1:18" ht="26.25" thickBot="1" x14ac:dyDescent="0.25">
      <c r="A40" s="1928"/>
      <c r="B40" s="1922"/>
      <c r="C40" s="1922" t="s">
        <v>2155</v>
      </c>
      <c r="D40" s="1922"/>
      <c r="E40" s="1912"/>
      <c r="F40" s="1923"/>
      <c r="G40" s="1924" t="s">
        <v>2113</v>
      </c>
      <c r="H40" s="1925" t="s">
        <v>2156</v>
      </c>
      <c r="I40" s="1926" t="s">
        <v>2157</v>
      </c>
      <c r="J40" s="1914">
        <v>0</v>
      </c>
      <c r="K40" s="1914">
        <v>47685</v>
      </c>
      <c r="L40" s="1914">
        <v>0</v>
      </c>
      <c r="M40" s="1914">
        <v>47685</v>
      </c>
      <c r="N40" s="1914">
        <v>0</v>
      </c>
      <c r="O40" s="1914">
        <v>0</v>
      </c>
      <c r="P40" s="1914">
        <f>+L40+M40+O40</f>
        <v>47685</v>
      </c>
      <c r="Q40" s="1929" t="s">
        <v>2070</v>
      </c>
    </row>
    <row r="41" spans="1:18" ht="25.5" customHeight="1" x14ac:dyDescent="0.2">
      <c r="A41" s="1918"/>
      <c r="B41" s="1906" t="s">
        <v>2121</v>
      </c>
      <c r="C41" s="1906"/>
      <c r="D41" s="1906"/>
      <c r="E41" s="1907"/>
      <c r="F41" s="1908"/>
      <c r="G41" s="1909"/>
      <c r="H41" s="1910"/>
      <c r="I41" s="1910"/>
      <c r="J41" s="1916">
        <f t="shared" ref="J41:P41" si="6">SUM(J39:J40)</f>
        <v>0</v>
      </c>
      <c r="K41" s="1916">
        <f t="shared" si="6"/>
        <v>47685</v>
      </c>
      <c r="L41" s="1916">
        <f t="shared" si="6"/>
        <v>0</v>
      </c>
      <c r="M41" s="1916">
        <f t="shared" si="6"/>
        <v>47685</v>
      </c>
      <c r="N41" s="1916">
        <f t="shared" si="6"/>
        <v>0</v>
      </c>
      <c r="O41" s="1916">
        <f t="shared" si="6"/>
        <v>0</v>
      </c>
      <c r="P41" s="1916">
        <f t="shared" si="6"/>
        <v>47685</v>
      </c>
      <c r="Q41" s="1919"/>
    </row>
    <row r="42" spans="1:18" ht="25.5" customHeight="1" x14ac:dyDescent="0.2">
      <c r="A42" s="1918"/>
      <c r="B42" s="1906" t="s">
        <v>2158</v>
      </c>
      <c r="C42" s="1906"/>
      <c r="D42" s="1906"/>
      <c r="E42" s="1912"/>
      <c r="F42" s="1908"/>
      <c r="G42" s="1909"/>
      <c r="H42" s="1910"/>
      <c r="I42" s="1910"/>
      <c r="J42" s="1919"/>
      <c r="K42" s="1919"/>
      <c r="L42" s="1919"/>
      <c r="M42" s="1919"/>
      <c r="N42" s="1919"/>
      <c r="O42" s="1919"/>
      <c r="P42" s="1919"/>
      <c r="Q42" s="1919"/>
    </row>
    <row r="43" spans="1:18" ht="38.25" x14ac:dyDescent="0.2">
      <c r="A43" s="1918"/>
      <c r="B43" s="1906"/>
      <c r="C43" s="1906" t="s">
        <v>2159</v>
      </c>
      <c r="D43" s="1906"/>
      <c r="E43" s="1912"/>
      <c r="F43" s="1908"/>
      <c r="G43" s="1909" t="s">
        <v>2160</v>
      </c>
      <c r="H43" s="1925" t="s">
        <v>2161</v>
      </c>
      <c r="I43" s="1926" t="s">
        <v>2162</v>
      </c>
      <c r="J43" s="1920">
        <v>22030</v>
      </c>
      <c r="K43" s="1920">
        <v>7487</v>
      </c>
      <c r="L43" s="1920">
        <v>30748</v>
      </c>
      <c r="M43" s="1920">
        <v>0</v>
      </c>
      <c r="N43" s="1920">
        <v>0</v>
      </c>
      <c r="O43" s="1920">
        <v>0</v>
      </c>
      <c r="P43" s="1914">
        <f>+L43+M43+O43</f>
        <v>30748</v>
      </c>
      <c r="Q43" s="1929" t="s">
        <v>2070</v>
      </c>
    </row>
    <row r="44" spans="1:18" ht="39" thickBot="1" x14ac:dyDescent="0.25">
      <c r="A44" s="1918"/>
      <c r="B44" s="1906"/>
      <c r="C44" s="1906" t="s">
        <v>2163</v>
      </c>
      <c r="D44" s="1906"/>
      <c r="E44" s="1912"/>
      <c r="F44" s="1908"/>
      <c r="G44" s="1909" t="s">
        <v>2160</v>
      </c>
      <c r="H44" s="1925" t="s">
        <v>2161</v>
      </c>
      <c r="I44" s="1926" t="s">
        <v>2164</v>
      </c>
      <c r="J44" s="1914">
        <v>0</v>
      </c>
      <c r="K44" s="1920">
        <f>10749+8973</f>
        <v>19722</v>
      </c>
      <c r="L44" s="1914">
        <v>0</v>
      </c>
      <c r="M44" s="1920">
        <v>32612</v>
      </c>
      <c r="N44" s="1914">
        <v>0</v>
      </c>
      <c r="O44" s="1914">
        <v>0</v>
      </c>
      <c r="P44" s="1914">
        <f>+L44+M44+O44</f>
        <v>32612</v>
      </c>
      <c r="Q44" s="1929" t="s">
        <v>2070</v>
      </c>
    </row>
    <row r="45" spans="1:18" ht="25.5" customHeight="1" thickBot="1" x14ac:dyDescent="0.25">
      <c r="A45" s="1918"/>
      <c r="B45" s="1906" t="s">
        <v>2165</v>
      </c>
      <c r="C45" s="1906"/>
      <c r="D45" s="1906"/>
      <c r="E45" s="1907"/>
      <c r="F45" s="1908"/>
      <c r="G45" s="1909"/>
      <c r="H45" s="1910"/>
      <c r="I45" s="1910"/>
      <c r="J45" s="1916">
        <f t="shared" ref="J45:P45" si="7">SUM(J43:J44)</f>
        <v>22030</v>
      </c>
      <c r="K45" s="1916">
        <f t="shared" si="7"/>
        <v>27209</v>
      </c>
      <c r="L45" s="1916">
        <f t="shared" si="7"/>
        <v>30748</v>
      </c>
      <c r="M45" s="1916">
        <f t="shared" si="7"/>
        <v>32612</v>
      </c>
      <c r="N45" s="1916">
        <f t="shared" si="7"/>
        <v>0</v>
      </c>
      <c r="O45" s="1916">
        <f t="shared" si="7"/>
        <v>0</v>
      </c>
      <c r="P45" s="1916">
        <f t="shared" si="7"/>
        <v>63360</v>
      </c>
      <c r="Q45" s="1919"/>
    </row>
    <row r="46" spans="1:18" ht="25.5" customHeight="1" thickBot="1" x14ac:dyDescent="0.25">
      <c r="A46" s="1905" t="s">
        <v>2166</v>
      </c>
      <c r="B46" s="1906"/>
      <c r="C46" s="1906"/>
      <c r="D46" s="1906"/>
      <c r="E46" s="1907"/>
      <c r="F46" s="1908"/>
      <c r="G46" s="1909"/>
      <c r="H46" s="1910"/>
      <c r="I46" s="1910"/>
      <c r="J46" s="1916">
        <f t="shared" ref="J46:P46" si="8">+J45+J38+J41</f>
        <v>828127</v>
      </c>
      <c r="K46" s="1916">
        <f t="shared" si="8"/>
        <v>2462449</v>
      </c>
      <c r="L46" s="1916">
        <f t="shared" si="8"/>
        <v>2075686</v>
      </c>
      <c r="M46" s="1916">
        <f t="shared" si="8"/>
        <v>2577757</v>
      </c>
      <c r="N46" s="1916">
        <f t="shared" si="8"/>
        <v>0</v>
      </c>
      <c r="O46" s="1916">
        <f t="shared" si="8"/>
        <v>199315</v>
      </c>
      <c r="P46" s="1916">
        <f t="shared" si="8"/>
        <v>4852758</v>
      </c>
      <c r="Q46" s="1919"/>
    </row>
    <row r="47" spans="1:18" ht="25.5" customHeight="1" thickBot="1" x14ac:dyDescent="0.25">
      <c r="A47" s="1905" t="s">
        <v>2167</v>
      </c>
      <c r="B47" s="1906"/>
      <c r="C47" s="1906"/>
      <c r="D47" s="1906"/>
      <c r="E47" s="1907"/>
      <c r="F47" s="1908"/>
      <c r="G47" s="1909"/>
      <c r="H47" s="1910"/>
      <c r="I47" s="1910"/>
      <c r="J47" s="1930">
        <f t="shared" ref="J47:P47" si="9">+J46+J28+J19</f>
        <v>2163767</v>
      </c>
      <c r="K47" s="1930">
        <f t="shared" si="9"/>
        <v>4114352</v>
      </c>
      <c r="L47" s="1930">
        <f t="shared" si="9"/>
        <v>3613345</v>
      </c>
      <c r="M47" s="1930">
        <f t="shared" si="9"/>
        <v>4478897</v>
      </c>
      <c r="N47" s="1930">
        <f t="shared" si="9"/>
        <v>0</v>
      </c>
      <c r="O47" s="1930">
        <f t="shared" si="9"/>
        <v>199315</v>
      </c>
      <c r="P47" s="1930">
        <f t="shared" si="9"/>
        <v>8291557</v>
      </c>
      <c r="Q47" s="1919"/>
    </row>
    <row r="48" spans="1:18" ht="13.5" thickTop="1" x14ac:dyDescent="0.2"/>
    <row r="49" spans="2:13" x14ac:dyDescent="0.2">
      <c r="B49" s="1889" t="s">
        <v>2168</v>
      </c>
    </row>
    <row r="50" spans="2:13" x14ac:dyDescent="0.2">
      <c r="B50" s="1889" t="s">
        <v>2169</v>
      </c>
      <c r="M50" s="1931"/>
    </row>
    <row r="51" spans="2:13" x14ac:dyDescent="0.2">
      <c r="B51" s="1932" t="s">
        <v>2170</v>
      </c>
      <c r="M51" s="1931"/>
    </row>
    <row r="52" spans="2:13" x14ac:dyDescent="0.2">
      <c r="B52" s="1932" t="s">
        <v>2171</v>
      </c>
      <c r="M52" s="1931"/>
    </row>
  </sheetData>
  <mergeCells count="11">
    <mergeCell ref="A7:E7"/>
    <mergeCell ref="A8:E8"/>
    <mergeCell ref="A9:E9"/>
    <mergeCell ref="A10:E10"/>
    <mergeCell ref="A1:Q1"/>
    <mergeCell ref="A2:Q2"/>
    <mergeCell ref="A3:Q3"/>
    <mergeCell ref="A4:Q4"/>
    <mergeCell ref="A6:E6"/>
    <mergeCell ref="J6:K6"/>
    <mergeCell ref="L6:N6"/>
  </mergeCells>
  <pageMargins left="0.25" right="0.25" top="0.25" bottom="0.75" header="0.3" footer="0.3"/>
  <pageSetup scale="70" fitToHeight="0" orientation="landscape" r:id="rId1"/>
  <headerFooter>
    <oddFoote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J63"/>
  <sheetViews>
    <sheetView showGridLines="0" zoomScale="110" zoomScaleNormal="110" zoomScaleSheetLayoutView="100" workbookViewId="0">
      <selection activeCell="A10" sqref="A10:F10"/>
    </sheetView>
  </sheetViews>
  <sheetFormatPr defaultColWidth="9.140625" defaultRowHeight="12.75" x14ac:dyDescent="0.2"/>
  <cols>
    <col min="1" max="1" width="1.42578125" style="1299" customWidth="1"/>
    <col min="2" max="2" width="24.42578125" style="1302"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4" t="str">
        <f>'Single Audit Cover'!A7</f>
        <v>Harvey SD 152</v>
      </c>
      <c r="C1" s="2465"/>
      <c r="D1" s="2465"/>
      <c r="E1" s="2465"/>
      <c r="F1" s="2465"/>
      <c r="G1" s="2465"/>
      <c r="H1" s="2465"/>
      <c r="I1" s="2465"/>
      <c r="J1" s="1353"/>
    </row>
    <row r="2" spans="2:10" s="317" customFormat="1" ht="12.75" customHeight="1" x14ac:dyDescent="0.2">
      <c r="B2" s="2466">
        <f>'Single Audit Cover'!E7</f>
        <v>7016152002</v>
      </c>
      <c r="C2" s="2467"/>
      <c r="D2" s="2467"/>
      <c r="E2" s="2467"/>
      <c r="F2" s="2467"/>
      <c r="G2" s="2467"/>
      <c r="H2" s="2467"/>
      <c r="I2" s="2467"/>
      <c r="J2" s="1353"/>
    </row>
    <row r="3" spans="2:10" s="317" customFormat="1" ht="12.75" customHeight="1" x14ac:dyDescent="0.2">
      <c r="B3" s="2468" t="s">
        <v>1343</v>
      </c>
      <c r="C3" s="2469"/>
      <c r="D3" s="2469"/>
      <c r="E3" s="2469"/>
      <c r="F3" s="2469"/>
      <c r="G3" s="2469"/>
      <c r="H3" s="2469"/>
      <c r="I3" s="2469"/>
      <c r="J3" s="1354"/>
    </row>
    <row r="4" spans="2:10" s="317" customFormat="1" ht="12.75" customHeight="1" x14ac:dyDescent="0.2">
      <c r="B4" s="2468" t="str">
        <f>'Single Audit Cover'!A4</f>
        <v>Year Ending June 30, 2018</v>
      </c>
      <c r="C4" s="2469"/>
      <c r="D4" s="2469"/>
      <c r="E4" s="2469"/>
      <c r="F4" s="2469"/>
      <c r="G4" s="2469"/>
      <c r="H4" s="2469"/>
      <c r="I4" s="2469"/>
    </row>
    <row r="5" spans="2:10" s="317" customFormat="1" ht="6.2" customHeight="1" x14ac:dyDescent="0.2">
      <c r="B5" s="1355" t="s">
        <v>1231</v>
      </c>
      <c r="C5" s="1293"/>
      <c r="D5" s="1293"/>
      <c r="E5" s="1314"/>
      <c r="F5" s="322"/>
      <c r="G5" s="322"/>
      <c r="H5" s="322"/>
      <c r="I5" s="322"/>
    </row>
    <row r="6" spans="2:10" s="317" customFormat="1" ht="6.2" customHeight="1" x14ac:dyDescent="0.2">
      <c r="B6" s="1356"/>
      <c r="C6" s="1310"/>
      <c r="D6" s="1310"/>
      <c r="E6" s="1311"/>
      <c r="F6" s="1310"/>
      <c r="G6" s="1310"/>
      <c r="H6" s="1310"/>
      <c r="I6" s="1310"/>
    </row>
    <row r="7" spans="2:10" s="317" customFormat="1" ht="13.5" customHeight="1" x14ac:dyDescent="0.2">
      <c r="B7" s="2468" t="s">
        <v>1342</v>
      </c>
      <c r="C7" s="2469"/>
      <c r="D7" s="2469"/>
      <c r="E7" s="2469"/>
      <c r="F7" s="2469"/>
      <c r="G7" s="2469"/>
      <c r="H7" s="2469"/>
      <c r="I7" s="2469"/>
    </row>
    <row r="8" spans="2:10" s="317" customFormat="1" ht="6.2" customHeight="1" x14ac:dyDescent="0.2">
      <c r="B8" s="1357" t="s">
        <v>1231</v>
      </c>
      <c r="C8" s="1358"/>
      <c r="D8" s="1358"/>
      <c r="E8" s="1359"/>
      <c r="F8" s="1358"/>
      <c r="G8" s="1358"/>
      <c r="H8" s="1358"/>
      <c r="I8" s="1358"/>
    </row>
    <row r="9" spans="2:10" s="317" customFormat="1" ht="9" customHeight="1" x14ac:dyDescent="0.2">
      <c r="B9" s="1360"/>
      <c r="C9" s="322"/>
      <c r="D9" s="322"/>
      <c r="E9" s="1314"/>
      <c r="F9" s="322"/>
      <c r="G9" s="322"/>
      <c r="H9" s="322"/>
      <c r="I9" s="322"/>
    </row>
    <row r="10" spans="2:10" s="317" customFormat="1" ht="12.75" customHeight="1" x14ac:dyDescent="0.2">
      <c r="B10" s="1361" t="s">
        <v>1341</v>
      </c>
      <c r="C10" s="1362"/>
      <c r="D10" s="1362"/>
      <c r="E10" s="1257"/>
    </row>
    <row r="11" spans="2:10" s="317" customFormat="1" ht="13.5" customHeight="1" x14ac:dyDescent="0.2">
      <c r="B11" s="1301" t="s">
        <v>1340</v>
      </c>
      <c r="C11" s="2470" t="s">
        <v>2202</v>
      </c>
      <c r="D11" s="2470"/>
      <c r="E11" s="1363"/>
      <c r="F11" s="1363"/>
      <c r="G11" s="1363"/>
    </row>
    <row r="12" spans="2:10" s="317" customFormat="1" ht="11.45" customHeight="1" x14ac:dyDescent="0.2">
      <c r="B12" s="1302"/>
      <c r="C12" s="1364" t="s">
        <v>1513</v>
      </c>
      <c r="D12" s="1365"/>
      <c r="E12" s="1257"/>
    </row>
    <row r="13" spans="2:10" s="317" customFormat="1" ht="12.75" customHeight="1" x14ac:dyDescent="0.2">
      <c r="B13" s="1366"/>
      <c r="C13" s="1318"/>
      <c r="D13" s="1318"/>
      <c r="E13" s="1257"/>
    </row>
    <row r="14" spans="2:10" s="317" customFormat="1" ht="12.75" customHeight="1" x14ac:dyDescent="0.2">
      <c r="B14" s="1304" t="s">
        <v>1339</v>
      </c>
      <c r="C14" s="1281"/>
      <c r="E14" s="1257"/>
    </row>
    <row r="15" spans="2:10" s="317" customFormat="1" ht="13.5" customHeight="1" x14ac:dyDescent="0.2">
      <c r="B15" s="1367" t="s">
        <v>1336</v>
      </c>
      <c r="C15" s="1368"/>
      <c r="D15" s="1329"/>
      <c r="E15" s="1369"/>
      <c r="F15" s="1299" t="s">
        <v>940</v>
      </c>
      <c r="G15" s="1369" t="s">
        <v>2055</v>
      </c>
      <c r="H15" s="1299" t="s">
        <v>1334</v>
      </c>
      <c r="I15" s="1299"/>
    </row>
    <row r="16" spans="2:10" s="317" customFormat="1" ht="8.4499999999999993" customHeight="1" x14ac:dyDescent="0.2">
      <c r="B16" s="1304"/>
      <c r="C16" s="1281"/>
      <c r="E16" s="1314"/>
      <c r="F16" s="1299"/>
      <c r="G16" s="322"/>
      <c r="H16" s="1299"/>
      <c r="I16" s="1299"/>
    </row>
    <row r="17" spans="2:9" s="317" customFormat="1" ht="13.5" customHeight="1" x14ac:dyDescent="0.2">
      <c r="B17" s="1367" t="s">
        <v>1335</v>
      </c>
      <c r="C17" s="1368"/>
      <c r="D17" s="1329"/>
      <c r="E17" s="1370"/>
      <c r="F17" s="1256"/>
      <c r="G17" s="1370"/>
      <c r="H17" s="1299"/>
      <c r="I17" s="1299"/>
    </row>
    <row r="18" spans="2:9" s="317" customFormat="1" ht="12.75" customHeight="1" x14ac:dyDescent="0.2">
      <c r="B18" s="1367" t="s">
        <v>1514</v>
      </c>
      <c r="C18" s="1368"/>
      <c r="D18" s="1329"/>
      <c r="E18" s="1369"/>
      <c r="F18" s="1299" t="s">
        <v>940</v>
      </c>
      <c r="G18" s="1369" t="s">
        <v>2055</v>
      </c>
      <c r="H18" s="1299" t="s">
        <v>1334</v>
      </c>
      <c r="I18" s="1299"/>
    </row>
    <row r="19" spans="2:9" s="317" customFormat="1" ht="8.4499999999999993" customHeight="1" x14ac:dyDescent="0.2">
      <c r="B19" s="1304"/>
      <c r="C19" s="1281"/>
      <c r="E19" s="1314"/>
      <c r="F19" s="1299"/>
      <c r="G19" s="322"/>
      <c r="H19" s="1299"/>
      <c r="I19" s="1299"/>
    </row>
    <row r="20" spans="2:9" s="317" customFormat="1" ht="13.5" customHeight="1" x14ac:dyDescent="0.2">
      <c r="B20" s="1367" t="s">
        <v>1663</v>
      </c>
      <c r="C20" s="1368"/>
      <c r="D20" s="1329"/>
      <c r="E20" s="1369"/>
      <c r="F20" s="1299" t="s">
        <v>940</v>
      </c>
      <c r="G20" s="1369" t="s">
        <v>2055</v>
      </c>
      <c r="H20" s="1299" t="s">
        <v>101</v>
      </c>
      <c r="I20" s="1299"/>
    </row>
    <row r="21" spans="2:9" s="317" customFormat="1" ht="12.75" customHeight="1" x14ac:dyDescent="0.2">
      <c r="B21" s="1304"/>
      <c r="C21" s="1281"/>
      <c r="E21" s="1314"/>
      <c r="F21" s="1299"/>
      <c r="G21" s="322"/>
      <c r="H21" s="1299"/>
      <c r="I21" s="1299"/>
    </row>
    <row r="22" spans="2:9" s="317" customFormat="1" ht="12.75" customHeight="1" x14ac:dyDescent="0.2">
      <c r="B22" s="1361" t="s">
        <v>1338</v>
      </c>
      <c r="C22" s="1371"/>
      <c r="D22" s="1362"/>
      <c r="E22" s="1314"/>
      <c r="F22" s="1299"/>
      <c r="G22" s="322"/>
      <c r="H22" s="1299"/>
      <c r="I22" s="1299"/>
    </row>
    <row r="23" spans="2:9" s="317" customFormat="1" ht="12.75" customHeight="1" x14ac:dyDescent="0.2">
      <c r="B23" s="1304" t="s">
        <v>1337</v>
      </c>
      <c r="C23" s="1281"/>
      <c r="E23" s="1314"/>
      <c r="F23" s="1299"/>
      <c r="G23" s="322"/>
      <c r="H23" s="1299"/>
      <c r="I23" s="1299"/>
    </row>
    <row r="24" spans="2:9" s="317" customFormat="1" ht="13.5" customHeight="1" x14ac:dyDescent="0.2">
      <c r="B24" s="1367" t="s">
        <v>1336</v>
      </c>
      <c r="C24" s="1368"/>
      <c r="D24" s="1329"/>
      <c r="E24" s="1369"/>
      <c r="F24" s="1299" t="s">
        <v>940</v>
      </c>
      <c r="G24" s="1369" t="s">
        <v>2055</v>
      </c>
      <c r="H24" s="1299" t="s">
        <v>1334</v>
      </c>
      <c r="I24" s="1299"/>
    </row>
    <row r="25" spans="2:9" s="317" customFormat="1" ht="8.4499999999999993" customHeight="1" x14ac:dyDescent="0.2">
      <c r="B25" s="1304"/>
      <c r="C25" s="1281"/>
      <c r="E25" s="1314"/>
      <c r="F25" s="1299"/>
      <c r="G25" s="322"/>
      <c r="H25" s="1299"/>
      <c r="I25" s="1299"/>
    </row>
    <row r="26" spans="2:9" s="317" customFormat="1" ht="13.5" customHeight="1" x14ac:dyDescent="0.2">
      <c r="B26" s="1367" t="s">
        <v>1335</v>
      </c>
      <c r="C26" s="1368"/>
      <c r="D26" s="1329"/>
      <c r="E26" s="1370"/>
      <c r="F26" s="1256"/>
      <c r="G26" s="1370"/>
      <c r="H26" s="1299"/>
      <c r="I26" s="1299"/>
    </row>
    <row r="27" spans="2:9" s="317" customFormat="1" ht="12.75" customHeight="1" x14ac:dyDescent="0.2">
      <c r="B27" s="1367" t="s">
        <v>1514</v>
      </c>
      <c r="C27" s="1368"/>
      <c r="D27" s="1329"/>
      <c r="E27" s="1369"/>
      <c r="F27" s="1299" t="s">
        <v>940</v>
      </c>
      <c r="G27" s="1369" t="s">
        <v>2055</v>
      </c>
      <c r="H27" s="1299" t="s">
        <v>1334</v>
      </c>
      <c r="I27" s="1299"/>
    </row>
    <row r="28" spans="2:9" s="317" customFormat="1" ht="12.75" customHeight="1" x14ac:dyDescent="0.2">
      <c r="B28" s="1304"/>
      <c r="C28" s="1281"/>
      <c r="E28" s="1257"/>
    </row>
    <row r="29" spans="2:9" s="317" customFormat="1" ht="12.75" customHeight="1" x14ac:dyDescent="0.2">
      <c r="B29" s="1304" t="s">
        <v>1333</v>
      </c>
      <c r="C29" s="1281"/>
      <c r="D29" s="2471" t="s">
        <v>2092</v>
      </c>
      <c r="E29" s="2471"/>
      <c r="F29" s="2471"/>
      <c r="G29" s="2471"/>
      <c r="H29" s="2471"/>
      <c r="I29" s="2471"/>
    </row>
    <row r="30" spans="2:9" s="317" customFormat="1" x14ac:dyDescent="0.2">
      <c r="B30" s="1304"/>
      <c r="C30" s="322"/>
      <c r="D30" s="1364" t="s">
        <v>1830</v>
      </c>
      <c r="E30" s="1365"/>
      <c r="F30" s="1365"/>
      <c r="G30" s="1365"/>
      <c r="H30" s="1365"/>
      <c r="I30" s="1365"/>
    </row>
    <row r="31" spans="2:9" s="317" customFormat="1" ht="9.9499999999999993" customHeight="1" x14ac:dyDescent="0.2">
      <c r="B31" s="1304"/>
      <c r="E31" s="1257"/>
    </row>
    <row r="32" spans="2:9" s="317" customFormat="1" x14ac:dyDescent="0.2">
      <c r="B32" s="1304" t="s">
        <v>1332</v>
      </c>
      <c r="C32" s="1281"/>
      <c r="E32" s="1257"/>
    </row>
    <row r="33" spans="2:9" ht="13.5" customHeight="1" x14ac:dyDescent="0.2">
      <c r="B33" s="1304" t="s">
        <v>1629</v>
      </c>
      <c r="C33" s="1281"/>
      <c r="E33" s="1369" t="s">
        <v>2055</v>
      </c>
      <c r="F33" s="1299" t="s">
        <v>940</v>
      </c>
      <c r="G33" s="1369"/>
      <c r="H33" s="1299" t="s">
        <v>101</v>
      </c>
    </row>
    <row r="35" spans="2:9" x14ac:dyDescent="0.2">
      <c r="B35" s="1372" t="s">
        <v>1831</v>
      </c>
      <c r="C35" s="1373"/>
      <c r="D35" s="1266"/>
    </row>
    <row r="36" spans="2:9" ht="6" customHeight="1" x14ac:dyDescent="0.2">
      <c r="B36" s="1372"/>
      <c r="C36" s="1373"/>
      <c r="D36" s="1266"/>
    </row>
    <row r="37" spans="2:9" ht="17.25" customHeight="1" x14ac:dyDescent="0.2">
      <c r="B37" s="1374" t="s">
        <v>1832</v>
      </c>
      <c r="C37" s="2472" t="s">
        <v>1833</v>
      </c>
      <c r="D37" s="2473"/>
      <c r="E37" s="2473"/>
      <c r="F37" s="2474"/>
      <c r="G37" s="2472" t="s">
        <v>1664</v>
      </c>
      <c r="H37" s="2473"/>
      <c r="I37" s="2474"/>
    </row>
    <row r="38" spans="2:9" ht="16.5" customHeight="1" x14ac:dyDescent="0.2">
      <c r="B38" s="1375" t="s">
        <v>2093</v>
      </c>
      <c r="C38" s="2460" t="s">
        <v>2094</v>
      </c>
      <c r="D38" s="2461"/>
      <c r="E38" s="2461"/>
      <c r="F38" s="2462"/>
      <c r="G38" s="2475">
        <v>1360315</v>
      </c>
      <c r="H38" s="2476"/>
      <c r="I38" s="2477"/>
    </row>
    <row r="39" spans="2:9" ht="16.5" customHeight="1" x14ac:dyDescent="0.2">
      <c r="B39" s="1375">
        <v>84.01</v>
      </c>
      <c r="C39" s="2460" t="s">
        <v>974</v>
      </c>
      <c r="D39" s="2461"/>
      <c r="E39" s="2461"/>
      <c r="F39" s="2462"/>
      <c r="G39" s="2463">
        <v>2054484</v>
      </c>
      <c r="H39" s="2463"/>
      <c r="I39" s="2463"/>
    </row>
    <row r="40" spans="2:9" ht="16.5" customHeight="1" x14ac:dyDescent="0.2">
      <c r="B40" s="1375"/>
      <c r="C40" s="2460"/>
      <c r="D40" s="2461"/>
      <c r="E40" s="2461"/>
      <c r="F40" s="2462"/>
      <c r="G40" s="2463"/>
      <c r="H40" s="2463"/>
      <c r="I40" s="2463"/>
    </row>
    <row r="41" spans="2:9" ht="16.5" customHeight="1" x14ac:dyDescent="0.2">
      <c r="B41" s="1375"/>
      <c r="C41" s="2460"/>
      <c r="D41" s="2461"/>
      <c r="E41" s="2461"/>
      <c r="F41" s="2462"/>
      <c r="G41" s="2463"/>
      <c r="H41" s="2463"/>
      <c r="I41" s="2463"/>
    </row>
    <row r="42" spans="2:9" ht="16.5" customHeight="1" x14ac:dyDescent="0.2">
      <c r="B42" s="1375"/>
      <c r="C42" s="2460"/>
      <c r="D42" s="2461"/>
      <c r="E42" s="2461"/>
      <c r="F42" s="2462"/>
      <c r="G42" s="2463"/>
      <c r="H42" s="2463"/>
      <c r="I42" s="2463"/>
    </row>
    <row r="43" spans="2:9" ht="16.5" customHeight="1" x14ac:dyDescent="0.2">
      <c r="B43" s="1375"/>
      <c r="C43" s="2478" t="s">
        <v>1665</v>
      </c>
      <c r="D43" s="2479"/>
      <c r="E43" s="2479"/>
      <c r="F43" s="2480"/>
      <c r="G43" s="2481">
        <f>SUM(G38:I42)</f>
        <v>3414799</v>
      </c>
      <c r="H43" s="2481"/>
      <c r="I43" s="2481"/>
    </row>
    <row r="44" spans="2:9" ht="12.75" customHeight="1" x14ac:dyDescent="0.2"/>
    <row r="45" spans="2:9" ht="12.75" customHeight="1" x14ac:dyDescent="0.2">
      <c r="B45" s="1366" t="s">
        <v>1929</v>
      </c>
      <c r="D45" s="2482">
        <v>4478897</v>
      </c>
      <c r="E45" s="2483"/>
    </row>
    <row r="46" spans="2:9" ht="5.25" customHeight="1" x14ac:dyDescent="0.2">
      <c r="B46" s="1376"/>
      <c r="D46" s="1377"/>
      <c r="E46" s="1378"/>
    </row>
    <row r="47" spans="2:9" ht="12.75" customHeight="1" x14ac:dyDescent="0.2">
      <c r="B47" s="1299" t="s">
        <v>1666</v>
      </c>
      <c r="C47" s="1299"/>
      <c r="D47" s="1379">
        <f>+G43/D45</f>
        <v>0.76241963144050873</v>
      </c>
      <c r="E47" s="1380"/>
      <c r="F47" s="1381"/>
      <c r="I47" s="1382"/>
    </row>
    <row r="48" spans="2:9" ht="9.9499999999999993" customHeight="1" x14ac:dyDescent="0.2"/>
    <row r="49" spans="1:9" x14ac:dyDescent="0.2">
      <c r="B49" s="1304" t="s">
        <v>1331</v>
      </c>
      <c r="C49" s="1281"/>
      <c r="D49" s="1281"/>
      <c r="E49" s="2484">
        <v>750000</v>
      </c>
      <c r="F49" s="2484"/>
      <c r="G49" s="2484"/>
      <c r="H49" s="322"/>
    </row>
    <row r="51" spans="1:9" ht="13.5" customHeight="1" x14ac:dyDescent="0.2">
      <c r="B51" s="1304" t="s">
        <v>1330</v>
      </c>
      <c r="C51" s="1281"/>
      <c r="E51" s="1369"/>
      <c r="F51" s="1299" t="s">
        <v>940</v>
      </c>
      <c r="G51" s="1369" t="s">
        <v>2055</v>
      </c>
      <c r="H51" s="1299" t="s">
        <v>101</v>
      </c>
    </row>
    <row r="52" spans="1:9" x14ac:dyDescent="0.2">
      <c r="B52" s="1303"/>
      <c r="C52" s="1296"/>
      <c r="D52" s="1383"/>
      <c r="E52" s="1384"/>
      <c r="F52" s="1385"/>
      <c r="G52" s="1385"/>
      <c r="H52" s="1385"/>
      <c r="I52" s="1385"/>
    </row>
    <row r="53" spans="1:9" ht="6" customHeight="1" x14ac:dyDescent="0.2">
      <c r="B53" s="1360"/>
      <c r="C53" s="322"/>
      <c r="D53" s="1386"/>
      <c r="E53" s="1387"/>
      <c r="F53" s="1388"/>
      <c r="G53" s="1388"/>
      <c r="H53" s="1388"/>
      <c r="I53" s="1388"/>
    </row>
    <row r="54" spans="1:9" s="1392" customFormat="1" ht="14.25" x14ac:dyDescent="0.2">
      <c r="A54" s="1389"/>
      <c r="B54" s="1390" t="s">
        <v>1834</v>
      </c>
      <c r="C54" s="1391"/>
      <c r="D54" s="1391"/>
    </row>
    <row r="55" spans="1:9" s="1392" customFormat="1" ht="12.75" customHeight="1" x14ac:dyDescent="0.2">
      <c r="A55" s="1389"/>
      <c r="B55" s="1393" t="s">
        <v>1667</v>
      </c>
      <c r="C55" s="1389"/>
      <c r="D55" s="1389"/>
    </row>
    <row r="56" spans="1:9" s="1392" customFormat="1" ht="12.75" customHeight="1" x14ac:dyDescent="0.2">
      <c r="A56" s="1389"/>
      <c r="B56" s="1393" t="s">
        <v>1668</v>
      </c>
      <c r="C56" s="1389"/>
      <c r="D56" s="1389"/>
    </row>
    <row r="57" spans="1:9" s="1392" customFormat="1" ht="3.95" customHeight="1" x14ac:dyDescent="0.2">
      <c r="A57" s="1389"/>
      <c r="B57" s="1393"/>
      <c r="C57" s="1389"/>
      <c r="D57" s="1389"/>
    </row>
    <row r="58" spans="1:9" s="1392" customFormat="1" ht="13.5" customHeight="1" x14ac:dyDescent="0.2">
      <c r="A58" s="1389"/>
      <c r="B58" s="1394" t="s">
        <v>1835</v>
      </c>
      <c r="C58" s="1395"/>
      <c r="D58" s="1395"/>
    </row>
    <row r="59" spans="1:9" s="1392" customFormat="1" ht="3.95" customHeight="1" x14ac:dyDescent="0.2">
      <c r="A59" s="1389"/>
      <c r="B59" s="1394"/>
      <c r="C59" s="1395"/>
      <c r="D59" s="1395"/>
    </row>
    <row r="60" spans="1:9" s="1392" customFormat="1" ht="13.5" customHeight="1" x14ac:dyDescent="0.2">
      <c r="A60" s="1389"/>
      <c r="B60" s="1394" t="s">
        <v>1836</v>
      </c>
      <c r="C60" s="1395"/>
      <c r="D60" s="1395"/>
    </row>
    <row r="61" spans="1:9" s="1392" customFormat="1" ht="3.95" customHeight="1" x14ac:dyDescent="0.2">
      <c r="A61" s="1389"/>
      <c r="B61" s="1394"/>
      <c r="C61" s="1395"/>
      <c r="D61" s="1395"/>
    </row>
    <row r="62" spans="1:9" s="1392" customFormat="1" ht="12.75" customHeight="1" x14ac:dyDescent="0.2">
      <c r="A62" s="1389"/>
      <c r="B62" s="1394" t="s">
        <v>1837</v>
      </c>
      <c r="C62" s="1395"/>
      <c r="D62" s="1395"/>
    </row>
    <row r="63" spans="1:9" s="1392" customFormat="1" ht="13.5" customHeight="1" x14ac:dyDescent="0.2">
      <c r="A63" s="1389"/>
      <c r="B63" s="1393" t="s">
        <v>1669</v>
      </c>
      <c r="C63" s="1389"/>
      <c r="D63" s="1389"/>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fitToWidth="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41"/>
  <sheetViews>
    <sheetView showGridLines="0" zoomScale="110" zoomScaleNormal="110" zoomScaleSheetLayoutView="85" workbookViewId="0">
      <selection activeCell="A10" sqref="A10:F1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4" t="str">
        <f>'Single Audit Cover'!A7</f>
        <v>Harvey SD 152</v>
      </c>
      <c r="C1" s="2464"/>
      <c r="D1" s="2464"/>
      <c r="E1" s="2464"/>
      <c r="F1" s="2464"/>
      <c r="G1" s="2464"/>
      <c r="H1" s="2464"/>
      <c r="I1" s="2464"/>
      <c r="J1" s="2464"/>
      <c r="K1" s="2464"/>
      <c r="L1" s="1306"/>
      <c r="M1" s="1306"/>
    </row>
    <row r="2" spans="1:13" ht="12" customHeight="1" x14ac:dyDescent="0.2">
      <c r="B2" s="2466">
        <f>'Single Audit Cover'!E7</f>
        <v>7016152002</v>
      </c>
      <c r="C2" s="2466"/>
      <c r="D2" s="2466"/>
      <c r="E2" s="2466"/>
      <c r="F2" s="2466"/>
      <c r="G2" s="2466"/>
      <c r="H2" s="2466"/>
      <c r="I2" s="2466"/>
      <c r="J2" s="2466"/>
      <c r="K2" s="2466"/>
      <c r="L2" s="1307"/>
      <c r="M2" s="1308"/>
    </row>
    <row r="3" spans="1:13" ht="10.35" customHeight="1" x14ac:dyDescent="0.2">
      <c r="B3" s="2487" t="s">
        <v>1343</v>
      </c>
      <c r="C3" s="2487"/>
      <c r="D3" s="2487"/>
      <c r="E3" s="2487"/>
      <c r="F3" s="2487"/>
      <c r="G3" s="2487"/>
      <c r="H3" s="2487"/>
      <c r="I3" s="2487"/>
      <c r="J3" s="2487"/>
      <c r="K3" s="2487"/>
      <c r="L3" s="1888"/>
      <c r="M3" s="1888"/>
    </row>
    <row r="4" spans="1:13" ht="14.25" customHeight="1" x14ac:dyDescent="0.2">
      <c r="B4" s="2488" t="str">
        <f>'Single Audit Cover'!A4</f>
        <v>Year Ending June 30, 2018</v>
      </c>
      <c r="C4" s="2488"/>
      <c r="D4" s="2488"/>
      <c r="E4" s="2488"/>
      <c r="F4" s="2488"/>
      <c r="G4" s="2488"/>
      <c r="H4" s="2488"/>
      <c r="I4" s="2488"/>
      <c r="J4" s="2488"/>
      <c r="K4" s="2488"/>
      <c r="L4" s="313"/>
      <c r="M4" s="313"/>
    </row>
    <row r="5" spans="1:13" ht="7.5" customHeight="1" x14ac:dyDescent="0.2">
      <c r="B5" s="1259" t="s">
        <v>1231</v>
      </c>
      <c r="C5" s="1259"/>
    </row>
    <row r="6" spans="1:13" ht="7.5" customHeight="1" x14ac:dyDescent="0.2">
      <c r="B6" s="1309"/>
      <c r="C6" s="1309"/>
      <c r="D6" s="1310"/>
      <c r="E6" s="1310"/>
      <c r="F6" s="1310"/>
      <c r="G6" s="1311"/>
      <c r="H6" s="1310"/>
      <c r="I6" s="1311"/>
      <c r="J6" s="1310"/>
      <c r="K6" s="1310"/>
      <c r="L6" s="1312"/>
    </row>
    <row r="7" spans="1:13" ht="12.75" customHeight="1" x14ac:dyDescent="0.2">
      <c r="A7" s="1281"/>
      <c r="B7" s="2488" t="s">
        <v>1359</v>
      </c>
      <c r="C7" s="2488"/>
      <c r="D7" s="2489"/>
      <c r="E7" s="2489"/>
      <c r="F7" s="2489"/>
      <c r="G7" s="2489"/>
      <c r="H7" s="2489"/>
      <c r="I7" s="2489"/>
      <c r="J7" s="2489"/>
      <c r="K7" s="2489"/>
      <c r="L7" s="1313"/>
    </row>
    <row r="8" spans="1:13" ht="7.5" customHeight="1" x14ac:dyDescent="0.2">
      <c r="B8" s="322"/>
      <c r="C8" s="322"/>
      <c r="D8" s="322"/>
      <c r="E8" s="322"/>
      <c r="F8" s="322"/>
      <c r="G8" s="1314"/>
      <c r="H8" s="322"/>
      <c r="I8" s="1314"/>
      <c r="J8" s="322"/>
      <c r="K8" s="322"/>
      <c r="L8" s="1312"/>
    </row>
    <row r="9" spans="1:13" ht="9.6" customHeight="1" x14ac:dyDescent="0.2">
      <c r="B9" s="1310"/>
      <c r="C9" s="1310"/>
      <c r="D9" s="1310"/>
      <c r="E9" s="1310"/>
      <c r="F9" s="1310"/>
      <c r="G9" s="1311"/>
      <c r="H9" s="1310"/>
      <c r="I9" s="1311"/>
      <c r="J9" s="1310"/>
      <c r="K9" s="1310"/>
      <c r="L9" s="1312"/>
    </row>
    <row r="10" spans="1:13" ht="16.5" customHeight="1" x14ac:dyDescent="0.2">
      <c r="B10" s="1315" t="s">
        <v>1824</v>
      </c>
      <c r="C10" s="1316" t="s">
        <v>1930</v>
      </c>
      <c r="D10" s="1317">
        <v>1</v>
      </c>
      <c r="E10" s="322"/>
      <c r="F10" s="1318" t="s">
        <v>1358</v>
      </c>
      <c r="G10" s="1319" t="s">
        <v>2055</v>
      </c>
      <c r="H10" s="1320" t="s">
        <v>1357</v>
      </c>
      <c r="I10" s="1319"/>
      <c r="J10" s="1321" t="s">
        <v>1356</v>
      </c>
      <c r="K10" s="322"/>
      <c r="L10" s="1312"/>
    </row>
    <row r="11" spans="1:13" ht="13.5" customHeight="1" x14ac:dyDescent="0.2">
      <c r="B11" s="322"/>
      <c r="C11" s="322"/>
      <c r="D11" s="322"/>
      <c r="E11" s="322"/>
      <c r="F11" s="322"/>
      <c r="G11" s="1314"/>
      <c r="H11" s="322"/>
      <c r="I11" s="1322" t="s">
        <v>1355</v>
      </c>
      <c r="J11" s="322"/>
      <c r="K11" s="1323"/>
      <c r="L11" s="1312"/>
    </row>
    <row r="12" spans="1:13" ht="13.5" customHeight="1" x14ac:dyDescent="0.2">
      <c r="B12" s="1293"/>
      <c r="C12" s="1293"/>
      <c r="D12" s="322"/>
      <c r="E12" s="322"/>
      <c r="F12" s="322"/>
      <c r="G12" s="1314"/>
      <c r="H12" s="322"/>
      <c r="I12" s="1314"/>
      <c r="J12" s="322"/>
      <c r="L12" s="1312"/>
    </row>
    <row r="13" spans="1:13" s="1281" customFormat="1" ht="13.5" customHeight="1" x14ac:dyDescent="0.2">
      <c r="B13" s="1324" t="s">
        <v>1354</v>
      </c>
      <c r="C13" s="1324"/>
      <c r="D13" s="1325"/>
      <c r="E13" s="1325"/>
      <c r="F13" s="1325"/>
      <c r="G13" s="1326"/>
      <c r="H13" s="1325"/>
      <c r="I13" s="1326"/>
      <c r="J13" s="1325"/>
      <c r="K13" s="1325"/>
      <c r="L13" s="1327"/>
    </row>
    <row r="14" spans="1:13" ht="45.75" customHeight="1" x14ac:dyDescent="0.2">
      <c r="B14" s="2486" t="s">
        <v>2178</v>
      </c>
      <c r="C14" s="2486"/>
      <c r="D14" s="2486"/>
      <c r="E14" s="2486"/>
      <c r="F14" s="2486"/>
      <c r="G14" s="2486"/>
      <c r="H14" s="2486"/>
      <c r="I14" s="2486"/>
      <c r="J14" s="2486"/>
      <c r="K14" s="2486"/>
      <c r="L14" s="1328"/>
    </row>
    <row r="15" spans="1:13" ht="4.5" customHeight="1" x14ac:dyDescent="0.2">
      <c r="B15" s="1329"/>
      <c r="C15" s="1329"/>
      <c r="D15" s="1330"/>
      <c r="E15" s="1330"/>
      <c r="F15" s="1330"/>
      <c r="H15" s="1330"/>
      <c r="J15" s="1330"/>
      <c r="K15" s="1330"/>
      <c r="L15" s="1328"/>
    </row>
    <row r="16" spans="1:13" s="1281" customFormat="1" ht="13.5" customHeight="1" x14ac:dyDescent="0.2">
      <c r="B16" s="1324" t="s">
        <v>1353</v>
      </c>
      <c r="C16" s="1324"/>
      <c r="D16" s="1325"/>
      <c r="E16" s="1325"/>
      <c r="F16" s="1325"/>
      <c r="G16" s="1326"/>
      <c r="H16" s="1325"/>
      <c r="I16" s="1326"/>
      <c r="J16" s="1325"/>
      <c r="K16" s="1325"/>
      <c r="L16" s="1327"/>
    </row>
    <row r="17" spans="2:12" ht="45.75" customHeight="1" x14ac:dyDescent="0.2">
      <c r="B17" s="2486" t="s">
        <v>2179</v>
      </c>
      <c r="C17" s="2486"/>
      <c r="D17" s="2486"/>
      <c r="E17" s="2486"/>
      <c r="F17" s="2486"/>
      <c r="G17" s="2486"/>
      <c r="H17" s="2486"/>
      <c r="I17" s="2486"/>
      <c r="J17" s="2486"/>
      <c r="K17" s="2486"/>
      <c r="L17" s="1312"/>
    </row>
    <row r="18" spans="2:12" ht="4.5" customHeight="1" x14ac:dyDescent="0.2">
      <c r="B18" s="1329"/>
      <c r="C18" s="1329"/>
      <c r="L18" s="1312"/>
    </row>
    <row r="19" spans="2:12" s="1281" customFormat="1" ht="13.5" customHeight="1" x14ac:dyDescent="0.2">
      <c r="B19" s="1324" t="s">
        <v>1825</v>
      </c>
      <c r="C19" s="1324"/>
      <c r="D19" s="1325"/>
      <c r="E19" s="1325"/>
      <c r="F19" s="1325"/>
      <c r="G19" s="1326"/>
      <c r="H19" s="1325"/>
      <c r="I19" s="1326"/>
      <c r="J19" s="1325"/>
      <c r="K19" s="1325"/>
      <c r="L19" s="1327"/>
    </row>
    <row r="20" spans="2:12" ht="45.75" customHeight="1" x14ac:dyDescent="0.2">
      <c r="B20" s="2490" t="s">
        <v>2180</v>
      </c>
      <c r="C20" s="2490"/>
      <c r="D20" s="2486"/>
      <c r="E20" s="2486"/>
      <c r="F20" s="2486"/>
      <c r="G20" s="2486"/>
      <c r="H20" s="2486"/>
      <c r="I20" s="2486"/>
      <c r="J20" s="2486"/>
      <c r="K20" s="2486"/>
      <c r="L20" s="1312"/>
    </row>
    <row r="21" spans="2:12" ht="4.5" customHeight="1" x14ac:dyDescent="0.2">
      <c r="B21" s="1331"/>
      <c r="C21" s="1331"/>
      <c r="L21" s="1312"/>
    </row>
    <row r="22" spans="2:12" ht="13.5" customHeight="1" x14ac:dyDescent="0.2">
      <c r="B22" s="1324" t="s">
        <v>1352</v>
      </c>
      <c r="C22" s="1324"/>
      <c r="D22" s="1310"/>
      <c r="E22" s="1310"/>
      <c r="F22" s="1310"/>
      <c r="G22" s="1311"/>
      <c r="H22" s="1310"/>
      <c r="I22" s="1311"/>
      <c r="J22" s="1310"/>
      <c r="K22" s="1310"/>
      <c r="L22" s="1312"/>
    </row>
    <row r="23" spans="2:12" ht="45" customHeight="1" x14ac:dyDescent="0.2">
      <c r="B23" s="2486" t="s">
        <v>2181</v>
      </c>
      <c r="C23" s="2486"/>
      <c r="D23" s="2486"/>
      <c r="E23" s="2486"/>
      <c r="F23" s="2486"/>
      <c r="G23" s="2486"/>
      <c r="H23" s="2486"/>
      <c r="I23" s="2486"/>
      <c r="J23" s="2486"/>
      <c r="K23" s="2486"/>
      <c r="L23" s="1312"/>
    </row>
    <row r="24" spans="2:12" ht="4.5" customHeight="1" x14ac:dyDescent="0.2">
      <c r="B24" s="1329"/>
      <c r="C24" s="1329"/>
      <c r="L24" s="1312"/>
    </row>
    <row r="25" spans="2:12" ht="13.5" customHeight="1" x14ac:dyDescent="0.2">
      <c r="B25" s="1324" t="s">
        <v>1351</v>
      </c>
      <c r="C25" s="1324"/>
      <c r="D25" s="1310"/>
      <c r="E25" s="1310"/>
      <c r="F25" s="1310"/>
      <c r="G25" s="1311"/>
      <c r="H25" s="1310"/>
      <c r="I25" s="1311"/>
      <c r="J25" s="1310"/>
      <c r="K25" s="1310"/>
      <c r="L25" s="1312"/>
    </row>
    <row r="26" spans="2:12" ht="45.75" customHeight="1" x14ac:dyDescent="0.2">
      <c r="B26" s="2486" t="s">
        <v>2182</v>
      </c>
      <c r="C26" s="2486"/>
      <c r="D26" s="2486"/>
      <c r="E26" s="2486"/>
      <c r="F26" s="2486"/>
      <c r="G26" s="2486"/>
      <c r="H26" s="2486"/>
      <c r="I26" s="2486"/>
      <c r="J26" s="2486"/>
      <c r="K26" s="2486"/>
      <c r="L26" s="1312"/>
    </row>
    <row r="27" spans="2:12" ht="4.5" customHeight="1" x14ac:dyDescent="0.2">
      <c r="B27" s="1329"/>
      <c r="C27" s="1329"/>
      <c r="L27" s="1312"/>
    </row>
    <row r="28" spans="2:12" ht="13.5" customHeight="1" x14ac:dyDescent="0.2">
      <c r="B28" s="1332" t="s">
        <v>1350</v>
      </c>
      <c r="C28" s="1332"/>
      <c r="D28" s="1310"/>
      <c r="E28" s="1310"/>
      <c r="F28" s="1310"/>
      <c r="G28" s="1311"/>
      <c r="H28" s="1310"/>
      <c r="I28" s="1311"/>
      <c r="J28" s="1310"/>
      <c r="K28" s="1310"/>
      <c r="L28" s="1312"/>
    </row>
    <row r="29" spans="2:12" ht="45.75" customHeight="1" x14ac:dyDescent="0.2">
      <c r="B29" s="2485" t="s">
        <v>2183</v>
      </c>
      <c r="C29" s="2485"/>
      <c r="D29" s="2486"/>
      <c r="E29" s="2486"/>
      <c r="F29" s="2486"/>
      <c r="G29" s="2486"/>
      <c r="H29" s="2486"/>
      <c r="I29" s="2486"/>
      <c r="J29" s="2486"/>
      <c r="K29" s="2486"/>
      <c r="L29" s="1312"/>
    </row>
    <row r="30" spans="2:12" ht="4.5" customHeight="1" x14ac:dyDescent="0.2">
      <c r="B30" s="1333"/>
      <c r="C30" s="1333"/>
      <c r="D30" s="322"/>
      <c r="E30" s="322"/>
      <c r="F30" s="322"/>
      <c r="G30" s="1314"/>
      <c r="H30" s="322"/>
      <c r="I30" s="1314"/>
      <c r="J30" s="322"/>
      <c r="K30" s="322"/>
      <c r="L30" s="1312"/>
    </row>
    <row r="31" spans="2:12" s="322" customFormat="1" ht="13.5" customHeight="1" x14ac:dyDescent="0.2">
      <c r="B31" s="1334" t="s">
        <v>1826</v>
      </c>
      <c r="C31" s="1334"/>
      <c r="D31" s="1309"/>
      <c r="E31" s="1310"/>
      <c r="F31" s="1310"/>
      <c r="G31" s="1311"/>
      <c r="H31" s="1310"/>
      <c r="I31" s="1311"/>
      <c r="J31" s="1310"/>
      <c r="K31" s="1310"/>
      <c r="L31" s="1312"/>
    </row>
    <row r="32" spans="2:12" s="322" customFormat="1" ht="44.25" customHeight="1" x14ac:dyDescent="0.2">
      <c r="B32" s="2485" t="s">
        <v>2201</v>
      </c>
      <c r="C32" s="2485"/>
      <c r="D32" s="2486"/>
      <c r="E32" s="2486"/>
      <c r="F32" s="2486"/>
      <c r="G32" s="2486"/>
      <c r="H32" s="2486"/>
      <c r="I32" s="2486"/>
      <c r="J32" s="2486"/>
      <c r="K32" s="2486"/>
      <c r="L32" s="1312"/>
    </row>
    <row r="33" spans="1:13" s="322" customFormat="1" ht="4.5" customHeight="1" x14ac:dyDescent="0.2">
      <c r="B33" s="1333"/>
      <c r="C33" s="1333"/>
      <c r="G33" s="1314"/>
      <c r="I33" s="1314"/>
      <c r="L33" s="1312"/>
    </row>
    <row r="34" spans="1:13" s="322" customFormat="1" x14ac:dyDescent="0.2">
      <c r="A34" s="1296"/>
      <c r="B34" s="1348"/>
      <c r="C34" s="1348"/>
      <c r="D34" s="1348"/>
      <c r="E34" s="1348"/>
      <c r="F34" s="1348"/>
      <c r="G34" s="1349"/>
      <c r="H34" s="1348"/>
      <c r="I34" s="1349"/>
      <c r="J34" s="1348"/>
      <c r="K34" s="1348"/>
      <c r="L34" s="1312"/>
    </row>
    <row r="35" spans="1:13" ht="11.85" customHeight="1" x14ac:dyDescent="0.2">
      <c r="B35" s="1350" t="s">
        <v>1827</v>
      </c>
      <c r="C35" s="1350"/>
      <c r="D35" s="322"/>
      <c r="E35" s="322"/>
      <c r="F35" s="322"/>
      <c r="L35" s="1312"/>
    </row>
    <row r="36" spans="1:13" ht="9.6" customHeight="1" x14ac:dyDescent="0.2">
      <c r="B36" s="1299" t="s">
        <v>1931</v>
      </c>
      <c r="C36" s="1299"/>
      <c r="L36" s="1312"/>
    </row>
    <row r="37" spans="1:13" ht="9.6" customHeight="1" x14ac:dyDescent="0.2">
      <c r="B37" s="1299" t="s">
        <v>1932</v>
      </c>
      <c r="C37" s="1299"/>
    </row>
    <row r="38" spans="1:13" ht="11.85" customHeight="1" x14ac:dyDescent="0.2">
      <c r="B38" s="1351" t="s">
        <v>1828</v>
      </c>
      <c r="C38" s="1351"/>
    </row>
    <row r="39" spans="1:13" ht="9.6" customHeight="1" x14ac:dyDescent="0.2">
      <c r="B39" s="1299" t="s">
        <v>1344</v>
      </c>
      <c r="C39" s="1299"/>
      <c r="M39" s="1352"/>
    </row>
    <row r="40" spans="1:13" ht="12.6" customHeight="1" x14ac:dyDescent="0.2">
      <c r="B40" s="1351" t="s">
        <v>1829</v>
      </c>
      <c r="C40" s="1351"/>
      <c r="M40" s="1352"/>
    </row>
    <row r="41" spans="1:13" ht="9.6" customHeight="1" x14ac:dyDescent="0.2">
      <c r="B41" s="1299"/>
      <c r="C41" s="1299"/>
      <c r="M41" s="1352"/>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41"/>
  <sheetViews>
    <sheetView showGridLines="0" zoomScale="110" zoomScaleNormal="110" zoomScaleSheetLayoutView="85" workbookViewId="0">
      <selection activeCell="A10" sqref="A10:F1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4" t="str">
        <f>'Single Audit Cover'!A7</f>
        <v>Harvey SD 152</v>
      </c>
      <c r="C1" s="2464"/>
      <c r="D1" s="2464"/>
      <c r="E1" s="2464"/>
      <c r="F1" s="2464"/>
      <c r="G1" s="2464"/>
      <c r="H1" s="2464"/>
      <c r="I1" s="2464"/>
      <c r="J1" s="2464"/>
      <c r="K1" s="2464"/>
      <c r="L1" s="1306"/>
      <c r="M1" s="1306"/>
    </row>
    <row r="2" spans="1:13" ht="12" customHeight="1" x14ac:dyDescent="0.2">
      <c r="B2" s="2466">
        <f>'Single Audit Cover'!E7</f>
        <v>7016152002</v>
      </c>
      <c r="C2" s="2466"/>
      <c r="D2" s="2466"/>
      <c r="E2" s="2466"/>
      <c r="F2" s="2466"/>
      <c r="G2" s="2466"/>
      <c r="H2" s="2466"/>
      <c r="I2" s="2466"/>
      <c r="J2" s="2466"/>
      <c r="K2" s="2466"/>
      <c r="L2" s="1307"/>
      <c r="M2" s="1308"/>
    </row>
    <row r="3" spans="1:13" ht="10.35" customHeight="1" x14ac:dyDescent="0.2">
      <c r="B3" s="2487" t="s">
        <v>1343</v>
      </c>
      <c r="C3" s="2487"/>
      <c r="D3" s="2487"/>
      <c r="E3" s="2487"/>
      <c r="F3" s="2487"/>
      <c r="G3" s="2487"/>
      <c r="H3" s="2487"/>
      <c r="I3" s="2487"/>
      <c r="J3" s="2487"/>
      <c r="K3" s="2487"/>
      <c r="L3" s="1888"/>
      <c r="M3" s="1888"/>
    </row>
    <row r="4" spans="1:13" ht="14.25" customHeight="1" x14ac:dyDescent="0.2">
      <c r="B4" s="2488" t="str">
        <f>'Single Audit Cover'!A4</f>
        <v>Year Ending June 30, 2018</v>
      </c>
      <c r="C4" s="2488"/>
      <c r="D4" s="2488"/>
      <c r="E4" s="2488"/>
      <c r="F4" s="2488"/>
      <c r="G4" s="2488"/>
      <c r="H4" s="2488"/>
      <c r="I4" s="2488"/>
      <c r="J4" s="2488"/>
      <c r="K4" s="2488"/>
      <c r="L4" s="313"/>
      <c r="M4" s="313"/>
    </row>
    <row r="5" spans="1:13" ht="7.5" customHeight="1" x14ac:dyDescent="0.2">
      <c r="B5" s="1259" t="s">
        <v>1231</v>
      </c>
      <c r="C5" s="1259"/>
    </row>
    <row r="6" spans="1:13" ht="7.5" customHeight="1" x14ac:dyDescent="0.2">
      <c r="B6" s="1309"/>
      <c r="C6" s="1309"/>
      <c r="D6" s="1310"/>
      <c r="E6" s="1310"/>
      <c r="F6" s="1310"/>
      <c r="G6" s="1311"/>
      <c r="H6" s="1310"/>
      <c r="I6" s="1311"/>
      <c r="J6" s="1310"/>
      <c r="K6" s="1310"/>
      <c r="L6" s="1312"/>
    </row>
    <row r="7" spans="1:13" ht="12.75" customHeight="1" x14ac:dyDescent="0.2">
      <c r="A7" s="1281"/>
      <c r="B7" s="2488" t="s">
        <v>1359</v>
      </c>
      <c r="C7" s="2488"/>
      <c r="D7" s="2489"/>
      <c r="E7" s="2489"/>
      <c r="F7" s="2489"/>
      <c r="G7" s="2489"/>
      <c r="H7" s="2489"/>
      <c r="I7" s="2489"/>
      <c r="J7" s="2489"/>
      <c r="K7" s="2489"/>
      <c r="L7" s="1313"/>
    </row>
    <row r="8" spans="1:13" ht="7.5" customHeight="1" x14ac:dyDescent="0.2">
      <c r="B8" s="322"/>
      <c r="C8" s="322"/>
      <c r="D8" s="322"/>
      <c r="E8" s="322"/>
      <c r="F8" s="322"/>
      <c r="G8" s="1314"/>
      <c r="H8" s="322"/>
      <c r="I8" s="1314"/>
      <c r="J8" s="322"/>
      <c r="K8" s="322"/>
      <c r="L8" s="1312"/>
    </row>
    <row r="9" spans="1:13" ht="9.6" customHeight="1" x14ac:dyDescent="0.2">
      <c r="B9" s="1310"/>
      <c r="C9" s="1310"/>
      <c r="D9" s="1310"/>
      <c r="E9" s="1310"/>
      <c r="F9" s="1310"/>
      <c r="G9" s="1311"/>
      <c r="H9" s="1310"/>
      <c r="I9" s="1311"/>
      <c r="J9" s="1310"/>
      <c r="K9" s="1310"/>
      <c r="L9" s="1312"/>
    </row>
    <row r="10" spans="1:13" ht="16.5" customHeight="1" x14ac:dyDescent="0.2">
      <c r="B10" s="1315" t="s">
        <v>1824</v>
      </c>
      <c r="C10" s="1316" t="s">
        <v>1930</v>
      </c>
      <c r="D10" s="1317">
        <v>2</v>
      </c>
      <c r="E10" s="322"/>
      <c r="F10" s="1318" t="s">
        <v>1358</v>
      </c>
      <c r="G10" s="1319" t="s">
        <v>2055</v>
      </c>
      <c r="H10" s="1320" t="s">
        <v>1357</v>
      </c>
      <c r="I10" s="1319"/>
      <c r="J10" s="1321" t="s">
        <v>1356</v>
      </c>
      <c r="K10" s="322"/>
      <c r="L10" s="1312"/>
    </row>
    <row r="11" spans="1:13" ht="13.5" customHeight="1" x14ac:dyDescent="0.2">
      <c r="B11" s="322"/>
      <c r="C11" s="322"/>
      <c r="D11" s="322"/>
      <c r="E11" s="322"/>
      <c r="F11" s="322"/>
      <c r="G11" s="1314"/>
      <c r="H11" s="322"/>
      <c r="I11" s="1322" t="s">
        <v>1355</v>
      </c>
      <c r="J11" s="322"/>
      <c r="K11" s="1323"/>
      <c r="L11" s="1312"/>
    </row>
    <row r="12" spans="1:13" ht="13.5" customHeight="1" x14ac:dyDescent="0.2">
      <c r="B12" s="1293"/>
      <c r="C12" s="1293"/>
      <c r="D12" s="322"/>
      <c r="E12" s="322"/>
      <c r="F12" s="322"/>
      <c r="G12" s="1314"/>
      <c r="H12" s="322"/>
      <c r="I12" s="1314"/>
      <c r="J12" s="322"/>
      <c r="L12" s="1312"/>
    </row>
    <row r="13" spans="1:13" s="1281" customFormat="1" ht="13.5" customHeight="1" x14ac:dyDescent="0.2">
      <c r="B13" s="1324" t="s">
        <v>1354</v>
      </c>
      <c r="C13" s="1324"/>
      <c r="D13" s="1325"/>
      <c r="E13" s="1325"/>
      <c r="F13" s="1325"/>
      <c r="G13" s="1326"/>
      <c r="H13" s="1325"/>
      <c r="I13" s="1326"/>
      <c r="J13" s="1325"/>
      <c r="K13" s="1325"/>
      <c r="L13" s="1327"/>
    </row>
    <row r="14" spans="1:13" ht="45.75" customHeight="1" x14ac:dyDescent="0.2">
      <c r="B14" s="2486" t="s">
        <v>2186</v>
      </c>
      <c r="C14" s="2486"/>
      <c r="D14" s="2486"/>
      <c r="E14" s="2486"/>
      <c r="F14" s="2486"/>
      <c r="G14" s="2486"/>
      <c r="H14" s="2486"/>
      <c r="I14" s="2486"/>
      <c r="J14" s="2486"/>
      <c r="K14" s="2486"/>
      <c r="L14" s="1328"/>
    </row>
    <row r="15" spans="1:13" ht="4.5" customHeight="1" x14ac:dyDescent="0.2">
      <c r="B15" s="1329"/>
      <c r="C15" s="1329"/>
      <c r="D15" s="1330"/>
      <c r="E15" s="1330"/>
      <c r="F15" s="1330"/>
      <c r="H15" s="1330"/>
      <c r="J15" s="1330"/>
      <c r="K15" s="1330"/>
      <c r="L15" s="1328"/>
    </row>
    <row r="16" spans="1:13" s="1281" customFormat="1" ht="13.5" customHeight="1" x14ac:dyDescent="0.2">
      <c r="B16" s="1324" t="s">
        <v>1353</v>
      </c>
      <c r="C16" s="1324"/>
      <c r="D16" s="1325"/>
      <c r="E16" s="1325"/>
      <c r="F16" s="1325"/>
      <c r="G16" s="1326"/>
      <c r="H16" s="1325"/>
      <c r="I16" s="1326"/>
      <c r="J16" s="1325"/>
      <c r="K16" s="1325"/>
      <c r="L16" s="1327"/>
    </row>
    <row r="17" spans="2:12" ht="45.75" customHeight="1" x14ac:dyDescent="0.2">
      <c r="B17" s="2486" t="s">
        <v>2184</v>
      </c>
      <c r="C17" s="2486"/>
      <c r="D17" s="2486"/>
      <c r="E17" s="2486"/>
      <c r="F17" s="2486"/>
      <c r="G17" s="2486"/>
      <c r="H17" s="2486"/>
      <c r="I17" s="2486"/>
      <c r="J17" s="2486"/>
      <c r="K17" s="2486"/>
      <c r="L17" s="1312"/>
    </row>
    <row r="18" spans="2:12" ht="4.5" customHeight="1" x14ac:dyDescent="0.2">
      <c r="B18" s="1329"/>
      <c r="C18" s="1329"/>
      <c r="L18" s="1312"/>
    </row>
    <row r="19" spans="2:12" s="1281" customFormat="1" ht="13.5" customHeight="1" x14ac:dyDescent="0.2">
      <c r="B19" s="1324" t="s">
        <v>1825</v>
      </c>
      <c r="C19" s="1324"/>
      <c r="D19" s="1325"/>
      <c r="E19" s="1325"/>
      <c r="F19" s="1325"/>
      <c r="G19" s="1326"/>
      <c r="H19" s="1325"/>
      <c r="I19" s="1326"/>
      <c r="J19" s="1325"/>
      <c r="K19" s="1325"/>
      <c r="L19" s="1327"/>
    </row>
    <row r="20" spans="2:12" ht="45.75" customHeight="1" x14ac:dyDescent="0.2">
      <c r="B20" s="2490" t="s">
        <v>2070</v>
      </c>
      <c r="C20" s="2490"/>
      <c r="D20" s="2486"/>
      <c r="E20" s="2486"/>
      <c r="F20" s="2486"/>
      <c r="G20" s="2486"/>
      <c r="H20" s="2486"/>
      <c r="I20" s="2486"/>
      <c r="J20" s="2486"/>
      <c r="K20" s="2486"/>
      <c r="L20" s="1312"/>
    </row>
    <row r="21" spans="2:12" ht="4.5" customHeight="1" x14ac:dyDescent="0.2">
      <c r="B21" s="1331"/>
      <c r="C21" s="1331"/>
      <c r="L21" s="1312"/>
    </row>
    <row r="22" spans="2:12" ht="13.5" customHeight="1" x14ac:dyDescent="0.2">
      <c r="B22" s="1324" t="s">
        <v>1352</v>
      </c>
      <c r="C22" s="1324"/>
      <c r="D22" s="1310"/>
      <c r="E22" s="1310"/>
      <c r="F22" s="1310"/>
      <c r="G22" s="1311"/>
      <c r="H22" s="1310"/>
      <c r="I22" s="1311"/>
      <c r="J22" s="1310"/>
      <c r="K22" s="1310"/>
      <c r="L22" s="1312"/>
    </row>
    <row r="23" spans="2:12" ht="45" customHeight="1" x14ac:dyDescent="0.2">
      <c r="B23" s="2486" t="s">
        <v>2185</v>
      </c>
      <c r="C23" s="2486"/>
      <c r="D23" s="2486"/>
      <c r="E23" s="2486"/>
      <c r="F23" s="2486"/>
      <c r="G23" s="2486"/>
      <c r="H23" s="2486"/>
      <c r="I23" s="2486"/>
      <c r="J23" s="2486"/>
      <c r="K23" s="2486"/>
      <c r="L23" s="1312"/>
    </row>
    <row r="24" spans="2:12" ht="4.5" customHeight="1" x14ac:dyDescent="0.2">
      <c r="B24" s="1329"/>
      <c r="C24" s="1329"/>
      <c r="L24" s="1312"/>
    </row>
    <row r="25" spans="2:12" ht="13.5" customHeight="1" x14ac:dyDescent="0.2">
      <c r="B25" s="1324" t="s">
        <v>1351</v>
      </c>
      <c r="C25" s="1324"/>
      <c r="D25" s="1310"/>
      <c r="E25" s="1310"/>
      <c r="F25" s="1310"/>
      <c r="G25" s="1311"/>
      <c r="H25" s="1310"/>
      <c r="I25" s="1311"/>
      <c r="J25" s="1310"/>
      <c r="K25" s="1310"/>
      <c r="L25" s="1312"/>
    </row>
    <row r="26" spans="2:12" ht="45.75" customHeight="1" x14ac:dyDescent="0.2">
      <c r="B26" s="2486" t="s">
        <v>2070</v>
      </c>
      <c r="C26" s="2486"/>
      <c r="D26" s="2486"/>
      <c r="E26" s="2486"/>
      <c r="F26" s="2486"/>
      <c r="G26" s="2486"/>
      <c r="H26" s="2486"/>
      <c r="I26" s="2486"/>
      <c r="J26" s="2486"/>
      <c r="K26" s="2486"/>
      <c r="L26" s="1312"/>
    </row>
    <row r="27" spans="2:12" ht="4.5" customHeight="1" x14ac:dyDescent="0.2">
      <c r="B27" s="1329"/>
      <c r="C27" s="1329"/>
      <c r="L27" s="1312"/>
    </row>
    <row r="28" spans="2:12" ht="13.5" customHeight="1" x14ac:dyDescent="0.2">
      <c r="B28" s="1332" t="s">
        <v>1350</v>
      </c>
      <c r="C28" s="1332"/>
      <c r="D28" s="1310"/>
      <c r="E28" s="1310"/>
      <c r="F28" s="1310"/>
      <c r="G28" s="1311"/>
      <c r="H28" s="1310"/>
      <c r="I28" s="1311"/>
      <c r="J28" s="1310"/>
      <c r="K28" s="1310"/>
      <c r="L28" s="1312"/>
    </row>
    <row r="29" spans="2:12" ht="45.75" customHeight="1" x14ac:dyDescent="0.2">
      <c r="B29" s="2485" t="s">
        <v>2187</v>
      </c>
      <c r="C29" s="2485"/>
      <c r="D29" s="2486"/>
      <c r="E29" s="2486"/>
      <c r="F29" s="2486"/>
      <c r="G29" s="2486"/>
      <c r="H29" s="2486"/>
      <c r="I29" s="2486"/>
      <c r="J29" s="2486"/>
      <c r="K29" s="2486"/>
      <c r="L29" s="1312"/>
    </row>
    <row r="30" spans="2:12" ht="4.5" customHeight="1" x14ac:dyDescent="0.2">
      <c r="B30" s="1333"/>
      <c r="C30" s="1333"/>
      <c r="D30" s="322"/>
      <c r="E30" s="322"/>
      <c r="F30" s="322"/>
      <c r="G30" s="1314"/>
      <c r="H30" s="322"/>
      <c r="I30" s="1314"/>
      <c r="J30" s="322"/>
      <c r="K30" s="322"/>
      <c r="L30" s="1312"/>
    </row>
    <row r="31" spans="2:12" s="322" customFormat="1" ht="13.5" customHeight="1" x14ac:dyDescent="0.2">
      <c r="B31" s="1334" t="s">
        <v>1826</v>
      </c>
      <c r="C31" s="1334"/>
      <c r="D31" s="1309"/>
      <c r="E31" s="1310"/>
      <c r="F31" s="1310"/>
      <c r="G31" s="1311"/>
      <c r="H31" s="1310"/>
      <c r="I31" s="1311"/>
      <c r="J31" s="1310"/>
      <c r="K31" s="1310"/>
      <c r="L31" s="1312"/>
    </row>
    <row r="32" spans="2:12" s="322" customFormat="1" ht="44.25" customHeight="1" x14ac:dyDescent="0.2">
      <c r="B32" s="2485" t="s">
        <v>2201</v>
      </c>
      <c r="C32" s="2485"/>
      <c r="D32" s="2486"/>
      <c r="E32" s="2486"/>
      <c r="F32" s="2486"/>
      <c r="G32" s="2486"/>
      <c r="H32" s="2486"/>
      <c r="I32" s="2486"/>
      <c r="J32" s="2486"/>
      <c r="K32" s="2486"/>
      <c r="L32" s="1312"/>
    </row>
    <row r="33" spans="1:13" s="322" customFormat="1" ht="4.5" customHeight="1" x14ac:dyDescent="0.2">
      <c r="B33" s="1333"/>
      <c r="C33" s="1333"/>
      <c r="G33" s="1314"/>
      <c r="I33" s="1314"/>
      <c r="L33" s="1312"/>
    </row>
    <row r="34" spans="1:13" s="322" customFormat="1" x14ac:dyDescent="0.2">
      <c r="A34" s="1296"/>
      <c r="B34" s="1348"/>
      <c r="C34" s="1348"/>
      <c r="D34" s="1348"/>
      <c r="E34" s="1348"/>
      <c r="F34" s="1348"/>
      <c r="G34" s="1349"/>
      <c r="H34" s="1348"/>
      <c r="I34" s="1349"/>
      <c r="J34" s="1348"/>
      <c r="K34" s="1348"/>
      <c r="L34" s="1312"/>
    </row>
    <row r="35" spans="1:13" ht="11.85" customHeight="1" x14ac:dyDescent="0.2">
      <c r="B35" s="1350" t="s">
        <v>1827</v>
      </c>
      <c r="C35" s="1350"/>
      <c r="D35" s="322"/>
      <c r="E35" s="322"/>
      <c r="F35" s="322"/>
      <c r="L35" s="1312"/>
    </row>
    <row r="36" spans="1:13" ht="9.6" customHeight="1" x14ac:dyDescent="0.2">
      <c r="B36" s="1299" t="s">
        <v>1931</v>
      </c>
      <c r="C36" s="1299"/>
      <c r="L36" s="1312"/>
    </row>
    <row r="37" spans="1:13" ht="9.6" customHeight="1" x14ac:dyDescent="0.2">
      <c r="B37" s="1299" t="s">
        <v>1932</v>
      </c>
      <c r="C37" s="1299"/>
    </row>
    <row r="38" spans="1:13" ht="11.85" customHeight="1" x14ac:dyDescent="0.2">
      <c r="B38" s="1351" t="s">
        <v>1828</v>
      </c>
      <c r="C38" s="1351"/>
    </row>
    <row r="39" spans="1:13" ht="9.6" customHeight="1" x14ac:dyDescent="0.2">
      <c r="B39" s="1299" t="s">
        <v>1344</v>
      </c>
      <c r="C39" s="1299"/>
      <c r="M39" s="1352"/>
    </row>
    <row r="40" spans="1:13" ht="12.6" customHeight="1" x14ac:dyDescent="0.2">
      <c r="B40" s="1351" t="s">
        <v>1829</v>
      </c>
      <c r="C40" s="1351"/>
      <c r="M40" s="1352"/>
    </row>
    <row r="41" spans="1:13" ht="9.6" customHeight="1" x14ac:dyDescent="0.2">
      <c r="B41" s="1299"/>
      <c r="C41" s="1299"/>
      <c r="M41" s="1352"/>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52"/>
  <sheetViews>
    <sheetView showGridLines="0" zoomScale="110" zoomScaleNormal="110" workbookViewId="0">
      <selection activeCell="A10" sqref="A10:F10"/>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1" t="str">
        <f>'Single Audit Cover'!A7</f>
        <v>Harvey SD 152</v>
      </c>
      <c r="C1" s="2491"/>
      <c r="D1" s="2491"/>
      <c r="E1" s="2491"/>
      <c r="F1" s="2491"/>
      <c r="G1" s="2491"/>
      <c r="H1" s="2491"/>
      <c r="I1" s="2491"/>
      <c r="J1" s="2491"/>
      <c r="K1" s="2491"/>
      <c r="L1" s="1396"/>
    </row>
    <row r="2" spans="1:12" ht="12.75" customHeight="1" x14ac:dyDescent="0.2">
      <c r="B2" s="2492">
        <f>'Single Audit Cover'!E7</f>
        <v>7016152002</v>
      </c>
      <c r="C2" s="2492"/>
      <c r="D2" s="2492"/>
      <c r="E2" s="2492"/>
      <c r="F2" s="2492"/>
      <c r="G2" s="2492"/>
      <c r="H2" s="2492"/>
      <c r="I2" s="2492"/>
      <c r="J2" s="2492"/>
      <c r="K2" s="2492"/>
      <c r="L2" s="1397"/>
    </row>
    <row r="3" spans="1:12" ht="12.75" customHeight="1" x14ac:dyDescent="0.2">
      <c r="B3" s="2487" t="s">
        <v>1343</v>
      </c>
      <c r="C3" s="2487"/>
      <c r="D3" s="2487"/>
      <c r="E3" s="2487"/>
      <c r="F3" s="2487"/>
      <c r="G3" s="2487"/>
      <c r="H3" s="2487"/>
      <c r="I3" s="2487"/>
      <c r="J3" s="2487"/>
      <c r="K3" s="2487"/>
      <c r="L3" s="1888"/>
    </row>
    <row r="4" spans="1:12" ht="12.75" customHeight="1" x14ac:dyDescent="0.2">
      <c r="B4" s="2487" t="str">
        <f>'Single Audit Cover'!A4</f>
        <v>Year Ending June 30, 2018</v>
      </c>
      <c r="C4" s="2487"/>
      <c r="D4" s="2487"/>
      <c r="E4" s="2487"/>
      <c r="F4" s="2487"/>
      <c r="G4" s="2487"/>
      <c r="H4" s="2487"/>
      <c r="I4" s="2487"/>
      <c r="J4" s="2487"/>
      <c r="K4" s="2487"/>
      <c r="L4" s="1888"/>
    </row>
    <row r="5" spans="1:12" ht="5.25" customHeight="1" x14ac:dyDescent="0.2">
      <c r="B5" s="1259" t="s">
        <v>1231</v>
      </c>
      <c r="C5" s="1259"/>
      <c r="L5" s="322"/>
    </row>
    <row r="6" spans="1:12" ht="30.75" customHeight="1" x14ac:dyDescent="0.2">
      <c r="A6" s="322"/>
      <c r="B6" s="2493" t="s">
        <v>1371</v>
      </c>
      <c r="C6" s="2493"/>
      <c r="D6" s="2493"/>
      <c r="E6" s="2493"/>
      <c r="F6" s="2493"/>
      <c r="G6" s="2493"/>
      <c r="H6" s="2493"/>
      <c r="I6" s="2493"/>
      <c r="J6" s="2493"/>
      <c r="K6" s="2493"/>
      <c r="L6" s="322"/>
    </row>
    <row r="7" spans="1:12" ht="4.5" customHeight="1" x14ac:dyDescent="0.2">
      <c r="B7" s="1310"/>
      <c r="C7" s="1310"/>
      <c r="D7" s="1310"/>
      <c r="E7" s="1310"/>
      <c r="F7" s="1310"/>
      <c r="G7" s="1311"/>
      <c r="H7" s="1310"/>
      <c r="I7" s="1311"/>
      <c r="J7" s="1310"/>
      <c r="K7" s="1310"/>
      <c r="L7" s="322"/>
    </row>
    <row r="8" spans="1:12" ht="13.5" customHeight="1" x14ac:dyDescent="0.2">
      <c r="B8" s="1318" t="s">
        <v>1838</v>
      </c>
      <c r="C8" s="1398" t="s">
        <v>1930</v>
      </c>
      <c r="D8" s="1399">
        <v>3</v>
      </c>
      <c r="E8" s="322"/>
      <c r="F8" s="1315" t="s">
        <v>1358</v>
      </c>
      <c r="G8" s="1400" t="s">
        <v>2055</v>
      </c>
      <c r="H8" s="1401" t="s">
        <v>1370</v>
      </c>
      <c r="I8" s="1400"/>
      <c r="J8" s="1402" t="s">
        <v>1369</v>
      </c>
      <c r="L8" s="322"/>
    </row>
    <row r="9" spans="1:12" ht="13.5" customHeight="1" x14ac:dyDescent="0.2">
      <c r="D9" s="322"/>
      <c r="E9" s="322"/>
      <c r="F9" s="322"/>
      <c r="G9" s="1314"/>
      <c r="H9" s="322"/>
      <c r="I9" s="1403" t="s">
        <v>1355</v>
      </c>
      <c r="J9" s="322"/>
      <c r="K9" s="1404"/>
      <c r="L9" s="322"/>
    </row>
    <row r="10" spans="1:12" ht="4.5" customHeight="1" x14ac:dyDescent="0.2">
      <c r="B10" s="1405"/>
      <c r="C10" s="1405"/>
      <c r="D10" s="1358"/>
      <c r="E10" s="1358"/>
      <c r="F10" s="1358"/>
      <c r="G10" s="1359"/>
      <c r="H10" s="1358"/>
      <c r="I10" s="1359"/>
      <c r="J10" s="1358"/>
      <c r="K10" s="1358"/>
      <c r="L10" s="322"/>
    </row>
    <row r="11" spans="1:12" ht="5.25" customHeight="1" x14ac:dyDescent="0.2">
      <c r="B11" s="322"/>
      <c r="C11" s="322"/>
      <c r="D11" s="304"/>
      <c r="E11" s="322"/>
      <c r="F11" s="322"/>
      <c r="G11" s="1314"/>
      <c r="H11" s="322"/>
      <c r="I11" s="1314"/>
      <c r="J11" s="322"/>
      <c r="K11" s="1363"/>
      <c r="L11" s="322"/>
    </row>
    <row r="12" spans="1:12" ht="13.5" customHeight="1" x14ac:dyDescent="0.2">
      <c r="B12" s="1315" t="s">
        <v>1368</v>
      </c>
      <c r="C12" s="1315"/>
      <c r="D12" s="304"/>
      <c r="E12" s="322"/>
      <c r="F12" s="2471" t="s">
        <v>974</v>
      </c>
      <c r="G12" s="2471"/>
      <c r="H12" s="2471"/>
      <c r="I12" s="2471"/>
      <c r="J12" s="2471"/>
      <c r="K12" s="2471"/>
      <c r="L12" s="322"/>
    </row>
    <row r="13" spans="1:12" ht="9.6" customHeight="1" x14ac:dyDescent="0.2">
      <c r="B13" s="1256"/>
      <c r="C13" s="1256"/>
      <c r="D13" s="304"/>
      <c r="E13" s="322"/>
      <c r="F13" s="322"/>
      <c r="G13" s="1314"/>
      <c r="H13" s="322"/>
      <c r="I13" s="1314"/>
      <c r="J13" s="322"/>
      <c r="K13" s="1363"/>
      <c r="L13" s="322"/>
    </row>
    <row r="14" spans="1:12" ht="13.5" customHeight="1" x14ac:dyDescent="0.2">
      <c r="B14" s="1318" t="s">
        <v>1367</v>
      </c>
      <c r="C14" s="1318"/>
      <c r="D14" s="2494" t="s">
        <v>2142</v>
      </c>
      <c r="E14" s="2494"/>
      <c r="F14" s="2494"/>
      <c r="H14" s="1406" t="s">
        <v>1366</v>
      </c>
      <c r="I14" s="2495" t="s">
        <v>2140</v>
      </c>
      <c r="J14" s="2496"/>
      <c r="K14" s="2496"/>
      <c r="L14" s="322"/>
    </row>
    <row r="15" spans="1:12" ht="9.4" customHeight="1" x14ac:dyDescent="0.2">
      <c r="B15" s="1318"/>
      <c r="C15" s="1318"/>
      <c r="D15" s="1305"/>
      <c r="E15" s="1259"/>
      <c r="F15" s="1259"/>
      <c r="G15" s="1285"/>
      <c r="H15" s="1259"/>
      <c r="I15" s="1407"/>
      <c r="J15" s="1293"/>
      <c r="K15" s="1290"/>
      <c r="L15" s="322"/>
    </row>
    <row r="16" spans="1:12" ht="13.5" customHeight="1" x14ac:dyDescent="0.2">
      <c r="B16" s="1318" t="s">
        <v>1365</v>
      </c>
      <c r="C16" s="1318"/>
      <c r="D16" s="2496" t="s">
        <v>2113</v>
      </c>
      <c r="E16" s="2496"/>
      <c r="F16" s="2496"/>
      <c r="G16" s="2496"/>
      <c r="H16" s="2496"/>
      <c r="I16" s="2496"/>
      <c r="J16" s="2496"/>
      <c r="K16" s="2496"/>
      <c r="L16" s="322"/>
    </row>
    <row r="17" spans="2:12" ht="13.5" customHeight="1" x14ac:dyDescent="0.2">
      <c r="B17" s="1318" t="s">
        <v>1364</v>
      </c>
      <c r="C17" s="1318"/>
      <c r="D17" s="2497" t="s">
        <v>2125</v>
      </c>
      <c r="E17" s="2497"/>
      <c r="F17" s="2497"/>
      <c r="G17" s="2497"/>
      <c r="H17" s="2497"/>
      <c r="I17" s="2497"/>
      <c r="J17" s="2497"/>
      <c r="K17" s="2497"/>
      <c r="L17" s="322"/>
    </row>
    <row r="18" spans="2:12" ht="9.4" customHeight="1" x14ac:dyDescent="0.2">
      <c r="B18" s="1358"/>
      <c r="C18" s="1358"/>
      <c r="D18" s="1358"/>
      <c r="E18" s="1358"/>
      <c r="F18" s="1358"/>
      <c r="G18" s="1359"/>
      <c r="H18" s="1358"/>
      <c r="I18" s="1359"/>
      <c r="J18" s="1358"/>
      <c r="K18" s="1358"/>
      <c r="L18" s="322"/>
    </row>
    <row r="19" spans="2:12" ht="13.5" customHeight="1" x14ac:dyDescent="0.2">
      <c r="B19" s="1408" t="s">
        <v>1363</v>
      </c>
      <c r="C19" s="1408"/>
      <c r="D19" s="328"/>
      <c r="E19" s="328"/>
      <c r="F19" s="328"/>
      <c r="G19" s="1409"/>
      <c r="H19" s="328"/>
      <c r="I19" s="1409"/>
      <c r="J19" s="322"/>
      <c r="K19" s="322"/>
      <c r="L19" s="322"/>
    </row>
    <row r="20" spans="2:12" ht="35.25" customHeight="1" x14ac:dyDescent="0.2">
      <c r="B20" s="2486" t="s">
        <v>2173</v>
      </c>
      <c r="C20" s="2486"/>
      <c r="D20" s="2486"/>
      <c r="E20" s="2486"/>
      <c r="F20" s="2486"/>
      <c r="G20" s="2486"/>
      <c r="H20" s="2486"/>
      <c r="I20" s="2486"/>
      <c r="J20" s="2486"/>
      <c r="K20" s="2486"/>
      <c r="L20" s="1363"/>
    </row>
    <row r="21" spans="2:12" ht="4.5" customHeight="1" x14ac:dyDescent="0.2">
      <c r="B21" s="1410"/>
      <c r="C21" s="1410"/>
      <c r="D21" s="1411"/>
      <c r="E21" s="1411"/>
      <c r="F21" s="1411"/>
      <c r="G21" s="1359"/>
      <c r="H21" s="1411"/>
      <c r="I21" s="1359"/>
      <c r="J21" s="1411"/>
      <c r="K21" s="1411"/>
      <c r="L21" s="1363"/>
    </row>
    <row r="22" spans="2:12" ht="13.35" customHeight="1" x14ac:dyDescent="0.2">
      <c r="B22" s="1408" t="s">
        <v>1839</v>
      </c>
      <c r="C22" s="1408"/>
      <c r="D22" s="322"/>
      <c r="E22" s="322"/>
      <c r="F22" s="322"/>
      <c r="G22" s="1314"/>
      <c r="H22" s="322"/>
      <c r="I22" s="1314"/>
      <c r="J22" s="322"/>
      <c r="K22" s="322"/>
      <c r="L22" s="322"/>
    </row>
    <row r="23" spans="2:12" ht="37.5" customHeight="1" x14ac:dyDescent="0.2">
      <c r="B23" s="2486" t="s">
        <v>2198</v>
      </c>
      <c r="C23" s="2486"/>
      <c r="D23" s="2486"/>
      <c r="E23" s="2486"/>
      <c r="F23" s="2486"/>
      <c r="G23" s="2486"/>
      <c r="H23" s="2486"/>
      <c r="I23" s="2486"/>
      <c r="J23" s="2486"/>
      <c r="K23" s="2486"/>
      <c r="L23" s="322"/>
    </row>
    <row r="24" spans="2:12" ht="4.5" customHeight="1" x14ac:dyDescent="0.2">
      <c r="B24" s="1410"/>
      <c r="C24" s="1410"/>
      <c r="D24" s="1358"/>
      <c r="E24" s="1358"/>
      <c r="F24" s="1358"/>
      <c r="G24" s="1359"/>
      <c r="H24" s="1358"/>
      <c r="I24" s="1359"/>
      <c r="J24" s="1358"/>
      <c r="K24" s="1358"/>
      <c r="L24" s="322"/>
    </row>
    <row r="25" spans="2:12" ht="13.5" customHeight="1" x14ac:dyDescent="0.2">
      <c r="B25" s="1408" t="s">
        <v>1840</v>
      </c>
      <c r="C25" s="1408"/>
      <c r="D25" s="322"/>
      <c r="E25" s="322"/>
      <c r="F25" s="322"/>
      <c r="G25" s="1314"/>
      <c r="H25" s="322"/>
      <c r="I25" s="1314"/>
      <c r="J25" s="322"/>
      <c r="K25" s="322"/>
      <c r="L25" s="322"/>
    </row>
    <row r="26" spans="2:12" ht="37.5" customHeight="1" x14ac:dyDescent="0.2">
      <c r="B26" s="2486" t="s">
        <v>2172</v>
      </c>
      <c r="C26" s="2486"/>
      <c r="D26" s="2486"/>
      <c r="E26" s="2486"/>
      <c r="F26" s="2486"/>
      <c r="G26" s="2486"/>
      <c r="H26" s="2486"/>
      <c r="I26" s="2486"/>
      <c r="J26" s="2486"/>
      <c r="K26" s="2486"/>
      <c r="L26" s="322"/>
    </row>
    <row r="27" spans="2:12" ht="4.5" customHeight="1" x14ac:dyDescent="0.2">
      <c r="B27" s="1412"/>
      <c r="C27" s="1412"/>
      <c r="D27" s="1412"/>
      <c r="E27" s="1358"/>
      <c r="F27" s="1358"/>
      <c r="G27" s="1359"/>
      <c r="H27" s="1358"/>
      <c r="I27" s="1359"/>
      <c r="J27" s="1358"/>
      <c r="K27" s="1358"/>
      <c r="L27" s="322"/>
    </row>
    <row r="28" spans="2:12" ht="13.5" customHeight="1" x14ac:dyDescent="0.2">
      <c r="B28" s="1408" t="s">
        <v>1841</v>
      </c>
      <c r="C28" s="1408"/>
      <c r="D28" s="322"/>
      <c r="E28" s="322"/>
      <c r="F28" s="322"/>
      <c r="G28" s="1314"/>
      <c r="H28" s="322"/>
      <c r="I28" s="1314"/>
      <c r="J28" s="322"/>
      <c r="K28" s="322"/>
      <c r="L28" s="322"/>
    </row>
    <row r="29" spans="2:12" ht="37.5" customHeight="1" x14ac:dyDescent="0.2">
      <c r="B29" s="2486" t="s">
        <v>2175</v>
      </c>
      <c r="C29" s="2486"/>
      <c r="D29" s="2486"/>
      <c r="E29" s="2486"/>
      <c r="F29" s="2486"/>
      <c r="G29" s="2486"/>
      <c r="H29" s="2486"/>
      <c r="I29" s="2486"/>
      <c r="J29" s="2486"/>
      <c r="K29" s="2486"/>
      <c r="L29" s="322"/>
    </row>
    <row r="30" spans="2:12" ht="4.5" customHeight="1" x14ac:dyDescent="0.2">
      <c r="B30" s="1410"/>
      <c r="C30" s="1410"/>
      <c r="D30" s="1358"/>
      <c r="E30" s="1358"/>
      <c r="F30" s="1358"/>
      <c r="G30" s="1359"/>
      <c r="H30" s="1358"/>
      <c r="I30" s="1359"/>
      <c r="J30" s="1358"/>
      <c r="K30" s="1358"/>
      <c r="L30" s="322"/>
    </row>
    <row r="31" spans="2:12" ht="13.5" customHeight="1" x14ac:dyDescent="0.2">
      <c r="B31" s="1408" t="s">
        <v>1362</v>
      </c>
      <c r="C31" s="1408"/>
      <c r="D31" s="322"/>
      <c r="E31" s="322"/>
      <c r="F31" s="322"/>
      <c r="G31" s="1314"/>
      <c r="H31" s="322"/>
      <c r="I31" s="1314"/>
      <c r="J31" s="322"/>
      <c r="K31" s="322"/>
      <c r="L31" s="322"/>
    </row>
    <row r="32" spans="2:12" ht="37.5" customHeight="1" x14ac:dyDescent="0.2">
      <c r="B32" s="2486" t="s">
        <v>2176</v>
      </c>
      <c r="C32" s="2486"/>
      <c r="D32" s="2486"/>
      <c r="E32" s="2486"/>
      <c r="F32" s="2486"/>
      <c r="G32" s="2486"/>
      <c r="H32" s="2486"/>
      <c r="I32" s="2486"/>
      <c r="J32" s="2486"/>
      <c r="K32" s="2486"/>
      <c r="L32" s="322"/>
    </row>
    <row r="33" spans="2:12" ht="4.5" customHeight="1" x14ac:dyDescent="0.2">
      <c r="B33" s="1410"/>
      <c r="C33" s="1410"/>
      <c r="D33" s="1358"/>
      <c r="E33" s="1358"/>
      <c r="F33" s="1358"/>
      <c r="G33" s="1359"/>
      <c r="H33" s="1358"/>
      <c r="I33" s="1359"/>
      <c r="J33" s="1358"/>
      <c r="K33" s="1358"/>
      <c r="L33" s="322"/>
    </row>
    <row r="34" spans="2:12" ht="13.5" customHeight="1" x14ac:dyDescent="0.2">
      <c r="B34" s="1315" t="s">
        <v>1361</v>
      </c>
      <c r="C34" s="1315"/>
      <c r="D34" s="322"/>
      <c r="E34" s="322"/>
      <c r="F34" s="322"/>
      <c r="G34" s="1314"/>
      <c r="H34" s="322"/>
      <c r="I34" s="1314"/>
      <c r="J34" s="322"/>
      <c r="K34" s="322"/>
      <c r="L34" s="322"/>
    </row>
    <row r="35" spans="2:12" ht="37.5" customHeight="1" x14ac:dyDescent="0.2">
      <c r="B35" s="2486" t="s">
        <v>2177</v>
      </c>
      <c r="C35" s="2486"/>
      <c r="D35" s="2486"/>
      <c r="E35" s="2486"/>
      <c r="F35" s="2486"/>
      <c r="G35" s="2486"/>
      <c r="H35" s="2486"/>
      <c r="I35" s="2486"/>
      <c r="J35" s="2486"/>
      <c r="K35" s="2486"/>
      <c r="L35" s="322"/>
    </row>
    <row r="36" spans="2:12" ht="4.5" customHeight="1" x14ac:dyDescent="0.2">
      <c r="B36" s="1410"/>
      <c r="C36" s="1410"/>
      <c r="D36" s="1358"/>
      <c r="E36" s="1358"/>
      <c r="F36" s="1358"/>
      <c r="G36" s="1359"/>
      <c r="H36" s="1358"/>
      <c r="I36" s="1359"/>
      <c r="J36" s="1358"/>
      <c r="K36" s="1358"/>
      <c r="L36" s="322"/>
    </row>
    <row r="37" spans="2:12" ht="13.5" customHeight="1" x14ac:dyDescent="0.2">
      <c r="B37" s="1315" t="s">
        <v>1360</v>
      </c>
      <c r="C37" s="1315"/>
      <c r="D37" s="322"/>
      <c r="E37" s="322"/>
      <c r="F37" s="322"/>
      <c r="G37" s="1314"/>
      <c r="H37" s="322"/>
      <c r="I37" s="1314"/>
      <c r="J37" s="322"/>
      <c r="K37" s="322"/>
      <c r="L37" s="322"/>
    </row>
    <row r="38" spans="2:12" ht="35.25" customHeight="1" x14ac:dyDescent="0.2">
      <c r="B38" s="2486" t="s">
        <v>2174</v>
      </c>
      <c r="C38" s="2486"/>
      <c r="D38" s="2486"/>
      <c r="E38" s="2486"/>
      <c r="F38" s="2486"/>
      <c r="G38" s="2486"/>
      <c r="H38" s="2486"/>
      <c r="I38" s="2486"/>
      <c r="J38" s="2486"/>
      <c r="K38" s="2486"/>
      <c r="L38" s="322"/>
    </row>
    <row r="39" spans="2:12" ht="4.5" customHeight="1" x14ac:dyDescent="0.2">
      <c r="B39" s="1333"/>
      <c r="C39" s="1333"/>
      <c r="D39" s="322"/>
      <c r="E39" s="322"/>
      <c r="F39" s="322"/>
      <c r="G39" s="1314"/>
      <c r="H39" s="322"/>
      <c r="I39" s="1314"/>
      <c r="J39" s="322"/>
      <c r="K39" s="322"/>
      <c r="L39" s="322"/>
    </row>
    <row r="40" spans="2:12" s="322" customFormat="1" ht="13.5" customHeight="1" x14ac:dyDescent="0.2">
      <c r="B40" s="1334" t="s">
        <v>1842</v>
      </c>
      <c r="C40" s="1334"/>
      <c r="D40" s="1309"/>
      <c r="E40" s="1310"/>
      <c r="F40" s="1310"/>
      <c r="G40" s="1311"/>
      <c r="H40" s="1310"/>
      <c r="I40" s="1311"/>
      <c r="J40" s="1310"/>
      <c r="K40" s="1310"/>
    </row>
    <row r="41" spans="2:12" s="322" customFormat="1" ht="33.75" customHeight="1" x14ac:dyDescent="0.2">
      <c r="B41" s="2486" t="s">
        <v>2201</v>
      </c>
      <c r="C41" s="2486"/>
      <c r="D41" s="2486"/>
      <c r="E41" s="2486"/>
      <c r="F41" s="2486"/>
      <c r="G41" s="2486"/>
      <c r="H41" s="2486"/>
      <c r="I41" s="2486"/>
      <c r="J41" s="2486"/>
      <c r="K41" s="2486"/>
    </row>
    <row r="42" spans="2:12" s="322" customFormat="1" ht="4.5" customHeight="1" x14ac:dyDescent="0.2">
      <c r="B42" s="1333"/>
      <c r="C42" s="1333"/>
      <c r="G42" s="1314"/>
      <c r="I42" s="1314"/>
    </row>
    <row r="43" spans="2:12" s="322" customFormat="1" ht="13.5" customHeight="1" x14ac:dyDescent="0.2">
      <c r="B43" s="1413" t="s">
        <v>1349</v>
      </c>
      <c r="C43" s="1414"/>
      <c r="D43" s="1335"/>
      <c r="E43" s="1335"/>
      <c r="F43" s="1335"/>
      <c r="G43" s="1336"/>
      <c r="H43" s="1335"/>
      <c r="I43" s="1336"/>
      <c r="J43" s="1335"/>
      <c r="K43" s="1337"/>
      <c r="L43" s="1415"/>
    </row>
    <row r="44" spans="2:12" s="322" customFormat="1" ht="13.5" customHeight="1" x14ac:dyDescent="0.2">
      <c r="B44" s="1338" t="s">
        <v>1348</v>
      </c>
      <c r="C44" s="1339"/>
      <c r="D44" s="1416"/>
      <c r="E44" s="1340"/>
      <c r="F44" s="1344" t="s">
        <v>1347</v>
      </c>
      <c r="G44" s="1342"/>
      <c r="H44" s="1341"/>
      <c r="I44" s="1342"/>
      <c r="J44" s="1417"/>
      <c r="K44" s="1418"/>
      <c r="L44" s="1415"/>
    </row>
    <row r="45" spans="2:12" s="322" customFormat="1" ht="13.5" customHeight="1" x14ac:dyDescent="0.2">
      <c r="B45" s="1338" t="s">
        <v>1346</v>
      </c>
      <c r="C45" s="1339"/>
      <c r="D45" s="1417"/>
      <c r="E45" s="1341"/>
      <c r="F45" s="1344" t="s">
        <v>1345</v>
      </c>
      <c r="G45" s="1342"/>
      <c r="H45" s="1341"/>
      <c r="I45" s="1342"/>
      <c r="J45" s="1417"/>
      <c r="K45" s="1418"/>
      <c r="L45" s="1415"/>
    </row>
    <row r="46" spans="2:12" s="322" customFormat="1" ht="13.5" customHeight="1" x14ac:dyDescent="0.2">
      <c r="B46" s="1345"/>
      <c r="C46" s="1343"/>
      <c r="D46" s="1343"/>
      <c r="E46" s="1343"/>
      <c r="F46" s="1343"/>
      <c r="G46" s="1346"/>
      <c r="H46" s="1343"/>
      <c r="I46" s="1346"/>
      <c r="J46" s="1343"/>
      <c r="K46" s="1347"/>
      <c r="L46" s="1415"/>
    </row>
    <row r="47" spans="2:12" ht="7.5" customHeight="1" x14ac:dyDescent="0.25">
      <c r="B47" s="1419"/>
      <c r="C47" s="1419"/>
      <c r="D47" s="1420"/>
      <c r="E47" s="1420"/>
      <c r="F47" s="1420"/>
      <c r="G47" s="1421"/>
      <c r="H47" s="1420"/>
      <c r="I47" s="1421"/>
      <c r="J47" s="1420"/>
      <c r="K47" s="1420"/>
    </row>
    <row r="48" spans="2:12" ht="13.5" customHeight="1" x14ac:dyDescent="0.2">
      <c r="B48" s="1350" t="s">
        <v>1843</v>
      </c>
      <c r="C48" s="1350"/>
      <c r="D48" s="322"/>
      <c r="E48" s="322"/>
      <c r="F48" s="322"/>
    </row>
    <row r="49" spans="2:3" s="317" customFormat="1" ht="10.5" customHeight="1" x14ac:dyDescent="0.2">
      <c r="B49" s="1351" t="s">
        <v>1844</v>
      </c>
      <c r="C49" s="1351"/>
    </row>
    <row r="50" spans="2:3" s="317" customFormat="1" ht="11.1" customHeight="1" x14ac:dyDescent="0.2">
      <c r="B50" s="1351" t="s">
        <v>1845</v>
      </c>
      <c r="C50" s="1351"/>
    </row>
    <row r="51" spans="2:3" s="317" customFormat="1" ht="11.1" customHeight="1" x14ac:dyDescent="0.2">
      <c r="B51" s="1351" t="s">
        <v>1846</v>
      </c>
      <c r="C51" s="1351"/>
    </row>
    <row r="52" spans="2:3" s="317" customFormat="1" ht="11.1" customHeight="1" x14ac:dyDescent="0.2">
      <c r="B52" s="1351" t="s">
        <v>1847</v>
      </c>
      <c r="C52" s="1351"/>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F67"/>
  <sheetViews>
    <sheetView showGridLines="0" zoomScale="110" zoomScaleNormal="110" zoomScaleSheetLayoutView="85" workbookViewId="0">
      <selection activeCell="A10" sqref="A10:F10"/>
    </sheetView>
  </sheetViews>
  <sheetFormatPr defaultColWidth="9.140625" defaultRowHeight="12.75" x14ac:dyDescent="0.2"/>
  <cols>
    <col min="1" max="1" width="1.5703125" style="317" customWidth="1"/>
    <col min="2" max="2" width="14.7109375" style="317" customWidth="1"/>
    <col min="3" max="3" width="49.5703125" style="317" customWidth="1"/>
    <col min="4" max="4" width="3.85546875" style="317" customWidth="1"/>
    <col min="5" max="5" width="31" style="317" customWidth="1"/>
    <col min="6" max="6" width="8.140625" style="317" customWidth="1"/>
    <col min="7" max="10" width="9.140625" style="317"/>
    <col min="11" max="11" width="6.7109375" style="317" customWidth="1"/>
    <col min="12" max="16384" width="9.140625" style="317"/>
  </cols>
  <sheetData>
    <row r="1" spans="2:6" s="1281" customFormat="1" ht="12.75" customHeight="1" x14ac:dyDescent="0.2">
      <c r="B1" s="2464" t="str">
        <f>'Single Audit Cover'!A7</f>
        <v>Harvey SD 152</v>
      </c>
      <c r="C1" s="2464"/>
      <c r="D1" s="2464"/>
      <c r="E1" s="2464"/>
      <c r="F1" s="1422"/>
    </row>
    <row r="2" spans="2:6" s="1281" customFormat="1" ht="12.75" customHeight="1" x14ac:dyDescent="0.2">
      <c r="B2" s="2466">
        <f>'Single Audit Cover'!E7</f>
        <v>7016152002</v>
      </c>
      <c r="C2" s="2466"/>
      <c r="D2" s="2466"/>
      <c r="E2" s="2466"/>
      <c r="F2" s="1423"/>
    </row>
    <row r="3" spans="2:6" ht="12.75" customHeight="1" x14ac:dyDescent="0.2">
      <c r="B3" s="2487" t="s">
        <v>1848</v>
      </c>
      <c r="C3" s="2487"/>
      <c r="D3" s="2487"/>
      <c r="E3" s="2487"/>
      <c r="F3" s="1273"/>
    </row>
    <row r="4" spans="2:6" s="1281" customFormat="1" ht="12.75" customHeight="1" x14ac:dyDescent="0.2">
      <c r="B4" s="2498" t="str">
        <f>'Single Audit Cover'!A4</f>
        <v>Year Ending June 30, 2018</v>
      </c>
      <c r="C4" s="2498"/>
      <c r="D4" s="2498"/>
      <c r="E4" s="2498"/>
      <c r="F4" s="1424"/>
    </row>
    <row r="5" spans="2:6" s="1281" customFormat="1" ht="40.15" customHeight="1" x14ac:dyDescent="0.2">
      <c r="B5" s="1425"/>
      <c r="C5" s="328"/>
      <c r="D5" s="328"/>
      <c r="E5" s="328"/>
      <c r="F5" s="328"/>
    </row>
    <row r="6" spans="2:6" s="1281" customFormat="1" ht="13.5" customHeight="1" x14ac:dyDescent="0.2">
      <c r="B6" s="1426" t="s">
        <v>1378</v>
      </c>
      <c r="C6" s="1426" t="s">
        <v>1377</v>
      </c>
      <c r="D6" s="1426"/>
      <c r="E6" s="1426" t="s">
        <v>1849</v>
      </c>
    </row>
    <row r="7" spans="2:6" ht="13.5" customHeight="1" x14ac:dyDescent="0.2">
      <c r="B7" s="1427"/>
      <c r="C7" s="324"/>
      <c r="D7" s="324"/>
      <c r="E7" s="324"/>
      <c r="F7" s="324"/>
    </row>
    <row r="8" spans="2:6" ht="78.75" customHeight="1" x14ac:dyDescent="0.2">
      <c r="B8" s="1938" t="s">
        <v>2188</v>
      </c>
      <c r="C8" s="1939" t="s">
        <v>2199</v>
      </c>
      <c r="D8" s="1939"/>
      <c r="E8" s="1939" t="s">
        <v>2200</v>
      </c>
      <c r="F8" s="324"/>
    </row>
    <row r="9" spans="2:6" ht="13.5" customHeight="1" x14ac:dyDescent="0.2">
      <c r="B9" s="1427"/>
      <c r="C9" s="323"/>
      <c r="D9" s="323"/>
      <c r="E9" s="323"/>
      <c r="F9" s="323"/>
    </row>
    <row r="10" spans="2:6" ht="13.5" customHeight="1" x14ac:dyDescent="0.2">
      <c r="B10" s="1427"/>
      <c r="C10" s="323"/>
      <c r="D10" s="323"/>
      <c r="E10" s="323"/>
      <c r="F10" s="323"/>
    </row>
    <row r="11" spans="2:6" ht="13.5" customHeight="1" x14ac:dyDescent="0.2">
      <c r="B11" s="1427"/>
      <c r="C11" s="323"/>
      <c r="D11" s="323"/>
      <c r="E11" s="323"/>
      <c r="F11" s="323"/>
    </row>
    <row r="12" spans="2:6" ht="13.5" customHeight="1" x14ac:dyDescent="0.2">
      <c r="B12" s="1427"/>
      <c r="C12" s="323"/>
      <c r="D12" s="323"/>
      <c r="E12" s="323"/>
      <c r="F12" s="323"/>
    </row>
    <row r="13" spans="2:6" ht="13.5" customHeight="1" x14ac:dyDescent="0.2">
      <c r="B13" s="1427"/>
      <c r="C13" s="323"/>
      <c r="D13" s="323"/>
      <c r="E13" s="323"/>
      <c r="F13" s="323"/>
    </row>
    <row r="14" spans="2:6" ht="13.5" customHeight="1" x14ac:dyDescent="0.2">
      <c r="B14" s="1427"/>
      <c r="C14" s="323"/>
      <c r="D14" s="323"/>
      <c r="E14" s="323"/>
      <c r="F14" s="323"/>
    </row>
    <row r="15" spans="2:6" ht="13.5" customHeight="1" x14ac:dyDescent="0.2">
      <c r="B15" s="1427"/>
      <c r="C15" s="323"/>
      <c r="D15" s="323"/>
      <c r="E15" s="323"/>
      <c r="F15" s="323"/>
    </row>
    <row r="16" spans="2:6" ht="13.5" customHeight="1" x14ac:dyDescent="0.2">
      <c r="B16" s="1427"/>
      <c r="C16" s="323"/>
      <c r="D16" s="323"/>
      <c r="E16" s="323"/>
      <c r="F16" s="323"/>
    </row>
    <row r="17" spans="2:6" ht="13.5" customHeight="1" x14ac:dyDescent="0.2">
      <c r="B17" s="1427"/>
      <c r="C17" s="323"/>
      <c r="D17" s="323"/>
      <c r="E17" s="323"/>
      <c r="F17" s="323"/>
    </row>
    <row r="18" spans="2:6" ht="13.5" customHeight="1" x14ac:dyDescent="0.2">
      <c r="B18" s="1427"/>
      <c r="C18" s="323"/>
      <c r="D18" s="323"/>
      <c r="E18" s="323"/>
      <c r="F18" s="323"/>
    </row>
    <row r="19" spans="2:6" ht="13.5" customHeight="1" x14ac:dyDescent="0.2">
      <c r="B19" s="1427"/>
      <c r="C19" s="323"/>
      <c r="D19" s="323"/>
      <c r="E19" s="323"/>
      <c r="F19" s="323"/>
    </row>
    <row r="20" spans="2:6" ht="13.5" customHeight="1" x14ac:dyDescent="0.2">
      <c r="B20" s="1427"/>
      <c r="C20" s="323"/>
      <c r="D20" s="323"/>
      <c r="E20" s="323"/>
      <c r="F20" s="323"/>
    </row>
    <row r="21" spans="2:6" ht="13.5" customHeight="1" x14ac:dyDescent="0.2">
      <c r="B21" s="1427"/>
      <c r="C21" s="323"/>
      <c r="D21" s="323"/>
      <c r="E21" s="323"/>
      <c r="F21" s="323"/>
    </row>
    <row r="22" spans="2:6" ht="13.5" customHeight="1" x14ac:dyDescent="0.2">
      <c r="B22" s="1427"/>
      <c r="C22" s="323"/>
      <c r="D22" s="323"/>
      <c r="E22" s="323"/>
      <c r="F22" s="323"/>
    </row>
    <row r="23" spans="2:6" ht="13.5" customHeight="1" x14ac:dyDescent="0.2">
      <c r="B23" s="1427"/>
      <c r="C23" s="323"/>
      <c r="D23" s="323"/>
      <c r="E23" s="323"/>
      <c r="F23" s="323"/>
    </row>
    <row r="24" spans="2:6" ht="13.5" customHeight="1" x14ac:dyDescent="0.2">
      <c r="B24" s="1427"/>
      <c r="C24" s="323"/>
      <c r="D24" s="323"/>
      <c r="E24" s="323"/>
      <c r="F24" s="323"/>
    </row>
    <row r="25" spans="2:6" ht="13.5" customHeight="1" x14ac:dyDescent="0.2">
      <c r="B25" s="1427"/>
      <c r="C25" s="323"/>
      <c r="D25" s="323"/>
      <c r="E25" s="323"/>
      <c r="F25" s="323"/>
    </row>
    <row r="26" spans="2:6" ht="13.5" customHeight="1" x14ac:dyDescent="0.2">
      <c r="B26" s="1428"/>
      <c r="C26" s="323"/>
      <c r="D26" s="323"/>
      <c r="E26" s="323"/>
      <c r="F26" s="323"/>
    </row>
    <row r="27" spans="2:6" ht="13.5" customHeight="1" x14ac:dyDescent="0.2">
      <c r="B27" s="1429"/>
      <c r="C27" s="323"/>
      <c r="D27" s="323"/>
      <c r="E27" s="323"/>
      <c r="F27" s="323"/>
    </row>
    <row r="28" spans="2:6" ht="13.5" customHeight="1" x14ac:dyDescent="0.2">
      <c r="B28" s="1430"/>
      <c r="C28" s="323"/>
      <c r="D28" s="323"/>
      <c r="E28" s="323"/>
      <c r="F28" s="323"/>
    </row>
    <row r="29" spans="2:6" ht="13.5" customHeight="1" x14ac:dyDescent="0.2">
      <c r="B29" s="1429"/>
      <c r="C29" s="323"/>
      <c r="D29" s="323"/>
      <c r="E29" s="323"/>
      <c r="F29" s="323"/>
    </row>
    <row r="30" spans="2:6" ht="13.5" customHeight="1" x14ac:dyDescent="0.2">
      <c r="B30" s="1430"/>
      <c r="C30" s="323"/>
      <c r="D30" s="323"/>
      <c r="E30" s="323"/>
      <c r="F30" s="323"/>
    </row>
    <row r="31" spans="2:6" ht="13.5" customHeight="1" x14ac:dyDescent="0.2">
      <c r="B31" s="1430"/>
      <c r="C31" s="323"/>
      <c r="D31" s="323"/>
      <c r="E31" s="323"/>
      <c r="F31" s="323"/>
    </row>
    <row r="32" spans="2:6" ht="13.5" customHeight="1" x14ac:dyDescent="0.2">
      <c r="B32" s="1429"/>
      <c r="C32" s="323"/>
      <c r="D32" s="323"/>
      <c r="E32" s="323"/>
      <c r="F32" s="323"/>
    </row>
    <row r="33" spans="2:6" ht="13.5" customHeight="1" x14ac:dyDescent="0.2">
      <c r="B33" s="1430"/>
      <c r="C33" s="323"/>
      <c r="D33" s="323"/>
      <c r="E33" s="323"/>
      <c r="F33" s="323"/>
    </row>
    <row r="34" spans="2:6" ht="13.5" customHeight="1" x14ac:dyDescent="0.2">
      <c r="B34" s="1429"/>
      <c r="C34" s="323"/>
      <c r="D34" s="323"/>
      <c r="E34" s="323"/>
      <c r="F34" s="323"/>
    </row>
    <row r="35" spans="2:6" ht="13.5" customHeight="1" x14ac:dyDescent="0.2">
      <c r="B35" s="1431"/>
      <c r="C35" s="323"/>
      <c r="D35" s="323"/>
      <c r="E35" s="323"/>
      <c r="F35" s="323"/>
    </row>
    <row r="36" spans="2:6" ht="13.5" customHeight="1" x14ac:dyDescent="0.2">
      <c r="B36" s="1432"/>
      <c r="C36" s="323"/>
      <c r="D36" s="323"/>
      <c r="E36" s="323"/>
      <c r="F36" s="323"/>
    </row>
    <row r="37" spans="2:6" ht="12.75" customHeight="1" x14ac:dyDescent="0.2">
      <c r="B37" s="1433"/>
      <c r="C37" s="1434"/>
      <c r="D37" s="1434"/>
      <c r="E37" s="1434"/>
      <c r="F37" s="323"/>
    </row>
    <row r="38" spans="2:6" ht="12.2" customHeight="1" x14ac:dyDescent="0.2">
      <c r="B38" s="1256" t="s">
        <v>1376</v>
      </c>
      <c r="C38" s="322"/>
      <c r="D38" s="322"/>
    </row>
    <row r="39" spans="2:6" ht="12.2" customHeight="1" x14ac:dyDescent="0.2">
      <c r="B39" s="1435" t="s">
        <v>1850</v>
      </c>
    </row>
    <row r="40" spans="2:6" ht="12.2" customHeight="1" x14ac:dyDescent="0.2">
      <c r="B40" s="1435" t="s">
        <v>1851</v>
      </c>
    </row>
    <row r="41" spans="2:6" ht="12.2" customHeight="1" x14ac:dyDescent="0.2">
      <c r="B41" s="1436" t="s">
        <v>1375</v>
      </c>
    </row>
    <row r="42" spans="2:6" ht="12.2" customHeight="1" x14ac:dyDescent="0.2">
      <c r="B42" s="1436" t="s">
        <v>1374</v>
      </c>
    </row>
    <row r="43" spans="2:6" ht="12.2" customHeight="1" x14ac:dyDescent="0.2">
      <c r="B43" s="1436" t="s">
        <v>1373</v>
      </c>
    </row>
    <row r="44" spans="2:6" ht="12.2" customHeight="1" x14ac:dyDescent="0.2">
      <c r="B44" s="1436" t="s">
        <v>1372</v>
      </c>
    </row>
    <row r="47" spans="2:6" ht="12.75" customHeight="1" x14ac:dyDescent="0.2"/>
    <row r="48" spans="2:6" ht="12.75" customHeight="1" x14ac:dyDescent="0.2">
      <c r="B48" s="1266"/>
    </row>
    <row r="49" spans="2:6" ht="12.75" customHeight="1" x14ac:dyDescent="0.2"/>
    <row r="50" spans="2:6" ht="12.75" customHeight="1" x14ac:dyDescent="0.2">
      <c r="B50" s="322"/>
      <c r="C50" s="322"/>
      <c r="D50" s="322"/>
      <c r="E50" s="322"/>
      <c r="F50" s="322"/>
    </row>
    <row r="51" spans="2:6" ht="12.75" customHeight="1" x14ac:dyDescent="0.2">
      <c r="B51" s="322"/>
      <c r="C51" s="322"/>
      <c r="D51" s="322"/>
      <c r="E51" s="322"/>
      <c r="F51" s="322"/>
    </row>
    <row r="52" spans="2:6" ht="12.75" customHeight="1" x14ac:dyDescent="0.2">
      <c r="B52" s="322"/>
      <c r="C52" s="322"/>
      <c r="D52" s="322"/>
      <c r="E52" s="322"/>
      <c r="F52" s="322"/>
    </row>
    <row r="53" spans="2:6" ht="12.75" customHeight="1" x14ac:dyDescent="0.2">
      <c r="B53" s="322"/>
      <c r="C53" s="322"/>
      <c r="D53" s="322"/>
      <c r="E53" s="322"/>
      <c r="F53" s="322"/>
    </row>
    <row r="54" spans="2:6" ht="12.75" customHeight="1" x14ac:dyDescent="0.2">
      <c r="B54" s="322"/>
      <c r="C54" s="322"/>
      <c r="D54" s="322"/>
      <c r="E54" s="322"/>
      <c r="F54" s="322"/>
    </row>
    <row r="55" spans="2:6" ht="12.75" customHeight="1" x14ac:dyDescent="0.2">
      <c r="B55" s="322"/>
      <c r="C55" s="322"/>
      <c r="D55" s="322"/>
      <c r="E55" s="322"/>
      <c r="F55" s="322"/>
    </row>
    <row r="56" spans="2:6" ht="12.75" customHeight="1" x14ac:dyDescent="0.2">
      <c r="B56" s="322"/>
      <c r="C56" s="322"/>
      <c r="D56" s="322"/>
      <c r="E56" s="322"/>
      <c r="F56" s="322"/>
    </row>
    <row r="57" spans="2:6" ht="12.75" customHeight="1" x14ac:dyDescent="0.2">
      <c r="B57" s="322"/>
      <c r="C57" s="322"/>
      <c r="D57" s="322"/>
      <c r="E57" s="322"/>
      <c r="F57" s="322"/>
    </row>
    <row r="61" spans="2:6" x14ac:dyDescent="0.2">
      <c r="B61" s="1350"/>
    </row>
    <row r="62" spans="2:6" x14ac:dyDescent="0.2">
      <c r="B62" s="1299"/>
    </row>
    <row r="63" spans="2:6" x14ac:dyDescent="0.2">
      <c r="B63" s="1299"/>
    </row>
    <row r="64" spans="2:6" x14ac:dyDescent="0.2">
      <c r="B64" s="1351"/>
    </row>
    <row r="65" spans="2:2" x14ac:dyDescent="0.2">
      <c r="B65" s="1351"/>
    </row>
    <row r="66" spans="2:2" x14ac:dyDescent="0.2">
      <c r="B66" s="1351"/>
    </row>
    <row r="67" spans="2:2" x14ac:dyDescent="0.2">
      <c r="B67" s="1299"/>
    </row>
  </sheetData>
  <mergeCells count="4">
    <mergeCell ref="B1:E1"/>
    <mergeCell ref="B2:E2"/>
    <mergeCell ref="B3:E3"/>
    <mergeCell ref="B4:E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Normal="10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3" t="s">
        <v>404</v>
      </c>
      <c r="B1" s="2083"/>
      <c r="C1" s="2083"/>
      <c r="D1" s="2083"/>
      <c r="E1" s="2083"/>
      <c r="F1" s="2083"/>
      <c r="G1" s="2083"/>
      <c r="H1" s="2083"/>
      <c r="I1" s="2083"/>
      <c r="J1" s="2083"/>
      <c r="K1" s="2083"/>
      <c r="L1" s="2083"/>
      <c r="M1" s="208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1736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1737</v>
      </c>
      <c r="E7" s="222"/>
      <c r="F7" s="351" t="s">
        <v>290</v>
      </c>
      <c r="G7" s="222"/>
      <c r="H7" s="222"/>
      <c r="I7" s="222"/>
      <c r="J7" s="352">
        <v>119405181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1.7788000000000002E-2</v>
      </c>
      <c r="E10" s="356" t="s">
        <v>1062</v>
      </c>
      <c r="F10" s="355">
        <v>5.4999999999999997E-3</v>
      </c>
      <c r="G10" s="356" t="s">
        <v>1062</v>
      </c>
      <c r="H10" s="355">
        <v>4.9410000000000001E-3</v>
      </c>
      <c r="I10" s="356" t="s">
        <v>1063</v>
      </c>
      <c r="J10" s="1683">
        <f>ROUND(D10+F10+H10,5)</f>
        <v>2.8230000000000002E-2</v>
      </c>
      <c r="K10" s="222"/>
      <c r="L10" s="355">
        <v>2.5700000000000001E-4</v>
      </c>
      <c r="M10" s="222"/>
    </row>
    <row r="11" spans="1:14" ht="7.5" customHeight="1" x14ac:dyDescent="0.2">
      <c r="B11" s="222"/>
      <c r="C11" s="222"/>
      <c r="D11" s="2093" t="str">
        <f>IF(SUM(J10)&lt;=0.0999999,"","Enter the Tax Rates by moving the decimal two places to the left.")</f>
        <v/>
      </c>
      <c r="E11" s="2094"/>
      <c r="F11" s="2094"/>
      <c r="G11" s="2094"/>
      <c r="H11" s="2094"/>
      <c r="I11" s="2094"/>
      <c r="J11" s="209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1738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684">
        <f>SUM('Acct Summary 7-8'!C8,'Acct Summary 7-8'!D8,'Acct Summary 7-8'!F8,'Acct Summary 7-8'!I8)</f>
        <v>27718567</v>
      </c>
      <c r="E16" s="356"/>
      <c r="F16" s="1684">
        <f>SUM('Acct Summary 7-8'!C17,'Acct Summary 7-8'!D17,'Acct Summary 7-8'!F17)</f>
        <v>26385278</v>
      </c>
      <c r="G16" s="356"/>
      <c r="H16" s="1684">
        <f>SUM(D16-F16)</f>
        <v>1333289</v>
      </c>
      <c r="I16" s="222"/>
      <c r="J16" s="1684">
        <f>SUM('Acct Summary 7-8'!C81,'Acct Summary 7-8'!D81,'Acct Summary 7-8'!F81,'Acct Summary 7-8'!I81)</f>
        <v>15165540</v>
      </c>
      <c r="K16" s="222"/>
      <c r="L16" s="222"/>
      <c r="M16" s="222"/>
    </row>
    <row r="17" spans="1:13" ht="12.2" customHeight="1" x14ac:dyDescent="0.2">
      <c r="A17" s="349"/>
      <c r="B17" s="260" t="s">
        <v>8</v>
      </c>
      <c r="C17" s="237" t="s">
        <v>1459</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1739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684">
        <f>'Short-Term Long-Term Debt 24'!F4</f>
        <v>0</v>
      </c>
      <c r="E22" s="356" t="s">
        <v>1062</v>
      </c>
      <c r="F22" s="1684">
        <f>'Short-Term Long-Term Debt 24'!F15</f>
        <v>0</v>
      </c>
      <c r="G22" s="356" t="s">
        <v>1062</v>
      </c>
      <c r="H22" s="1684">
        <f>'Short-Term Long-Term Debt 24'!F21</f>
        <v>0</v>
      </c>
      <c r="I22" s="356" t="s">
        <v>1062</v>
      </c>
      <c r="J22" s="1684">
        <f>'Short-Term Long-Term Debt 24'!F23</f>
        <v>0</v>
      </c>
      <c r="K22" s="356" t="s">
        <v>1062</v>
      </c>
      <c r="L22" s="1684">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684">
        <f>'Short-Term Long-Term Debt 24'!F27</f>
        <v>0</v>
      </c>
      <c r="E24" s="356" t="s">
        <v>1063</v>
      </c>
      <c r="F24" s="1685">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2055</v>
      </c>
      <c r="C31" s="367" t="s">
        <v>607</v>
      </c>
      <c r="D31" s="237" t="s">
        <v>1132</v>
      </c>
      <c r="E31" s="222"/>
      <c r="F31" s="222"/>
      <c r="G31" s="363"/>
      <c r="H31" s="1686">
        <f>IF(B31="X",(J7*0.069),IF(B32="X",(J7*0.138),"Enter x in a.or b."))</f>
        <v>8238957.489000001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685">
        <f>'Assets-Liab 5-6'!N36</f>
        <v>1600000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084"/>
      <c r="C54" s="2085"/>
      <c r="D54" s="2085"/>
      <c r="E54" s="2085"/>
      <c r="F54" s="2085"/>
      <c r="G54" s="2085"/>
      <c r="H54" s="2085"/>
      <c r="I54" s="2085"/>
      <c r="J54" s="2085"/>
      <c r="K54" s="2085"/>
      <c r="L54" s="2086"/>
      <c r="M54" s="380"/>
    </row>
    <row r="55" spans="1:13" ht="12.75" customHeight="1" x14ac:dyDescent="0.2">
      <c r="B55" s="2087"/>
      <c r="C55" s="2088"/>
      <c r="D55" s="2088"/>
      <c r="E55" s="2088"/>
      <c r="F55" s="2088"/>
      <c r="G55" s="2088"/>
      <c r="H55" s="2088"/>
      <c r="I55" s="2088"/>
      <c r="J55" s="2088"/>
      <c r="K55" s="2088"/>
      <c r="L55" s="2089"/>
      <c r="M55" s="380"/>
    </row>
    <row r="56" spans="1:13" ht="12.75" customHeight="1" x14ac:dyDescent="0.2">
      <c r="B56" s="2087"/>
      <c r="C56" s="2088"/>
      <c r="D56" s="2088"/>
      <c r="E56" s="2088"/>
      <c r="F56" s="2088"/>
      <c r="G56" s="2088"/>
      <c r="H56" s="2088"/>
      <c r="I56" s="2088"/>
      <c r="J56" s="2088"/>
      <c r="K56" s="2088"/>
      <c r="L56" s="2089"/>
      <c r="M56" s="222"/>
    </row>
    <row r="57" spans="1:13" ht="12.75" customHeight="1" x14ac:dyDescent="0.2">
      <c r="B57" s="2087"/>
      <c r="C57" s="2088"/>
      <c r="D57" s="2088"/>
      <c r="E57" s="2088"/>
      <c r="F57" s="2088"/>
      <c r="G57" s="2088"/>
      <c r="H57" s="2088"/>
      <c r="I57" s="2088"/>
      <c r="J57" s="2088"/>
      <c r="K57" s="2088"/>
      <c r="L57" s="2089"/>
      <c r="M57" s="222"/>
    </row>
    <row r="58" spans="1:13" x14ac:dyDescent="0.2">
      <c r="B58" s="2090"/>
      <c r="C58" s="2091"/>
      <c r="D58" s="2091"/>
      <c r="E58" s="2091"/>
      <c r="F58" s="2091"/>
      <c r="G58" s="2091"/>
      <c r="H58" s="2091"/>
      <c r="I58" s="2091"/>
      <c r="J58" s="2091"/>
      <c r="K58" s="2091"/>
      <c r="L58" s="209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5"/>
      <c r="D61" s="209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gridLine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4" zoomScaleNormal="100" workbookViewId="0">
      <selection activeCell="A10" sqref="A10:F1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8"/>
      <c r="B1" s="2099"/>
      <c r="C1" s="2099"/>
      <c r="D1" s="384"/>
      <c r="E1" s="384"/>
      <c r="F1" s="384"/>
      <c r="G1" s="384"/>
      <c r="H1" s="384"/>
      <c r="I1" s="384"/>
      <c r="J1" s="384"/>
      <c r="K1" s="384"/>
      <c r="L1" s="384"/>
      <c r="M1" s="384"/>
      <c r="N1" s="384"/>
      <c r="O1" s="2098"/>
      <c r="P1" s="2099"/>
      <c r="Q1" s="2099"/>
    </row>
    <row r="2" spans="1:18" ht="15" x14ac:dyDescent="0.2">
      <c r="A2" s="2102" t="s">
        <v>577</v>
      </c>
      <c r="B2" s="2102"/>
      <c r="C2" s="2102"/>
      <c r="D2" s="2102"/>
      <c r="E2" s="2102"/>
      <c r="F2" s="2102"/>
      <c r="G2" s="2102"/>
      <c r="H2" s="2102"/>
      <c r="I2" s="2102"/>
      <c r="J2" s="2102"/>
      <c r="K2" s="2102"/>
      <c r="L2" s="2102"/>
      <c r="M2" s="2102"/>
      <c r="N2" s="2102"/>
      <c r="O2" s="2102"/>
      <c r="P2" s="2102"/>
      <c r="Q2" s="2102"/>
      <c r="R2" s="2102"/>
    </row>
    <row r="3" spans="1:18" ht="12.75" x14ac:dyDescent="0.2">
      <c r="A3" s="2103" t="s">
        <v>1476</v>
      </c>
      <c r="B3" s="2103"/>
      <c r="C3" s="2103"/>
      <c r="D3" s="2103"/>
      <c r="E3" s="2103"/>
      <c r="F3" s="2103"/>
      <c r="G3" s="2103"/>
      <c r="H3" s="2103"/>
      <c r="I3" s="2103"/>
      <c r="J3" s="2103"/>
      <c r="K3" s="2103"/>
      <c r="L3" s="2103"/>
      <c r="M3" s="2103"/>
      <c r="N3" s="2103"/>
      <c r="O3" s="2103"/>
      <c r="P3" s="2103"/>
      <c r="Q3" s="2103"/>
      <c r="R3" s="2103"/>
    </row>
    <row r="4" spans="1:18" x14ac:dyDescent="0.2">
      <c r="A4" s="2104" t="s">
        <v>1631</v>
      </c>
      <c r="B4" s="2104"/>
      <c r="C4" s="2104"/>
      <c r="D4" s="2104"/>
      <c r="E4" s="2104"/>
      <c r="F4" s="2104"/>
      <c r="G4" s="2104"/>
      <c r="H4" s="2104"/>
      <c r="I4" s="2104"/>
      <c r="J4" s="2104"/>
      <c r="K4" s="2104"/>
      <c r="L4" s="2104"/>
      <c r="M4" s="2104"/>
      <c r="N4" s="2104"/>
      <c r="O4" s="2104"/>
      <c r="P4" s="2104"/>
      <c r="Q4" s="2104"/>
      <c r="R4" s="210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Harvey SD 152</v>
      </c>
      <c r="E7" s="391"/>
      <c r="G7" s="252"/>
      <c r="H7" s="387"/>
      <c r="I7" s="387"/>
      <c r="J7" s="387"/>
      <c r="K7" s="387"/>
      <c r="L7" s="329"/>
      <c r="M7" s="329"/>
      <c r="N7" s="329"/>
      <c r="O7" s="329"/>
      <c r="P7" s="329"/>
    </row>
    <row r="8" spans="1:18" ht="12.75" x14ac:dyDescent="0.2">
      <c r="A8" s="329"/>
      <c r="B8" s="329"/>
      <c r="C8" s="389" t="s">
        <v>1187</v>
      </c>
      <c r="D8" s="392">
        <f>COVER!A13</f>
        <v>7016152002</v>
      </c>
      <c r="E8" s="393"/>
      <c r="G8" s="329"/>
      <c r="H8" s="329"/>
      <c r="I8" s="329"/>
      <c r="J8" s="329"/>
      <c r="K8" s="329"/>
      <c r="L8" s="329"/>
      <c r="M8" s="329"/>
      <c r="N8" s="329"/>
      <c r="O8" s="329"/>
      <c r="P8" s="329"/>
    </row>
    <row r="9" spans="1:18" ht="12.75" x14ac:dyDescent="0.2">
      <c r="A9" s="329"/>
      <c r="B9" s="329"/>
      <c r="C9" s="389" t="s">
        <v>737</v>
      </c>
      <c r="D9" s="394" t="str">
        <f>COVER!A15</f>
        <v>Cook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1428</v>
      </c>
      <c r="D12" s="218"/>
      <c r="E12" s="218"/>
      <c r="F12" s="218" t="s">
        <v>1152</v>
      </c>
      <c r="G12" s="402"/>
      <c r="H12" s="403">
        <f>SUM('Acct Summary 7-8'!C81+'Acct Summary 7-8'!D81+'Acct Summary 7-8'!F81+'Acct Summary 7-8'!I81+IF('Acct Summary 7-8'!G81&lt;0,'Acct Summary 7-8'!G81,"0")+IF('Acct Summary 7-8'!J81&lt;0,'Acct Summary 7-8'!J81,"0"))</f>
        <v>14946132</v>
      </c>
      <c r="I12" s="404"/>
      <c r="J12" s="404"/>
      <c r="K12" s="405">
        <f>TRUNC((H12/H13*100000),5)/100000</f>
        <v>0.53921012580000005</v>
      </c>
      <c r="L12" s="406"/>
      <c r="M12" s="360" t="s">
        <v>1206</v>
      </c>
      <c r="N12" s="360"/>
      <c r="O12" s="407">
        <v>0.35</v>
      </c>
      <c r="P12" s="218"/>
      <c r="Q12" s="218"/>
    </row>
    <row r="13" spans="1:18" s="408" customFormat="1" ht="12.75" x14ac:dyDescent="0.2">
      <c r="A13" s="218"/>
      <c r="B13" s="401"/>
      <c r="C13" s="2100" t="s">
        <v>1387</v>
      </c>
      <c r="D13" s="2101"/>
      <c r="E13" s="218"/>
      <c r="F13" s="409" t="s">
        <v>826</v>
      </c>
      <c r="G13" s="402"/>
      <c r="H13" s="403">
        <f>SUM('Acct Summary 7-8'!C8+'Acct Summary 7-8'!D8+'Acct Summary 7-8'!F8+'Acct Summary 7-8'!I8)+H14</f>
        <v>27718567</v>
      </c>
      <c r="I13" s="404"/>
      <c r="J13" s="404"/>
      <c r="K13" s="410"/>
      <c r="L13" s="218"/>
      <c r="M13" s="360" t="s">
        <v>1207</v>
      </c>
      <c r="N13" s="360"/>
      <c r="O13" s="411">
        <f>(O11*O12)</f>
        <v>1.4</v>
      </c>
      <c r="P13" s="218"/>
      <c r="Q13" s="218"/>
      <c r="R13" s="412"/>
    </row>
    <row r="14" spans="1:18" s="408" customFormat="1" ht="12.75" x14ac:dyDescent="0.2">
      <c r="A14" s="218"/>
      <c r="B14" s="401"/>
      <c r="C14" s="240" t="s">
        <v>1460</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1474</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26385278</v>
      </c>
      <c r="I17" s="404"/>
      <c r="J17" s="416"/>
      <c r="K17" s="405">
        <f>TRUNC((H17/H18*100000),5)/100000</f>
        <v>0.95189906459999996</v>
      </c>
      <c r="L17" s="406"/>
      <c r="M17" s="417" t="s">
        <v>1233</v>
      </c>
      <c r="O17" s="418" t="str">
        <f>IF(AND(O16="2", J20 &gt; 2),"1",IF(AND(O16 = "1", J20 &gt; 2),"2",IF(AND(O16="1", J20 &gt;1),"1","0")))</f>
        <v>0</v>
      </c>
      <c r="P17" s="218"/>
    </row>
    <row r="18" spans="1:18" s="408" customFormat="1" ht="11.25" x14ac:dyDescent="0.2">
      <c r="A18" s="218"/>
      <c r="B18" s="401"/>
      <c r="C18" s="2100" t="s">
        <v>1380</v>
      </c>
      <c r="D18" s="2101"/>
      <c r="E18" s="218"/>
      <c r="F18" s="419" t="s">
        <v>827</v>
      </c>
      <c r="G18" s="402"/>
      <c r="H18" s="403">
        <f>SUM('Acct Summary 7-8'!C8+'Acct Summary 7-8'!D8+'Acct Summary 7-8'!F8+'Acct Summary 7-8'!I8)+H19</f>
        <v>27718567</v>
      </c>
      <c r="I18" s="404"/>
      <c r="J18" s="404"/>
      <c r="K18" s="410"/>
      <c r="L18" s="218"/>
      <c r="M18" s="360" t="s">
        <v>1206</v>
      </c>
      <c r="N18" s="360"/>
      <c r="O18" s="410">
        <v>0.35</v>
      </c>
      <c r="P18" s="218"/>
    </row>
    <row r="19" spans="1:18" s="408" customFormat="1" ht="11.25" x14ac:dyDescent="0.2">
      <c r="A19" s="218"/>
      <c r="B19" s="401"/>
      <c r="C19" s="240" t="s">
        <v>1460</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1474</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097" t="s">
        <v>1475</v>
      </c>
      <c r="D24" s="2097"/>
      <c r="E24" s="218"/>
      <c r="F24" s="218" t="s">
        <v>465</v>
      </c>
      <c r="G24" s="402"/>
      <c r="H24" s="403">
        <f>SUM('Assets-Liab 5-6'!C4+'Assets-Liab 5-6'!D4+'Assets-Liab 5-6'!F4+'Assets-Liab 5-6'!I4+'Assets-Liab 5-6'!C5+'Assets-Liab 5-6'!D5+'Assets-Liab 5-6'!F5+'Assets-Liab 5-6'!I5)</f>
        <v>14896545</v>
      </c>
      <c r="I24" s="422"/>
      <c r="J24" s="422"/>
      <c r="K24" s="423">
        <f>TRUNC(((H24/H25*100000)/100000),2)</f>
        <v>203.24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73292.438890000005</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2049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2865187.0206900002</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1600000</v>
      </c>
      <c r="I32" s="420"/>
      <c r="J32" s="420"/>
      <c r="K32" s="423">
        <f>TRUNC(100-((((H32/H33*100))*100)/100),2)</f>
        <v>80.58</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8238957.489000001</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1681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1582</v>
      </c>
      <c r="I40" s="408"/>
      <c r="J40" s="408"/>
      <c r="K40" s="410"/>
      <c r="L40" s="408"/>
      <c r="M40" s="408"/>
      <c r="N40" s="408"/>
      <c r="O40" s="218"/>
      <c r="P40" s="216"/>
      <c r="Q40" s="216"/>
    </row>
    <row r="41" spans="1:17" x14ac:dyDescent="0.2">
      <c r="G41" s="448"/>
      <c r="H41" s="218" t="s">
        <v>1583</v>
      </c>
      <c r="M41" s="216"/>
      <c r="O41" s="216"/>
      <c r="P41" s="216"/>
      <c r="Q41" s="216"/>
    </row>
    <row r="42" spans="1:17" x14ac:dyDescent="0.2">
      <c r="A42" s="385" t="s">
        <v>1584</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gridLine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3" activePane="bottomLeft" state="frozen"/>
      <selection activeCell="A10" sqref="A10:F10"/>
      <selection pane="bottomLeft" activeCell="A10" sqref="A10:F1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5" t="s">
        <v>1570</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0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07" t="s">
        <v>1030</v>
      </c>
      <c r="B3" s="2108"/>
      <c r="C3" s="1511"/>
      <c r="D3" s="1512"/>
      <c r="E3" s="1512"/>
      <c r="F3" s="1512"/>
      <c r="G3" s="1512"/>
      <c r="H3" s="1512"/>
      <c r="I3" s="1512"/>
      <c r="J3" s="1512"/>
      <c r="K3" s="1512"/>
      <c r="L3" s="1512"/>
      <c r="M3" s="1513"/>
      <c r="N3" s="1514"/>
    </row>
    <row r="4" spans="1:14" ht="13.5" customHeight="1" x14ac:dyDescent="0.2">
      <c r="A4" s="463" t="s">
        <v>1740</v>
      </c>
      <c r="B4" s="464"/>
      <c r="C4" s="465">
        <v>11274122</v>
      </c>
      <c r="D4" s="466">
        <v>2527391</v>
      </c>
      <c r="E4" s="466">
        <v>473045</v>
      </c>
      <c r="F4" s="466">
        <v>16312</v>
      </c>
      <c r="G4" s="466">
        <v>2378117</v>
      </c>
      <c r="H4" s="466">
        <v>1039522</v>
      </c>
      <c r="I4" s="466">
        <v>1078720</v>
      </c>
      <c r="J4" s="467">
        <v>0</v>
      </c>
      <c r="K4" s="466">
        <v>0</v>
      </c>
      <c r="L4" s="466">
        <v>17465</v>
      </c>
      <c r="M4" s="468"/>
      <c r="N4" s="469"/>
    </row>
    <row r="5" spans="1:14" x14ac:dyDescent="0.2">
      <c r="A5" s="463" t="s">
        <v>1049</v>
      </c>
      <c r="B5" s="470">
        <v>120</v>
      </c>
      <c r="C5" s="465">
        <v>0</v>
      </c>
      <c r="D5" s="466">
        <v>0</v>
      </c>
      <c r="E5" s="466">
        <v>0</v>
      </c>
      <c r="F5" s="466">
        <v>0</v>
      </c>
      <c r="G5" s="466">
        <v>0</v>
      </c>
      <c r="H5" s="466">
        <v>0</v>
      </c>
      <c r="I5" s="466">
        <v>0</v>
      </c>
      <c r="J5" s="467">
        <v>0</v>
      </c>
      <c r="K5" s="471">
        <v>0</v>
      </c>
      <c r="L5" s="472"/>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76">
        <v>219408</v>
      </c>
      <c r="D7" s="467">
        <v>0</v>
      </c>
      <c r="E7" s="467">
        <v>0</v>
      </c>
      <c r="F7" s="467">
        <v>0</v>
      </c>
      <c r="G7" s="467">
        <v>0</v>
      </c>
      <c r="H7" s="467">
        <v>0</v>
      </c>
      <c r="I7" s="467">
        <v>0</v>
      </c>
      <c r="J7" s="467">
        <v>0</v>
      </c>
      <c r="K7" s="467">
        <v>0</v>
      </c>
      <c r="L7" s="477"/>
      <c r="M7" s="468"/>
      <c r="N7" s="469"/>
    </row>
    <row r="8" spans="1:14" ht="13.5" customHeight="1" x14ac:dyDescent="0.2">
      <c r="A8" s="473" t="s">
        <v>287</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288</v>
      </c>
      <c r="B9" s="470">
        <v>160</v>
      </c>
      <c r="C9" s="476">
        <v>0</v>
      </c>
      <c r="D9" s="467">
        <v>0</v>
      </c>
      <c r="E9" s="467">
        <v>0</v>
      </c>
      <c r="F9" s="467">
        <v>0</v>
      </c>
      <c r="G9" s="467">
        <v>0</v>
      </c>
      <c r="H9" s="478">
        <v>0</v>
      </c>
      <c r="I9" s="467">
        <v>0</v>
      </c>
      <c r="J9" s="467">
        <v>0</v>
      </c>
      <c r="K9" s="467">
        <v>0</v>
      </c>
      <c r="L9" s="467"/>
      <c r="M9" s="468"/>
      <c r="N9" s="469"/>
    </row>
    <row r="10" spans="1:14" ht="13.5" customHeight="1" x14ac:dyDescent="0.2">
      <c r="A10" s="473" t="s">
        <v>1048</v>
      </c>
      <c r="B10" s="470">
        <v>170</v>
      </c>
      <c r="C10" s="465">
        <v>0</v>
      </c>
      <c r="D10" s="466">
        <v>0</v>
      </c>
      <c r="E10" s="467">
        <v>0</v>
      </c>
      <c r="F10" s="466">
        <v>0</v>
      </c>
      <c r="G10" s="478">
        <v>0</v>
      </c>
      <c r="H10" s="481">
        <v>0</v>
      </c>
      <c r="I10" s="467">
        <v>0</v>
      </c>
      <c r="J10" s="467">
        <v>0</v>
      </c>
      <c r="K10" s="481">
        <v>0</v>
      </c>
      <c r="L10" s="481"/>
      <c r="M10" s="469"/>
      <c r="N10" s="469"/>
    </row>
    <row r="11" spans="1:14" ht="13.5" customHeight="1" x14ac:dyDescent="0.2">
      <c r="A11" s="473" t="s">
        <v>289</v>
      </c>
      <c r="B11" s="470">
        <v>180</v>
      </c>
      <c r="C11" s="476">
        <v>0</v>
      </c>
      <c r="D11" s="467">
        <v>0</v>
      </c>
      <c r="E11" s="467">
        <v>0</v>
      </c>
      <c r="F11" s="467">
        <v>0</v>
      </c>
      <c r="G11" s="467">
        <v>0</v>
      </c>
      <c r="H11" s="467">
        <v>0</v>
      </c>
      <c r="I11" s="478">
        <v>0</v>
      </c>
      <c r="J11" s="478">
        <v>0</v>
      </c>
      <c r="K11" s="467">
        <v>0</v>
      </c>
      <c r="L11" s="467"/>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c r="M12" s="469"/>
      <c r="N12" s="469"/>
    </row>
    <row r="13" spans="1:14" ht="13.5" customHeight="1" thickBot="1" x14ac:dyDescent="0.25">
      <c r="A13" s="1687" t="s">
        <v>665</v>
      </c>
      <c r="B13" s="1660"/>
      <c r="C13" s="1688">
        <f>SUM(C4:C12)</f>
        <v>11493530</v>
      </c>
      <c r="D13" s="1688">
        <f t="shared" ref="D13:L13" si="0">SUM(D4:D12)</f>
        <v>2527391</v>
      </c>
      <c r="E13" s="1688">
        <f t="shared" si="0"/>
        <v>473045</v>
      </c>
      <c r="F13" s="1688">
        <f t="shared" si="0"/>
        <v>16312</v>
      </c>
      <c r="G13" s="1688">
        <f t="shared" si="0"/>
        <v>2378117</v>
      </c>
      <c r="H13" s="1688">
        <f t="shared" si="0"/>
        <v>1039522</v>
      </c>
      <c r="I13" s="1688">
        <f t="shared" si="0"/>
        <v>1078720</v>
      </c>
      <c r="J13" s="1688">
        <f t="shared" si="0"/>
        <v>0</v>
      </c>
      <c r="K13" s="1688">
        <f t="shared" si="0"/>
        <v>0</v>
      </c>
      <c r="L13" s="1688">
        <f t="shared" si="0"/>
        <v>17465</v>
      </c>
      <c r="M13" s="468"/>
      <c r="N13" s="469"/>
    </row>
    <row r="14" spans="1:14" ht="18" customHeight="1" thickTop="1" x14ac:dyDescent="0.2">
      <c r="A14" s="2109" t="s">
        <v>149</v>
      </c>
      <c r="B14" s="2110"/>
      <c r="C14" s="1515"/>
      <c r="D14" s="1516"/>
      <c r="E14" s="1516"/>
      <c r="F14" s="1516"/>
      <c r="G14" s="1516"/>
      <c r="H14" s="1516"/>
      <c r="I14" s="1516"/>
      <c r="J14" s="1516"/>
      <c r="K14" s="1516"/>
      <c r="L14" s="1516"/>
      <c r="M14" s="1517"/>
      <c r="N14" s="1518"/>
    </row>
    <row r="15" spans="1:14" s="485" customFormat="1" ht="12.75" customHeight="1" x14ac:dyDescent="0.2">
      <c r="A15" s="482" t="s">
        <v>1464</v>
      </c>
      <c r="B15" s="483">
        <v>210</v>
      </c>
      <c r="C15" s="477"/>
      <c r="D15" s="477"/>
      <c r="E15" s="477"/>
      <c r="F15" s="477"/>
      <c r="G15" s="477"/>
      <c r="H15" s="477"/>
      <c r="I15" s="477"/>
      <c r="J15" s="477"/>
      <c r="K15" s="477"/>
      <c r="L15" s="477"/>
      <c r="M15" s="478">
        <f>+'Cap Outlay Deprec 26'!F3</f>
        <v>0</v>
      </c>
      <c r="N15" s="484"/>
    </row>
    <row r="16" spans="1:14" s="485" customFormat="1" ht="12.75" customHeight="1" x14ac:dyDescent="0.2">
      <c r="A16" s="482" t="s">
        <v>1465</v>
      </c>
      <c r="B16" s="483">
        <v>220</v>
      </c>
      <c r="C16" s="477"/>
      <c r="D16" s="477"/>
      <c r="E16" s="477"/>
      <c r="F16" s="477"/>
      <c r="G16" s="477"/>
      <c r="H16" s="477"/>
      <c r="I16" s="477"/>
      <c r="J16" s="477"/>
      <c r="K16" s="477"/>
      <c r="L16" s="477"/>
      <c r="M16" s="467">
        <f>+'Cap Outlay Deprec 26'!F5+'Cap Outlay Deprec 26'!F6</f>
        <v>140535</v>
      </c>
      <c r="N16" s="484"/>
    </row>
    <row r="17" spans="1:14" s="485" customFormat="1" ht="12.75" customHeight="1" x14ac:dyDescent="0.2">
      <c r="A17" s="482" t="s">
        <v>1466</v>
      </c>
      <c r="B17" s="483">
        <v>230</v>
      </c>
      <c r="C17" s="477"/>
      <c r="D17" s="477"/>
      <c r="E17" s="477"/>
      <c r="F17" s="477"/>
      <c r="G17" s="477"/>
      <c r="H17" s="477"/>
      <c r="I17" s="477"/>
      <c r="J17" s="477"/>
      <c r="K17" s="477"/>
      <c r="L17" s="477"/>
      <c r="M17" s="467">
        <f>+'Cap Outlay Deprec 26'!F8+'Cap Outlay Deprec 26'!F9</f>
        <v>29288161</v>
      </c>
      <c r="N17" s="484"/>
    </row>
    <row r="18" spans="1:14" s="485" customFormat="1" ht="12.75" customHeight="1" x14ac:dyDescent="0.2">
      <c r="A18" s="482" t="s">
        <v>1467</v>
      </c>
      <c r="B18" s="483">
        <v>240</v>
      </c>
      <c r="C18" s="477"/>
      <c r="D18" s="477"/>
      <c r="E18" s="477"/>
      <c r="F18" s="477"/>
      <c r="G18" s="477"/>
      <c r="H18" s="477"/>
      <c r="I18" s="477"/>
      <c r="J18" s="477"/>
      <c r="K18" s="477"/>
      <c r="L18" s="477"/>
      <c r="M18" s="467">
        <f>+'Cap Outlay Deprec 26'!F10</f>
        <v>1318451</v>
      </c>
      <c r="N18" s="484"/>
    </row>
    <row r="19" spans="1:14" s="485" customFormat="1" ht="12.75" customHeight="1" x14ac:dyDescent="0.2">
      <c r="A19" s="482" t="s">
        <v>1468</v>
      </c>
      <c r="B19" s="483">
        <v>250</v>
      </c>
      <c r="C19" s="477"/>
      <c r="D19" s="477"/>
      <c r="E19" s="477"/>
      <c r="F19" s="477"/>
      <c r="G19" s="477"/>
      <c r="H19" s="477"/>
      <c r="I19" s="477"/>
      <c r="J19" s="477"/>
      <c r="K19" s="477"/>
      <c r="L19" s="477"/>
      <c r="M19" s="467">
        <f>+'Cap Outlay Deprec 26'!F12+'Cap Outlay Deprec 26'!F13+'Cap Outlay Deprec 26'!F14</f>
        <v>7177622</v>
      </c>
      <c r="N19" s="484"/>
    </row>
    <row r="20" spans="1:14" s="485" customFormat="1" ht="12.75" customHeight="1" x14ac:dyDescent="0.2">
      <c r="A20" s="482" t="s">
        <v>1469</v>
      </c>
      <c r="B20" s="483">
        <v>260</v>
      </c>
      <c r="C20" s="477"/>
      <c r="D20" s="477"/>
      <c r="E20" s="477"/>
      <c r="F20" s="477"/>
      <c r="G20" s="477"/>
      <c r="H20" s="477"/>
      <c r="I20" s="477"/>
      <c r="J20" s="477"/>
      <c r="K20" s="477"/>
      <c r="L20" s="477"/>
      <c r="M20" s="467">
        <f>+'Cap Outlay Deprec 26'!F15</f>
        <v>0</v>
      </c>
      <c r="N20" s="484"/>
    </row>
    <row r="21" spans="1:14" s="485" customFormat="1" ht="12.75" customHeight="1" x14ac:dyDescent="0.2">
      <c r="A21" s="482" t="s">
        <v>1470</v>
      </c>
      <c r="B21" s="483">
        <v>340</v>
      </c>
      <c r="C21" s="477"/>
      <c r="D21" s="477"/>
      <c r="E21" s="477"/>
      <c r="F21" s="477"/>
      <c r="G21" s="477"/>
      <c r="H21" s="477"/>
      <c r="I21" s="477"/>
      <c r="J21" s="477"/>
      <c r="K21" s="477"/>
      <c r="L21" s="477"/>
      <c r="M21" s="486"/>
      <c r="N21" s="467">
        <f>+E38+E39</f>
        <v>473045</v>
      </c>
    </row>
    <row r="22" spans="1:14" s="485" customFormat="1" ht="12.75" customHeight="1" x14ac:dyDescent="0.2">
      <c r="A22" s="482" t="s">
        <v>1471</v>
      </c>
      <c r="B22" s="483">
        <v>350</v>
      </c>
      <c r="C22" s="477"/>
      <c r="D22" s="477"/>
      <c r="E22" s="477"/>
      <c r="F22" s="477"/>
      <c r="G22" s="477"/>
      <c r="H22" s="477"/>
      <c r="I22" s="477"/>
      <c r="J22" s="477"/>
      <c r="K22" s="477"/>
      <c r="L22" s="477"/>
      <c r="M22" s="486"/>
      <c r="N22" s="487">
        <f>'Short-Term Long-Term Debt 24'!J49</f>
        <v>1126955</v>
      </c>
    </row>
    <row r="23" spans="1:14" ht="13.5" customHeight="1" thickBot="1" x14ac:dyDescent="0.25">
      <c r="A23" s="1687" t="s">
        <v>664</v>
      </c>
      <c r="B23" s="1692"/>
      <c r="C23" s="468"/>
      <c r="D23" s="468"/>
      <c r="E23" s="468"/>
      <c r="F23" s="468"/>
      <c r="G23" s="468"/>
      <c r="H23" s="468"/>
      <c r="I23" s="468"/>
      <c r="J23" s="468"/>
      <c r="K23" s="468"/>
      <c r="L23" s="468"/>
      <c r="M23" s="1639">
        <f>SUM(M15:M22)</f>
        <v>37924769</v>
      </c>
      <c r="N23" s="1639">
        <f>SUM(N21:N22)</f>
        <v>1600000</v>
      </c>
    </row>
    <row r="24" spans="1:14" ht="18" customHeight="1" thickTop="1" x14ac:dyDescent="0.2">
      <c r="A24" s="2111" t="s">
        <v>619</v>
      </c>
      <c r="B24" s="2112"/>
      <c r="C24" s="1520"/>
      <c r="D24" s="1517"/>
      <c r="E24" s="1517"/>
      <c r="F24" s="1517"/>
      <c r="G24" s="1517"/>
      <c r="H24" s="1517"/>
      <c r="I24" s="1517"/>
      <c r="J24" s="1517"/>
      <c r="K24" s="1517"/>
      <c r="L24" s="1517"/>
      <c r="M24" s="1516"/>
      <c r="N24" s="1521"/>
    </row>
    <row r="25" spans="1:14" x14ac:dyDescent="0.2">
      <c r="A25" s="473" t="s">
        <v>666</v>
      </c>
      <c r="B25" s="470">
        <v>410</v>
      </c>
      <c r="C25" s="478">
        <v>0</v>
      </c>
      <c r="D25" s="478">
        <v>0</v>
      </c>
      <c r="E25" s="478">
        <v>0</v>
      </c>
      <c r="F25" s="478">
        <v>0</v>
      </c>
      <c r="G25" s="478">
        <v>0</v>
      </c>
      <c r="H25" s="479">
        <v>0</v>
      </c>
      <c r="I25" s="468"/>
      <c r="J25" s="478">
        <v>219408</v>
      </c>
      <c r="K25" s="478">
        <v>0</v>
      </c>
      <c r="L25" s="468"/>
      <c r="M25" s="468"/>
      <c r="N25" s="468"/>
    </row>
    <row r="26" spans="1:14" x14ac:dyDescent="0.2">
      <c r="A26" s="473" t="s">
        <v>667</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670</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7">
        <v>0</v>
      </c>
      <c r="D30" s="474">
        <v>0</v>
      </c>
      <c r="E30" s="467">
        <v>0</v>
      </c>
      <c r="F30" s="467">
        <v>0</v>
      </c>
      <c r="G30" s="467">
        <v>0</v>
      </c>
      <c r="H30" s="467">
        <v>0</v>
      </c>
      <c r="I30" s="467">
        <v>0</v>
      </c>
      <c r="J30" s="467">
        <v>0</v>
      </c>
      <c r="K30" s="478">
        <v>0</v>
      </c>
      <c r="L30" s="468"/>
      <c r="M30" s="468"/>
      <c r="N30" s="468"/>
    </row>
    <row r="31" spans="1:14" ht="13.5" customHeight="1" x14ac:dyDescent="0.2">
      <c r="A31" s="473" t="s">
        <v>672</v>
      </c>
      <c r="B31" s="470">
        <v>480</v>
      </c>
      <c r="C31" s="466">
        <v>-49587</v>
      </c>
      <c r="D31" s="467">
        <v>0</v>
      </c>
      <c r="E31" s="467">
        <v>0</v>
      </c>
      <c r="F31" s="466">
        <v>0</v>
      </c>
      <c r="G31" s="467">
        <v>-126</v>
      </c>
      <c r="H31" s="467">
        <v>0</v>
      </c>
      <c r="I31" s="467">
        <v>0</v>
      </c>
      <c r="J31" s="467">
        <v>0</v>
      </c>
      <c r="K31" s="467">
        <v>0</v>
      </c>
      <c r="L31" s="468"/>
      <c r="M31" s="468"/>
      <c r="N31" s="468"/>
    </row>
    <row r="32" spans="1:14" ht="13.5" customHeight="1" x14ac:dyDescent="0.2">
      <c r="A32" s="490" t="s">
        <v>673</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321</v>
      </c>
      <c r="B33" s="491">
        <v>493</v>
      </c>
      <c r="C33" s="467">
        <v>0</v>
      </c>
      <c r="D33" s="467">
        <v>0</v>
      </c>
      <c r="E33" s="467">
        <v>0</v>
      </c>
      <c r="F33" s="467">
        <v>0</v>
      </c>
      <c r="G33" s="467">
        <v>0</v>
      </c>
      <c r="H33" s="467">
        <v>0</v>
      </c>
      <c r="I33" s="467">
        <v>0</v>
      </c>
      <c r="J33" s="467">
        <v>0</v>
      </c>
      <c r="K33" s="467">
        <v>0</v>
      </c>
      <c r="L33" s="467">
        <v>17465</v>
      </c>
      <c r="M33" s="468"/>
      <c r="N33" s="469"/>
    </row>
    <row r="34" spans="1:14" ht="13.5" customHeight="1" thickBot="1" x14ac:dyDescent="0.25">
      <c r="A34" s="1689" t="s">
        <v>675</v>
      </c>
      <c r="B34" s="1690"/>
      <c r="C34" s="1691">
        <f>SUM(C25:C33)</f>
        <v>-49587</v>
      </c>
      <c r="D34" s="1691">
        <f t="shared" ref="D34:K34" si="1">SUM(D25:D33)</f>
        <v>0</v>
      </c>
      <c r="E34" s="1691">
        <f t="shared" si="1"/>
        <v>0</v>
      </c>
      <c r="F34" s="1691">
        <f t="shared" si="1"/>
        <v>0</v>
      </c>
      <c r="G34" s="1691">
        <f t="shared" si="1"/>
        <v>-126</v>
      </c>
      <c r="H34" s="1691">
        <f t="shared" si="1"/>
        <v>0</v>
      </c>
      <c r="I34" s="1691">
        <f t="shared" si="1"/>
        <v>0</v>
      </c>
      <c r="J34" s="1691">
        <f t="shared" si="1"/>
        <v>219408</v>
      </c>
      <c r="K34" s="1691">
        <f t="shared" si="1"/>
        <v>0</v>
      </c>
      <c r="L34" s="1672">
        <f>SUM(L33)</f>
        <v>17465</v>
      </c>
      <c r="M34" s="468"/>
      <c r="N34" s="480"/>
    </row>
    <row r="35" spans="1:14" ht="18" customHeight="1" thickTop="1" x14ac:dyDescent="0.2">
      <c r="A35" s="2113" t="s">
        <v>550</v>
      </c>
      <c r="B35" s="2114"/>
      <c r="C35" s="1522"/>
      <c r="D35" s="1523"/>
      <c r="E35" s="1523"/>
      <c r="F35" s="1523"/>
      <c r="G35" s="1523"/>
      <c r="H35" s="1523"/>
      <c r="I35" s="1523"/>
      <c r="J35" s="1523"/>
      <c r="K35" s="1523"/>
      <c r="L35" s="1523"/>
      <c r="M35" s="1517"/>
      <c r="N35" s="1521"/>
    </row>
    <row r="36" spans="1:14" x14ac:dyDescent="0.2">
      <c r="A36" s="494" t="s">
        <v>1</v>
      </c>
      <c r="B36" s="470">
        <v>511</v>
      </c>
      <c r="C36" s="477"/>
      <c r="D36" s="477"/>
      <c r="E36" s="477"/>
      <c r="F36" s="477"/>
      <c r="G36" s="477"/>
      <c r="H36" s="477"/>
      <c r="I36" s="477"/>
      <c r="J36" s="477"/>
      <c r="K36" s="477"/>
      <c r="L36" s="468"/>
      <c r="M36" s="468"/>
      <c r="N36" s="495">
        <f>'Short-Term Long-Term Debt 24'!I49</f>
        <v>1600000</v>
      </c>
    </row>
    <row r="37" spans="1:14" ht="13.5" thickBot="1" x14ac:dyDescent="0.25">
      <c r="A37" s="1687" t="s">
        <v>674</v>
      </c>
      <c r="B37" s="1692"/>
      <c r="C37" s="477"/>
      <c r="D37" s="477"/>
      <c r="E37" s="477"/>
      <c r="F37" s="477"/>
      <c r="G37" s="477"/>
      <c r="H37" s="477"/>
      <c r="I37" s="477"/>
      <c r="J37" s="477"/>
      <c r="K37" s="477"/>
      <c r="L37" s="480"/>
      <c r="M37" s="468"/>
      <c r="N37" s="1639">
        <f>SUM(N36:N36)</f>
        <v>1600000</v>
      </c>
    </row>
    <row r="38" spans="1:14" s="329" customFormat="1" ht="13.5" customHeight="1" thickTop="1" x14ac:dyDescent="0.2">
      <c r="A38" s="496" t="s">
        <v>440</v>
      </c>
      <c r="B38" s="483">
        <v>714</v>
      </c>
      <c r="C38" s="466">
        <v>0</v>
      </c>
      <c r="D38" s="466">
        <v>0</v>
      </c>
      <c r="E38" s="466">
        <f>+'Acct Summary 7-8'!E81-E39</f>
        <v>473045</v>
      </c>
      <c r="F38" s="466">
        <f>+'Acct Summary 7-8'!F81-F39</f>
        <v>16312</v>
      </c>
      <c r="G38" s="466">
        <f>+'Acct Summary 7-8'!G81-G39</f>
        <v>2378243</v>
      </c>
      <c r="H38" s="466">
        <f>+'Acct Summary 7-8'!H81-H39</f>
        <v>1039522</v>
      </c>
      <c r="I38" s="466">
        <v>0</v>
      </c>
      <c r="J38" s="467">
        <f>+'Acct Summary 7-8'!J81-J39</f>
        <v>0</v>
      </c>
      <c r="K38" s="466">
        <f>+'Acct Summary 7-8'!K81</f>
        <v>0</v>
      </c>
      <c r="L38" s="481"/>
      <c r="M38" s="497"/>
      <c r="N38" s="497"/>
    </row>
    <row r="39" spans="1:14" s="329" customFormat="1" ht="13.5" customHeight="1" x14ac:dyDescent="0.2">
      <c r="A39" s="496" t="s">
        <v>360</v>
      </c>
      <c r="B39" s="483">
        <v>730</v>
      </c>
      <c r="C39" s="466">
        <f>+'Acct Summary 7-8'!C81-C38</f>
        <v>11543117</v>
      </c>
      <c r="D39" s="466">
        <f>+'Acct Summary 7-8'!D81-D38</f>
        <v>2527391</v>
      </c>
      <c r="E39" s="466">
        <v>0</v>
      </c>
      <c r="F39" s="466">
        <v>0</v>
      </c>
      <c r="G39" s="466">
        <v>0</v>
      </c>
      <c r="H39" s="466">
        <v>0</v>
      </c>
      <c r="I39" s="466">
        <f>+'Acct Summary 7-8'!I81</f>
        <v>1078720</v>
      </c>
      <c r="J39" s="467">
        <v>-219408</v>
      </c>
      <c r="K39" s="466">
        <v>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f>+'Cap Outlay Deprec 26'!F16</f>
        <v>37924769</v>
      </c>
      <c r="N40" s="497"/>
    </row>
    <row r="41" spans="1:14" ht="13.5" customHeight="1" thickBot="1" x14ac:dyDescent="0.25">
      <c r="A41" s="1687" t="s">
        <v>676</v>
      </c>
      <c r="B41" s="1657"/>
      <c r="C41" s="1639">
        <f>(SUM(C34,C37,C38,C39))</f>
        <v>11493530</v>
      </c>
      <c r="D41" s="1639">
        <f t="shared" ref="D41:L41" si="2">SUM(D34,D37,D38:D39)</f>
        <v>2527391</v>
      </c>
      <c r="E41" s="1639">
        <f t="shared" si="2"/>
        <v>473045</v>
      </c>
      <c r="F41" s="1639">
        <f t="shared" si="2"/>
        <v>16312</v>
      </c>
      <c r="G41" s="1639">
        <f t="shared" si="2"/>
        <v>2378117</v>
      </c>
      <c r="H41" s="1639">
        <f t="shared" si="2"/>
        <v>1039522</v>
      </c>
      <c r="I41" s="1639">
        <f t="shared" si="2"/>
        <v>1078720</v>
      </c>
      <c r="J41" s="1639">
        <f t="shared" si="2"/>
        <v>0</v>
      </c>
      <c r="K41" s="1639">
        <f t="shared" si="2"/>
        <v>0</v>
      </c>
      <c r="L41" s="1639">
        <f t="shared" si="2"/>
        <v>17465</v>
      </c>
      <c r="M41" s="1639">
        <f>SUM(M40)</f>
        <v>37924769</v>
      </c>
      <c r="N41" s="1639">
        <f>SUM(N37)</f>
        <v>1600000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workbookViewId="0">
      <pane ySplit="2" topLeftCell="A3" activePane="bottomLeft" state="frozenSplit"/>
      <selection activeCell="A10" sqref="A10:F10"/>
      <selection pane="bottomLeft" activeCell="A10" sqref="A10:F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3" t="s">
        <v>1741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2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35" t="s">
        <v>1237</v>
      </c>
      <c r="B3" s="2136"/>
      <c r="C3" s="1525"/>
      <c r="D3" s="1526"/>
      <c r="E3" s="1526"/>
      <c r="F3" s="1526"/>
      <c r="G3" s="1526"/>
      <c r="H3" s="1526"/>
      <c r="I3" s="1526"/>
      <c r="J3" s="1526"/>
      <c r="K3" s="1527"/>
      <c r="L3" s="506"/>
    </row>
    <row r="4" spans="1:13" ht="15.75" customHeight="1" x14ac:dyDescent="0.2">
      <c r="A4" s="1883" t="s">
        <v>1575</v>
      </c>
      <c r="B4" s="1884">
        <v>1000</v>
      </c>
      <c r="C4" s="1693">
        <f>'Revenues 9-14'!C109</f>
        <v>1014652</v>
      </c>
      <c r="D4" s="1693">
        <f>'Revenues 9-14'!D109</f>
        <v>1158754</v>
      </c>
      <c r="E4" s="1693">
        <f>'Revenues 9-14'!E109</f>
        <v>397353</v>
      </c>
      <c r="F4" s="1693">
        <f>'Revenues 9-14'!F109</f>
        <v>177528</v>
      </c>
      <c r="G4" s="1693">
        <f>'Revenues 9-14'!G109</f>
        <v>466447</v>
      </c>
      <c r="H4" s="1693">
        <f>'Revenues 9-14'!H109</f>
        <v>0</v>
      </c>
      <c r="I4" s="1693">
        <f>'Revenues 9-14'!I109</f>
        <v>26068</v>
      </c>
      <c r="J4" s="1693">
        <f>'Revenues 9-14'!J109</f>
        <v>96700</v>
      </c>
      <c r="K4" s="1693">
        <f>'Revenues 9-14'!K109</f>
        <v>0</v>
      </c>
      <c r="L4" s="347"/>
    </row>
    <row r="5" spans="1:13" ht="15.75" customHeight="1" x14ac:dyDescent="0.2">
      <c r="A5" s="1528" t="s">
        <v>1576</v>
      </c>
      <c r="B5" s="1529">
        <v>2000</v>
      </c>
      <c r="C5" s="1694">
        <f>'Revenues 9-14'!C114</f>
        <v>0</v>
      </c>
      <c r="D5" s="1694">
        <f>'Revenues 9-14'!D114</f>
        <v>0</v>
      </c>
      <c r="E5" s="508"/>
      <c r="F5" s="1694">
        <f>'Revenues 9-14'!F114</f>
        <v>0</v>
      </c>
      <c r="G5" s="1694">
        <f>'Revenues 9-14'!G114</f>
        <v>0</v>
      </c>
      <c r="H5" s="509" t="s">
        <v>1231</v>
      </c>
      <c r="I5" s="510" t="s">
        <v>1231</v>
      </c>
      <c r="J5" s="511" t="s">
        <v>1231</v>
      </c>
      <c r="K5" s="512" t="s">
        <v>1231</v>
      </c>
      <c r="L5" s="347"/>
    </row>
    <row r="6" spans="1:13" ht="15.75" customHeight="1" x14ac:dyDescent="0.2">
      <c r="A6" s="1528" t="s">
        <v>1577</v>
      </c>
      <c r="B6" s="1530">
        <v>3000</v>
      </c>
      <c r="C6" s="1694">
        <f>'Revenues 9-14'!C173</f>
        <v>19254874</v>
      </c>
      <c r="D6" s="1694">
        <f>'Revenues 9-14'!D173</f>
        <v>1071190</v>
      </c>
      <c r="E6" s="1694">
        <f>'Revenues 9-14'!E173</f>
        <v>0</v>
      </c>
      <c r="F6" s="1694">
        <f>'Revenues 9-14'!F173</f>
        <v>951681</v>
      </c>
      <c r="G6" s="1694">
        <f>'Revenues 9-14'!G173</f>
        <v>0</v>
      </c>
      <c r="H6" s="1694">
        <f>'Revenues 9-14'!H173</f>
        <v>0</v>
      </c>
      <c r="I6" s="1694">
        <f>'Revenues 9-14'!I173</f>
        <v>0</v>
      </c>
      <c r="J6" s="1694">
        <f>'Revenues 9-14'!J173</f>
        <v>0</v>
      </c>
      <c r="K6" s="1694">
        <f>'Revenues 9-14'!K173</f>
        <v>0</v>
      </c>
      <c r="L6" s="347"/>
      <c r="M6" s="513"/>
    </row>
    <row r="7" spans="1:13" ht="15.75" customHeight="1" x14ac:dyDescent="0.2">
      <c r="A7" s="1528" t="s">
        <v>1578</v>
      </c>
      <c r="B7" s="1530">
        <v>4000</v>
      </c>
      <c r="C7" s="1694">
        <f>'Revenues 9-14'!C274</f>
        <v>4063820</v>
      </c>
      <c r="D7" s="1694">
        <f>'Revenues 9-14'!D274</f>
        <v>0</v>
      </c>
      <c r="E7" s="1694">
        <f>'Revenues 9-14'!E274</f>
        <v>0</v>
      </c>
      <c r="F7" s="1694">
        <f>'Revenues 9-14'!F274</f>
        <v>0</v>
      </c>
      <c r="G7" s="1694">
        <f>'Revenues 9-14'!G274</f>
        <v>0</v>
      </c>
      <c r="H7" s="1694">
        <f>'Revenues 9-14'!H274</f>
        <v>0</v>
      </c>
      <c r="I7" s="1694">
        <f>'Revenues 9-14'!I274</f>
        <v>0</v>
      </c>
      <c r="J7" s="1694">
        <f>'Revenues 9-14'!J274</f>
        <v>0</v>
      </c>
      <c r="K7" s="1694">
        <f>'Revenues 9-14'!K274</f>
        <v>0</v>
      </c>
      <c r="L7" s="347"/>
      <c r="M7" s="513"/>
    </row>
    <row r="8" spans="1:13" ht="13.5" thickBot="1" x14ac:dyDescent="0.25">
      <c r="A8" s="1687" t="s">
        <v>1234</v>
      </c>
      <c r="B8" s="1660"/>
      <c r="C8" s="1639">
        <f>SUM(C4:C7)</f>
        <v>24333346</v>
      </c>
      <c r="D8" s="1639">
        <f t="shared" ref="D8:K8" si="0">SUM(D4:D7)</f>
        <v>2229944</v>
      </c>
      <c r="E8" s="1639">
        <f t="shared" si="0"/>
        <v>397353</v>
      </c>
      <c r="F8" s="1639">
        <f t="shared" si="0"/>
        <v>1129209</v>
      </c>
      <c r="G8" s="1639">
        <f t="shared" si="0"/>
        <v>466447</v>
      </c>
      <c r="H8" s="1639">
        <f t="shared" si="0"/>
        <v>0</v>
      </c>
      <c r="I8" s="1639">
        <f t="shared" si="0"/>
        <v>26068</v>
      </c>
      <c r="J8" s="1639">
        <f t="shared" si="0"/>
        <v>96700</v>
      </c>
      <c r="K8" s="1639">
        <f t="shared" si="0"/>
        <v>0</v>
      </c>
      <c r="L8" s="347"/>
    </row>
    <row r="9" spans="1:13" ht="15.75" thickTop="1" x14ac:dyDescent="0.2">
      <c r="A9" s="514" t="s">
        <v>1742</v>
      </c>
      <c r="B9" s="515">
        <v>3998</v>
      </c>
      <c r="C9" s="481">
        <v>4739230</v>
      </c>
      <c r="D9" s="516">
        <v>0</v>
      </c>
      <c r="E9" s="481">
        <v>0</v>
      </c>
      <c r="F9" s="481">
        <v>0</v>
      </c>
      <c r="G9" s="517">
        <v>0</v>
      </c>
      <c r="H9" s="481">
        <v>0</v>
      </c>
      <c r="I9" s="509" t="s">
        <v>1231</v>
      </c>
      <c r="J9" s="478">
        <v>0</v>
      </c>
      <c r="K9" s="481">
        <v>0</v>
      </c>
      <c r="L9" s="347"/>
    </row>
    <row r="10" spans="1:13" s="519" customFormat="1" ht="13.5" thickBot="1" x14ac:dyDescent="0.25">
      <c r="A10" s="1687" t="s">
        <v>1235</v>
      </c>
      <c r="B10" s="1660"/>
      <c r="C10" s="1639">
        <f>SUM(C8:C9)</f>
        <v>29072576</v>
      </c>
      <c r="D10" s="1639">
        <f t="shared" ref="D10:K10" si="1">SUM(D8:D9)</f>
        <v>2229944</v>
      </c>
      <c r="E10" s="1639">
        <f t="shared" si="1"/>
        <v>397353</v>
      </c>
      <c r="F10" s="1639">
        <f t="shared" si="1"/>
        <v>1129209</v>
      </c>
      <c r="G10" s="1639">
        <f t="shared" si="1"/>
        <v>466447</v>
      </c>
      <c r="H10" s="1639">
        <f t="shared" si="1"/>
        <v>0</v>
      </c>
      <c r="I10" s="1639">
        <f t="shared" si="1"/>
        <v>26068</v>
      </c>
      <c r="J10" s="1639">
        <f t="shared" si="1"/>
        <v>96700</v>
      </c>
      <c r="K10" s="1639">
        <f t="shared" si="1"/>
        <v>0</v>
      </c>
      <c r="L10" s="518"/>
    </row>
    <row r="11" spans="1:13" s="519" customFormat="1" ht="16.7" customHeight="1" thickTop="1" x14ac:dyDescent="0.2">
      <c r="A11" s="2109" t="s">
        <v>1238</v>
      </c>
      <c r="B11" s="2110"/>
      <c r="C11" s="1522"/>
      <c r="D11" s="1523"/>
      <c r="E11" s="1523"/>
      <c r="F11" s="1523"/>
      <c r="G11" s="1523"/>
      <c r="H11" s="1523"/>
      <c r="I11" s="1523"/>
      <c r="J11" s="1523"/>
      <c r="K11" s="1524"/>
      <c r="L11" s="518"/>
    </row>
    <row r="12" spans="1:13" ht="15.75" customHeight="1" x14ac:dyDescent="0.2">
      <c r="A12" s="1528" t="s">
        <v>476</v>
      </c>
      <c r="B12" s="1530">
        <v>1000</v>
      </c>
      <c r="C12" s="1693">
        <f>'Expenditures 15-22'!K33</f>
        <v>12029628</v>
      </c>
      <c r="D12" s="520" t="s">
        <v>1231</v>
      </c>
      <c r="E12" s="468" t="s">
        <v>1231</v>
      </c>
      <c r="F12" s="468" t="s">
        <v>1231</v>
      </c>
      <c r="G12" s="1693">
        <f>'Expenditures 15-22'!K229</f>
        <v>287029</v>
      </c>
      <c r="H12" s="521"/>
      <c r="I12" s="468" t="s">
        <v>1231</v>
      </c>
      <c r="J12" s="468" t="s">
        <v>1231</v>
      </c>
      <c r="K12" s="521" t="s">
        <v>1231</v>
      </c>
      <c r="L12" s="347"/>
    </row>
    <row r="13" spans="1:13" ht="15.75" customHeight="1" x14ac:dyDescent="0.2">
      <c r="A13" s="1528" t="s">
        <v>477</v>
      </c>
      <c r="B13" s="1530">
        <v>2000</v>
      </c>
      <c r="C13" s="1694">
        <f>'Expenditures 15-22'!K74</f>
        <v>9679369</v>
      </c>
      <c r="D13" s="1694">
        <f>'Expenditures 15-22'!K129</f>
        <v>2229936</v>
      </c>
      <c r="E13" s="469" t="s">
        <v>1231</v>
      </c>
      <c r="F13" s="1694">
        <f>'Expenditures 15-22'!K184</f>
        <v>1112897</v>
      </c>
      <c r="G13" s="1694">
        <f>'Expenditures 15-22'!K279</f>
        <v>635578</v>
      </c>
      <c r="H13" s="1694">
        <f>'Expenditures 15-22'!K303</f>
        <v>610478</v>
      </c>
      <c r="I13" s="468" t="s">
        <v>1231</v>
      </c>
      <c r="J13" s="1694">
        <f>'Expenditures 15-22'!K330</f>
        <v>316108</v>
      </c>
      <c r="K13" s="1698">
        <f>'Expenditures 15-22'!K352</f>
        <v>0</v>
      </c>
      <c r="L13" s="347"/>
    </row>
    <row r="14" spans="1:13" ht="15.75" customHeight="1" x14ac:dyDescent="0.2">
      <c r="A14" s="1528" t="s">
        <v>469</v>
      </c>
      <c r="B14" s="1530">
        <v>3000</v>
      </c>
      <c r="C14" s="1694">
        <f>'Expenditures 15-22'!K75</f>
        <v>326463</v>
      </c>
      <c r="D14" s="1694">
        <f>'Expenditures 15-22'!K130</f>
        <v>0</v>
      </c>
      <c r="E14" s="520" t="s">
        <v>1231</v>
      </c>
      <c r="F14" s="1694">
        <f>'Expenditures 15-22'!K185</f>
        <v>0</v>
      </c>
      <c r="G14" s="1694">
        <f>'Expenditures 15-22'!K280</f>
        <v>40271</v>
      </c>
      <c r="H14" s="512"/>
      <c r="I14" s="468" t="s">
        <v>1231</v>
      </c>
      <c r="J14" s="468" t="s">
        <v>1231</v>
      </c>
      <c r="K14" s="512" t="s">
        <v>1231</v>
      </c>
      <c r="L14" s="347"/>
    </row>
    <row r="15" spans="1:13" ht="15.75" customHeight="1" x14ac:dyDescent="0.2">
      <c r="A15" s="1528" t="s">
        <v>109</v>
      </c>
      <c r="B15" s="1530">
        <v>4000</v>
      </c>
      <c r="C15" s="1694">
        <f>'Expenditures 15-22'!K102</f>
        <v>1006985</v>
      </c>
      <c r="D15" s="1694">
        <f>'Expenditures 15-22'!K139</f>
        <v>0</v>
      </c>
      <c r="E15" s="1694">
        <f>'Expenditures 15-22'!K160</f>
        <v>0</v>
      </c>
      <c r="F15" s="1694">
        <f>'Expenditures 15-22'!K196</f>
        <v>0</v>
      </c>
      <c r="G15" s="1694">
        <f>'Expenditures 15-22'!K285</f>
        <v>0</v>
      </c>
      <c r="H15" s="1694">
        <f>'Expenditures 15-22'!K310</f>
        <v>0</v>
      </c>
      <c r="I15" s="468" t="s">
        <v>1231</v>
      </c>
      <c r="J15" s="1787">
        <f>'Expenditures 15-22'!K334</f>
        <v>0</v>
      </c>
      <c r="K15" s="1694">
        <f>'Expenditures 15-22'!K357</f>
        <v>0</v>
      </c>
      <c r="L15" s="347"/>
    </row>
    <row r="16" spans="1:13" ht="15.75" customHeight="1" x14ac:dyDescent="0.2">
      <c r="A16" s="1528" t="s">
        <v>470</v>
      </c>
      <c r="B16" s="1530">
        <v>5000</v>
      </c>
      <c r="C16" s="1694">
        <f>'Expenditures 15-22'!K112</f>
        <v>0</v>
      </c>
      <c r="D16" s="1694">
        <f>'Expenditures 15-22'!K149</f>
        <v>0</v>
      </c>
      <c r="E16" s="1694">
        <f>'Expenditures 15-22'!K172</f>
        <v>10400</v>
      </c>
      <c r="F16" s="1694">
        <f>'Expenditures 15-22'!K208</f>
        <v>0</v>
      </c>
      <c r="G16" s="1694">
        <f>'Expenditures 15-22'!K293</f>
        <v>0</v>
      </c>
      <c r="H16" s="523"/>
      <c r="I16" s="468" t="s">
        <v>1231</v>
      </c>
      <c r="J16" s="1699">
        <f>'Expenditures 15-22'!K340</f>
        <v>0</v>
      </c>
      <c r="K16" s="1694">
        <f>'Expenditures 15-22'!K365</f>
        <v>0</v>
      </c>
      <c r="L16" s="347"/>
    </row>
    <row r="17" spans="1:12" ht="13.5" thickBot="1" x14ac:dyDescent="0.25">
      <c r="A17" s="1659" t="s">
        <v>50</v>
      </c>
      <c r="B17" s="1660"/>
      <c r="C17" s="1639">
        <f t="shared" ref="C17:H17" si="2">SUM(C12:C16)</f>
        <v>23042445</v>
      </c>
      <c r="D17" s="1639">
        <f t="shared" si="2"/>
        <v>2229936</v>
      </c>
      <c r="E17" s="1639">
        <f t="shared" si="2"/>
        <v>10400</v>
      </c>
      <c r="F17" s="1639">
        <f t="shared" si="2"/>
        <v>1112897</v>
      </c>
      <c r="G17" s="1639">
        <f t="shared" si="2"/>
        <v>962878</v>
      </c>
      <c r="H17" s="1639">
        <f t="shared" si="2"/>
        <v>610478</v>
      </c>
      <c r="I17" s="468"/>
      <c r="J17" s="1639">
        <f>SUM(J12:J16)</f>
        <v>316108</v>
      </c>
      <c r="K17" s="1639">
        <f>SUM(K12:K16)</f>
        <v>0</v>
      </c>
      <c r="L17" s="347"/>
    </row>
    <row r="18" spans="1:12" ht="15" customHeight="1" thickTop="1" x14ac:dyDescent="0.2">
      <c r="A18" s="1695" t="s">
        <v>1743</v>
      </c>
      <c r="B18" s="1696">
        <v>4180</v>
      </c>
      <c r="C18" s="1693">
        <f t="shared" ref="C18:H18" si="3">C9</f>
        <v>4739230</v>
      </c>
      <c r="D18" s="1693">
        <f t="shared" si="3"/>
        <v>0</v>
      </c>
      <c r="E18" s="1693">
        <f t="shared" si="3"/>
        <v>0</v>
      </c>
      <c r="F18" s="1693">
        <f t="shared" si="3"/>
        <v>0</v>
      </c>
      <c r="G18" s="1693">
        <f t="shared" si="3"/>
        <v>0</v>
      </c>
      <c r="H18" s="1693">
        <f t="shared" si="3"/>
        <v>0</v>
      </c>
      <c r="I18" s="468"/>
      <c r="J18" s="1693">
        <f>J9</f>
        <v>0</v>
      </c>
      <c r="K18" s="1693">
        <f>K9</f>
        <v>0</v>
      </c>
      <c r="L18" s="347"/>
    </row>
    <row r="19" spans="1:12" ht="13.5" thickBot="1" x14ac:dyDescent="0.25">
      <c r="A19" s="1659" t="s">
        <v>526</v>
      </c>
      <c r="B19" s="1660"/>
      <c r="C19" s="1639">
        <f t="shared" ref="C19:H19" si="4">SUM(C17:C18)</f>
        <v>27781675</v>
      </c>
      <c r="D19" s="1639">
        <f t="shared" si="4"/>
        <v>2229936</v>
      </c>
      <c r="E19" s="1639">
        <f t="shared" si="4"/>
        <v>10400</v>
      </c>
      <c r="F19" s="1639">
        <f t="shared" si="4"/>
        <v>1112897</v>
      </c>
      <c r="G19" s="1639">
        <f t="shared" si="4"/>
        <v>962878</v>
      </c>
      <c r="H19" s="1639">
        <f t="shared" si="4"/>
        <v>610478</v>
      </c>
      <c r="I19" s="468"/>
      <c r="J19" s="1639">
        <f>SUM(J17:J18)</f>
        <v>316108</v>
      </c>
      <c r="K19" s="1639">
        <f>SUM(K17:K18)</f>
        <v>0</v>
      </c>
      <c r="L19" s="347"/>
    </row>
    <row r="20" spans="1:12" ht="16.5" thickTop="1" thickBot="1" x14ac:dyDescent="0.25">
      <c r="A20" s="2125" t="s">
        <v>1744</v>
      </c>
      <c r="B20" s="2126"/>
      <c r="C20" s="1697">
        <f>C8-C17</f>
        <v>1290901</v>
      </c>
      <c r="D20" s="1697">
        <f t="shared" ref="D20:K20" si="5">D8-D17</f>
        <v>8</v>
      </c>
      <c r="E20" s="1697">
        <f t="shared" si="5"/>
        <v>386953</v>
      </c>
      <c r="F20" s="1697">
        <f t="shared" si="5"/>
        <v>16312</v>
      </c>
      <c r="G20" s="1697">
        <f t="shared" si="5"/>
        <v>-496431</v>
      </c>
      <c r="H20" s="1697">
        <f t="shared" si="5"/>
        <v>-610478</v>
      </c>
      <c r="I20" s="1697">
        <f t="shared" si="5"/>
        <v>26068</v>
      </c>
      <c r="J20" s="1697">
        <f t="shared" si="5"/>
        <v>-219408</v>
      </c>
      <c r="K20" s="1697">
        <f t="shared" si="5"/>
        <v>0</v>
      </c>
      <c r="L20" s="347"/>
    </row>
    <row r="21" spans="1:12" ht="16.7" customHeight="1" thickTop="1" x14ac:dyDescent="0.2">
      <c r="A21" s="2137" t="s">
        <v>616</v>
      </c>
      <c r="B21" s="2138"/>
      <c r="C21" s="1522"/>
      <c r="D21" s="1523"/>
      <c r="E21" s="1523"/>
      <c r="F21" s="1523"/>
      <c r="G21" s="1523"/>
      <c r="H21" s="1523"/>
      <c r="I21" s="1523"/>
      <c r="J21" s="1523"/>
      <c r="K21" s="1524"/>
      <c r="L21" s="524"/>
    </row>
    <row r="22" spans="1:12" ht="15.75" customHeight="1" collapsed="1" x14ac:dyDescent="0.2">
      <c r="A22" s="2133" t="s">
        <v>617</v>
      </c>
      <c r="B22" s="2134"/>
      <c r="C22" s="477"/>
      <c r="D22" s="477"/>
      <c r="E22" s="477"/>
      <c r="F22" s="477"/>
      <c r="G22" s="477"/>
      <c r="H22" s="477"/>
      <c r="I22" s="477"/>
      <c r="J22" s="477"/>
      <c r="K22" s="477"/>
      <c r="L22" s="347"/>
    </row>
    <row r="23" spans="1:12" s="485" customFormat="1" ht="15.75" customHeight="1" x14ac:dyDescent="0.2">
      <c r="A23" s="2129" t="s">
        <v>311</v>
      </c>
      <c r="B23" s="2130"/>
      <c r="C23" s="480"/>
      <c r="D23" s="477"/>
      <c r="E23" s="477"/>
      <c r="F23" s="477"/>
      <c r="G23" s="477"/>
      <c r="H23" s="477"/>
      <c r="I23" s="477"/>
      <c r="J23" s="477"/>
      <c r="K23" s="477"/>
      <c r="L23" s="524"/>
    </row>
    <row r="24" spans="1:12" s="485" customFormat="1" ht="13.5" customHeight="1" x14ac:dyDescent="0.2">
      <c r="A24" s="1441" t="s">
        <v>1745</v>
      </c>
      <c r="B24" s="525">
        <v>7110</v>
      </c>
      <c r="C24" s="467">
        <v>0</v>
      </c>
      <c r="D24" s="477"/>
      <c r="E24" s="477"/>
      <c r="F24" s="477"/>
      <c r="G24" s="477"/>
      <c r="H24" s="477"/>
      <c r="I24" s="477"/>
      <c r="J24" s="477"/>
      <c r="K24" s="477"/>
      <c r="L24" s="524"/>
    </row>
    <row r="25" spans="1:12" s="485" customFormat="1" ht="13.5" customHeight="1" x14ac:dyDescent="0.2">
      <c r="A25" s="1441" t="s">
        <v>1746</v>
      </c>
      <c r="B25" s="525">
        <v>7110</v>
      </c>
      <c r="C25" s="467">
        <v>0</v>
      </c>
      <c r="D25" s="467">
        <v>500000</v>
      </c>
      <c r="E25" s="467">
        <v>0</v>
      </c>
      <c r="F25" s="467">
        <v>0</v>
      </c>
      <c r="G25" s="467">
        <v>0</v>
      </c>
      <c r="H25" s="467">
        <v>1150000</v>
      </c>
      <c r="I25" s="477"/>
      <c r="J25" s="467">
        <v>0</v>
      </c>
      <c r="K25" s="467">
        <v>0</v>
      </c>
      <c r="L25" s="524"/>
    </row>
    <row r="26" spans="1:12" s="485" customFormat="1" ht="13.5" customHeight="1" x14ac:dyDescent="0.2">
      <c r="A26" s="1441" t="s">
        <v>193</v>
      </c>
      <c r="B26" s="483">
        <v>7120</v>
      </c>
      <c r="C26" s="467">
        <v>0</v>
      </c>
      <c r="D26" s="467">
        <v>0</v>
      </c>
      <c r="E26" s="467">
        <v>0</v>
      </c>
      <c r="F26" s="467">
        <v>0</v>
      </c>
      <c r="G26" s="467">
        <v>0</v>
      </c>
      <c r="H26" s="467">
        <v>0</v>
      </c>
      <c r="I26" s="477"/>
      <c r="J26" s="467">
        <v>0</v>
      </c>
      <c r="K26" s="467">
        <v>0</v>
      </c>
      <c r="L26" s="524"/>
    </row>
    <row r="27" spans="1:12" s="485" customFormat="1" ht="13.5" customHeight="1" x14ac:dyDescent="0.2">
      <c r="A27" s="1441" t="s">
        <v>194</v>
      </c>
      <c r="B27" s="483">
        <v>7130</v>
      </c>
      <c r="C27" s="467">
        <v>0</v>
      </c>
      <c r="D27" s="467">
        <v>0</v>
      </c>
      <c r="E27" s="526"/>
      <c r="F27" s="467">
        <v>0</v>
      </c>
      <c r="G27" s="480"/>
      <c r="H27" s="480"/>
      <c r="I27" s="480"/>
      <c r="J27" s="480"/>
      <c r="K27" s="480"/>
      <c r="L27" s="524"/>
    </row>
    <row r="28" spans="1:12" s="485" customFormat="1" ht="13.5" customHeight="1" x14ac:dyDescent="0.2">
      <c r="A28" s="1441" t="s">
        <v>1461</v>
      </c>
      <c r="B28" s="483">
        <v>7140</v>
      </c>
      <c r="C28" s="467">
        <v>0</v>
      </c>
      <c r="D28" s="467">
        <v>0</v>
      </c>
      <c r="E28" s="467">
        <v>0</v>
      </c>
      <c r="F28" s="467">
        <v>0</v>
      </c>
      <c r="G28" s="467">
        <v>0</v>
      </c>
      <c r="H28" s="467">
        <v>500000</v>
      </c>
      <c r="I28" s="467">
        <v>0</v>
      </c>
      <c r="J28" s="467">
        <v>0</v>
      </c>
      <c r="K28" s="467">
        <v>0</v>
      </c>
      <c r="L28" s="524"/>
    </row>
    <row r="29" spans="1:12" s="485" customFormat="1" ht="13.5" customHeight="1" x14ac:dyDescent="0.2">
      <c r="A29" s="1441" t="s">
        <v>312</v>
      </c>
      <c r="B29" s="483">
        <v>7150</v>
      </c>
      <c r="C29" s="475"/>
      <c r="D29" s="467">
        <v>0</v>
      </c>
      <c r="E29" s="475"/>
      <c r="F29" s="475"/>
      <c r="G29" s="475"/>
      <c r="H29" s="475"/>
      <c r="I29" s="475"/>
      <c r="J29" s="475"/>
      <c r="K29" s="475"/>
      <c r="L29" s="524"/>
    </row>
    <row r="30" spans="1:12" s="485" customFormat="1" ht="26.25" x14ac:dyDescent="0.2">
      <c r="A30" s="1441" t="s">
        <v>1875</v>
      </c>
      <c r="B30" s="527">
        <v>7160</v>
      </c>
      <c r="C30" s="477"/>
      <c r="D30" s="467">
        <v>0</v>
      </c>
      <c r="E30" s="477"/>
      <c r="F30" s="477"/>
      <c r="G30" s="477"/>
      <c r="H30" s="477"/>
      <c r="I30" s="477"/>
      <c r="J30" s="477"/>
      <c r="K30" s="477"/>
      <c r="L30" s="524"/>
    </row>
    <row r="31" spans="1:12" s="485" customFormat="1" ht="26.25" x14ac:dyDescent="0.2">
      <c r="A31" s="1441" t="s">
        <v>1879</v>
      </c>
      <c r="B31" s="527">
        <v>7170</v>
      </c>
      <c r="C31" s="477"/>
      <c r="D31" s="477"/>
      <c r="E31" s="474">
        <v>0</v>
      </c>
      <c r="F31" s="477"/>
      <c r="G31" s="477"/>
      <c r="H31" s="477"/>
      <c r="I31" s="477"/>
      <c r="J31" s="477"/>
      <c r="K31" s="477"/>
      <c r="L31" s="524"/>
    </row>
    <row r="32" spans="1:12" s="485" customFormat="1" ht="15.75" customHeight="1" x14ac:dyDescent="0.2">
      <c r="A32" s="2131" t="s">
        <v>1038</v>
      </c>
      <c r="B32" s="2132"/>
      <c r="C32" s="477"/>
      <c r="D32" s="477"/>
      <c r="E32" s="475"/>
      <c r="F32" s="477"/>
      <c r="G32" s="477"/>
      <c r="H32" s="477"/>
      <c r="I32" s="477"/>
      <c r="J32" s="477"/>
      <c r="K32" s="477"/>
      <c r="L32" s="524"/>
    </row>
    <row r="33" spans="1:12" s="485" customFormat="1" x14ac:dyDescent="0.2">
      <c r="A33" s="1441" t="s">
        <v>432</v>
      </c>
      <c r="B33" s="525">
        <v>7210</v>
      </c>
      <c r="C33" s="467">
        <v>0</v>
      </c>
      <c r="D33" s="467">
        <v>0</v>
      </c>
      <c r="E33" s="467">
        <v>10400</v>
      </c>
      <c r="F33" s="467">
        <v>0</v>
      </c>
      <c r="G33" s="477"/>
      <c r="H33" s="467">
        <v>0</v>
      </c>
      <c r="I33" s="467">
        <v>1589600</v>
      </c>
      <c r="J33" s="467">
        <v>0</v>
      </c>
      <c r="K33" s="467">
        <v>0</v>
      </c>
      <c r="L33" s="524"/>
    </row>
    <row r="34" spans="1:12" s="485" customFormat="1" x14ac:dyDescent="0.2">
      <c r="A34" s="1441" t="s">
        <v>1058</v>
      </c>
      <c r="B34" s="525">
        <v>7220</v>
      </c>
      <c r="C34" s="467">
        <v>0</v>
      </c>
      <c r="D34" s="467">
        <v>0</v>
      </c>
      <c r="E34" s="467">
        <v>0</v>
      </c>
      <c r="F34" s="467">
        <v>0</v>
      </c>
      <c r="G34" s="477"/>
      <c r="H34" s="478">
        <v>0</v>
      </c>
      <c r="I34" s="478">
        <v>0</v>
      </c>
      <c r="J34" s="478">
        <v>0</v>
      </c>
      <c r="K34" s="478">
        <v>0</v>
      </c>
      <c r="L34" s="524"/>
    </row>
    <row r="35" spans="1:12" s="485" customFormat="1" x14ac:dyDescent="0.2">
      <c r="A35" s="1441" t="s">
        <v>1047</v>
      </c>
      <c r="B35" s="525">
        <v>7230</v>
      </c>
      <c r="C35" s="467">
        <v>0</v>
      </c>
      <c r="D35" s="467">
        <v>0</v>
      </c>
      <c r="E35" s="467">
        <v>0</v>
      </c>
      <c r="F35" s="467">
        <v>0</v>
      </c>
      <c r="G35" s="480"/>
      <c r="H35" s="467">
        <v>0</v>
      </c>
      <c r="I35" s="467">
        <v>0</v>
      </c>
      <c r="J35" s="467">
        <v>0</v>
      </c>
      <c r="K35" s="467">
        <v>0</v>
      </c>
      <c r="L35" s="524"/>
    </row>
    <row r="36" spans="1:12" s="485" customFormat="1" ht="15" x14ac:dyDescent="0.2">
      <c r="A36" s="1441" t="s">
        <v>1747</v>
      </c>
      <c r="B36" s="525">
        <v>7300</v>
      </c>
      <c r="C36" s="467">
        <v>0</v>
      </c>
      <c r="D36" s="467">
        <v>0</v>
      </c>
      <c r="E36" s="467">
        <v>0</v>
      </c>
      <c r="F36" s="467">
        <v>0</v>
      </c>
      <c r="G36" s="467">
        <v>0</v>
      </c>
      <c r="H36" s="467">
        <v>0</v>
      </c>
      <c r="I36" s="475"/>
      <c r="J36" s="467">
        <v>0</v>
      </c>
      <c r="K36" s="467">
        <v>0</v>
      </c>
      <c r="L36" s="524"/>
    </row>
    <row r="37" spans="1:12" s="485" customFormat="1" x14ac:dyDescent="0.2">
      <c r="A37" s="1441" t="s">
        <v>461</v>
      </c>
      <c r="B37" s="525">
        <v>7400</v>
      </c>
      <c r="C37" s="475"/>
      <c r="D37" s="475"/>
      <c r="E37" s="1694">
        <f>SUM(C54:D57,H54:H57)</f>
        <v>0</v>
      </c>
      <c r="F37" s="475"/>
      <c r="G37" s="475"/>
      <c r="H37" s="475"/>
      <c r="I37" s="477"/>
      <c r="J37" s="475"/>
      <c r="K37" s="475"/>
      <c r="L37" s="524"/>
    </row>
    <row r="38" spans="1:12" s="485" customFormat="1" x14ac:dyDescent="0.2">
      <c r="A38" s="1441" t="s">
        <v>462</v>
      </c>
      <c r="B38" s="525">
        <v>7500</v>
      </c>
      <c r="C38" s="477"/>
      <c r="D38" s="477"/>
      <c r="E38" s="1694">
        <f>SUM(C58:D61,H58:H61)</f>
        <v>0</v>
      </c>
      <c r="F38" s="477"/>
      <c r="G38" s="477"/>
      <c r="H38" s="477"/>
      <c r="I38" s="477"/>
      <c r="J38" s="477"/>
      <c r="K38" s="477"/>
      <c r="L38" s="524"/>
    </row>
    <row r="39" spans="1:12" s="485" customFormat="1" x14ac:dyDescent="0.2">
      <c r="A39" s="1441" t="s">
        <v>463</v>
      </c>
      <c r="B39" s="525">
        <v>7600</v>
      </c>
      <c r="C39" s="477"/>
      <c r="D39" s="477"/>
      <c r="E39" s="1694">
        <f>SUM(C62:D65)</f>
        <v>0</v>
      </c>
      <c r="F39" s="477"/>
      <c r="G39" s="477"/>
      <c r="H39" s="477"/>
      <c r="I39" s="477"/>
      <c r="J39" s="477"/>
      <c r="K39" s="477"/>
      <c r="L39" s="524"/>
    </row>
    <row r="40" spans="1:12" s="485" customFormat="1" ht="13.5" customHeight="1" x14ac:dyDescent="0.2">
      <c r="A40" s="1441" t="s">
        <v>663</v>
      </c>
      <c r="B40" s="483">
        <v>7700</v>
      </c>
      <c r="C40" s="477"/>
      <c r="D40" s="477"/>
      <c r="E40" s="1694">
        <f>SUM(C66:D69)</f>
        <v>0</v>
      </c>
      <c r="F40" s="477"/>
      <c r="G40" s="477"/>
      <c r="H40" s="480"/>
      <c r="I40" s="477"/>
      <c r="J40" s="477"/>
      <c r="K40" s="477"/>
      <c r="L40" s="524"/>
    </row>
    <row r="41" spans="1:12" s="485" customFormat="1" ht="13.5" customHeight="1" x14ac:dyDescent="0.2">
      <c r="A41" s="1441" t="s">
        <v>661</v>
      </c>
      <c r="B41" s="483">
        <v>7800</v>
      </c>
      <c r="C41" s="480"/>
      <c r="D41" s="480"/>
      <c r="E41" s="526"/>
      <c r="F41" s="480"/>
      <c r="G41" s="480"/>
      <c r="H41" s="1694">
        <f>SUM(C70:D73)</f>
        <v>0</v>
      </c>
      <c r="I41" s="477"/>
      <c r="J41" s="477"/>
      <c r="K41" s="480"/>
      <c r="L41" s="524"/>
    </row>
    <row r="42" spans="1:12" s="485" customFormat="1" ht="13.5" customHeight="1" x14ac:dyDescent="0.2">
      <c r="A42" s="1441" t="s">
        <v>662</v>
      </c>
      <c r="B42" s="483">
        <v>7900</v>
      </c>
      <c r="C42" s="467">
        <v>0</v>
      </c>
      <c r="D42" s="467">
        <v>0</v>
      </c>
      <c r="E42" s="467">
        <v>0</v>
      </c>
      <c r="F42" s="467">
        <v>0</v>
      </c>
      <c r="G42" s="467">
        <v>0</v>
      </c>
      <c r="H42" s="467">
        <v>0</v>
      </c>
      <c r="I42" s="480"/>
      <c r="J42" s="480"/>
      <c r="K42" s="467">
        <v>0</v>
      </c>
      <c r="L42" s="524"/>
    </row>
    <row r="43" spans="1:12" s="485" customFormat="1" ht="13.5" customHeight="1" x14ac:dyDescent="0.2">
      <c r="A43" s="1441" t="s">
        <v>391</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39" t="s">
        <v>392</v>
      </c>
      <c r="B44" s="2140"/>
      <c r="C44" s="1654">
        <f>SUM(C24:C43)</f>
        <v>0</v>
      </c>
      <c r="D44" s="1654">
        <f t="shared" ref="D44:K44" si="6">SUM(D24:D43)</f>
        <v>500000</v>
      </c>
      <c r="E44" s="1654">
        <f t="shared" si="6"/>
        <v>10400</v>
      </c>
      <c r="F44" s="1654">
        <f t="shared" si="6"/>
        <v>0</v>
      </c>
      <c r="G44" s="1654">
        <f t="shared" si="6"/>
        <v>0</v>
      </c>
      <c r="H44" s="1654">
        <f t="shared" si="6"/>
        <v>1650000</v>
      </c>
      <c r="I44" s="1654">
        <f t="shared" si="6"/>
        <v>1589600</v>
      </c>
      <c r="J44" s="1654">
        <f t="shared" si="6"/>
        <v>0</v>
      </c>
      <c r="K44" s="1654">
        <f t="shared" si="6"/>
        <v>0</v>
      </c>
      <c r="L44" s="524"/>
    </row>
    <row r="45" spans="1:12" ht="15.75" customHeight="1" thickTop="1" x14ac:dyDescent="0.2">
      <c r="A45" s="2133" t="s">
        <v>110</v>
      </c>
      <c r="B45" s="2134"/>
      <c r="C45" s="528"/>
      <c r="D45" s="528"/>
      <c r="E45" s="528"/>
      <c r="F45" s="528"/>
      <c r="G45" s="528"/>
      <c r="H45" s="528"/>
      <c r="I45" s="528"/>
      <c r="J45" s="528"/>
      <c r="K45" s="528"/>
      <c r="L45" s="347"/>
    </row>
    <row r="46" spans="1:12" s="485" customFormat="1" ht="15.75" customHeight="1" x14ac:dyDescent="0.2">
      <c r="A46" s="2141" t="s">
        <v>111</v>
      </c>
      <c r="B46" s="2142"/>
      <c r="C46" s="477"/>
      <c r="D46" s="477"/>
      <c r="E46" s="477"/>
      <c r="F46" s="477"/>
      <c r="G46" s="477"/>
      <c r="H46" s="477"/>
      <c r="I46" s="480"/>
      <c r="J46" s="477"/>
      <c r="K46" s="477"/>
      <c r="L46" s="529"/>
    </row>
    <row r="47" spans="1:12" s="485" customFormat="1" ht="15" x14ac:dyDescent="0.2">
      <c r="A47" s="1442" t="s">
        <v>1748</v>
      </c>
      <c r="B47" s="483">
        <v>8110</v>
      </c>
      <c r="C47" s="477"/>
      <c r="D47" s="477"/>
      <c r="E47" s="477"/>
      <c r="F47" s="477"/>
      <c r="G47" s="477"/>
      <c r="H47" s="477"/>
      <c r="I47" s="1694">
        <f>SUM(C24,C25:H25,J25:K25)</f>
        <v>1650000</v>
      </c>
      <c r="J47" s="477"/>
      <c r="K47" s="477"/>
      <c r="L47" s="529"/>
    </row>
    <row r="48" spans="1:12" s="485" customFormat="1" ht="15" x14ac:dyDescent="0.2">
      <c r="A48" s="1442" t="s">
        <v>1749</v>
      </c>
      <c r="B48" s="483">
        <v>8120</v>
      </c>
      <c r="C48" s="480"/>
      <c r="D48" s="480"/>
      <c r="E48" s="477"/>
      <c r="F48" s="480"/>
      <c r="G48" s="477"/>
      <c r="H48" s="477"/>
      <c r="I48" s="1694">
        <f>SUM(C26:H26,J26,K26)</f>
        <v>0</v>
      </c>
      <c r="J48" s="477"/>
      <c r="K48" s="477"/>
      <c r="L48" s="529"/>
    </row>
    <row r="49" spans="1:12" s="485" customFormat="1" x14ac:dyDescent="0.2">
      <c r="A49" s="1442" t="s">
        <v>194</v>
      </c>
      <c r="B49" s="483">
        <v>8130</v>
      </c>
      <c r="C49" s="467">
        <v>0</v>
      </c>
      <c r="D49" s="467">
        <v>0</v>
      </c>
      <c r="E49" s="480"/>
      <c r="F49" s="467">
        <v>0</v>
      </c>
      <c r="G49" s="480"/>
      <c r="H49" s="480"/>
      <c r="I49" s="477"/>
      <c r="J49" s="480"/>
      <c r="K49" s="477"/>
      <c r="L49" s="524"/>
    </row>
    <row r="50" spans="1:12" s="485" customFormat="1" x14ac:dyDescent="0.2">
      <c r="A50" s="1442" t="s">
        <v>1461</v>
      </c>
      <c r="B50" s="483">
        <v>8140</v>
      </c>
      <c r="C50" s="467">
        <v>0</v>
      </c>
      <c r="D50" s="467">
        <v>500000</v>
      </c>
      <c r="E50" s="467">
        <v>0</v>
      </c>
      <c r="F50" s="467">
        <v>0</v>
      </c>
      <c r="G50" s="467">
        <v>0</v>
      </c>
      <c r="H50" s="467">
        <v>0</v>
      </c>
      <c r="I50" s="477"/>
      <c r="J50" s="467">
        <v>0</v>
      </c>
      <c r="K50" s="477"/>
      <c r="L50" s="524"/>
    </row>
    <row r="51" spans="1:12" s="485" customFormat="1" x14ac:dyDescent="0.2">
      <c r="A51" s="1442" t="s">
        <v>312</v>
      </c>
      <c r="B51" s="483">
        <v>8150</v>
      </c>
      <c r="C51" s="475"/>
      <c r="D51" s="475"/>
      <c r="E51" s="475"/>
      <c r="F51" s="475"/>
      <c r="G51" s="475"/>
      <c r="H51" s="1694">
        <f>SUM(D29)</f>
        <v>0</v>
      </c>
      <c r="I51" s="477"/>
      <c r="J51" s="475"/>
      <c r="K51" s="480"/>
      <c r="L51" s="524"/>
    </row>
    <row r="52" spans="1:12" s="485" customFormat="1" ht="26.25" x14ac:dyDescent="0.2">
      <c r="A52" s="1442" t="s">
        <v>1878</v>
      </c>
      <c r="B52" s="483">
        <v>8160</v>
      </c>
      <c r="C52" s="477"/>
      <c r="D52" s="477"/>
      <c r="E52" s="477"/>
      <c r="F52" s="477"/>
      <c r="G52" s="477"/>
      <c r="H52" s="477"/>
      <c r="I52" s="477"/>
      <c r="J52" s="477"/>
      <c r="K52" s="1694">
        <f>D30</f>
        <v>0</v>
      </c>
      <c r="L52" s="524"/>
    </row>
    <row r="53" spans="1:12" s="485" customFormat="1" ht="26.25" x14ac:dyDescent="0.2">
      <c r="A53" s="1442" t="s">
        <v>1877</v>
      </c>
      <c r="B53" s="483">
        <v>8170</v>
      </c>
      <c r="C53" s="480"/>
      <c r="D53" s="480"/>
      <c r="E53" s="477"/>
      <c r="F53" s="477"/>
      <c r="G53" s="477"/>
      <c r="H53" s="480"/>
      <c r="I53" s="477"/>
      <c r="J53" s="477"/>
      <c r="K53" s="1694">
        <f>E31</f>
        <v>0</v>
      </c>
      <c r="L53" s="524"/>
    </row>
    <row r="54" spans="1:12" s="485" customFormat="1" ht="13.5" thickBot="1" x14ac:dyDescent="0.25">
      <c r="A54" s="1442" t="s">
        <v>716</v>
      </c>
      <c r="B54" s="483">
        <v>8410</v>
      </c>
      <c r="C54" s="530">
        <v>0</v>
      </c>
      <c r="D54" s="530">
        <v>0</v>
      </c>
      <c r="E54" s="477"/>
      <c r="F54" s="477"/>
      <c r="G54" s="477"/>
      <c r="H54" s="530">
        <v>0</v>
      </c>
      <c r="I54" s="477"/>
      <c r="J54" s="477"/>
      <c r="K54" s="475"/>
      <c r="L54" s="524"/>
    </row>
    <row r="55" spans="1:12" s="485" customFormat="1" ht="14.25" thickTop="1" thickBot="1" x14ac:dyDescent="0.25">
      <c r="A55" s="1443" t="s">
        <v>717</v>
      </c>
      <c r="B55" s="483">
        <v>8420</v>
      </c>
      <c r="C55" s="531">
        <v>0</v>
      </c>
      <c r="D55" s="531">
        <v>0</v>
      </c>
      <c r="E55" s="477"/>
      <c r="F55" s="477"/>
      <c r="G55" s="477"/>
      <c r="H55" s="530">
        <v>0</v>
      </c>
      <c r="I55" s="477"/>
      <c r="J55" s="477"/>
      <c r="K55" s="477"/>
      <c r="L55" s="524"/>
    </row>
    <row r="56" spans="1:12" s="485" customFormat="1" ht="14.25" thickTop="1" thickBot="1" x14ac:dyDescent="0.25">
      <c r="A56" s="1442" t="s">
        <v>602</v>
      </c>
      <c r="B56" s="483">
        <v>8430</v>
      </c>
      <c r="C56" s="531">
        <v>0</v>
      </c>
      <c r="D56" s="531">
        <v>0</v>
      </c>
      <c r="E56" s="477"/>
      <c r="F56" s="477"/>
      <c r="G56" s="477"/>
      <c r="H56" s="530">
        <v>0</v>
      </c>
      <c r="I56" s="477"/>
      <c r="J56" s="477"/>
      <c r="K56" s="477"/>
      <c r="L56" s="524"/>
    </row>
    <row r="57" spans="1:12" s="485" customFormat="1" ht="14.25" thickTop="1" thickBot="1" x14ac:dyDescent="0.25">
      <c r="A57" s="1443" t="s">
        <v>599</v>
      </c>
      <c r="B57" s="483">
        <v>8440</v>
      </c>
      <c r="C57" s="531">
        <v>0</v>
      </c>
      <c r="D57" s="531">
        <v>0</v>
      </c>
      <c r="E57" s="477"/>
      <c r="F57" s="477"/>
      <c r="G57" s="477"/>
      <c r="H57" s="530">
        <v>0</v>
      </c>
      <c r="I57" s="477"/>
      <c r="J57" s="477"/>
      <c r="K57" s="477"/>
      <c r="L57" s="524"/>
    </row>
    <row r="58" spans="1:12" s="485" customFormat="1" ht="14.25" thickTop="1" thickBot="1" x14ac:dyDescent="0.25">
      <c r="A58" s="1442" t="s">
        <v>600</v>
      </c>
      <c r="B58" s="483">
        <v>8510</v>
      </c>
      <c r="C58" s="531">
        <v>0</v>
      </c>
      <c r="D58" s="531">
        <v>0</v>
      </c>
      <c r="E58" s="477"/>
      <c r="F58" s="477"/>
      <c r="G58" s="477"/>
      <c r="H58" s="530">
        <v>0</v>
      </c>
      <c r="I58" s="477"/>
      <c r="J58" s="477"/>
      <c r="K58" s="477"/>
      <c r="L58" s="524"/>
    </row>
    <row r="59" spans="1:12" s="485" customFormat="1" ht="14.25" thickTop="1" thickBot="1" x14ac:dyDescent="0.25">
      <c r="A59" s="1444" t="s">
        <v>718</v>
      </c>
      <c r="B59" s="483">
        <v>8520</v>
      </c>
      <c r="C59" s="531">
        <v>0</v>
      </c>
      <c r="D59" s="531">
        <v>0</v>
      </c>
      <c r="E59" s="477"/>
      <c r="F59" s="477"/>
      <c r="G59" s="477"/>
      <c r="H59" s="530">
        <v>0</v>
      </c>
      <c r="I59" s="477"/>
      <c r="J59" s="477"/>
      <c r="K59" s="477"/>
      <c r="L59" s="524"/>
    </row>
    <row r="60" spans="1:12" s="485" customFormat="1" ht="14.25" thickTop="1" thickBot="1" x14ac:dyDescent="0.25">
      <c r="A60" s="1442" t="s">
        <v>601</v>
      </c>
      <c r="B60" s="483">
        <v>8530</v>
      </c>
      <c r="C60" s="531">
        <v>0</v>
      </c>
      <c r="D60" s="531">
        <v>0</v>
      </c>
      <c r="E60" s="477"/>
      <c r="F60" s="477"/>
      <c r="G60" s="477"/>
      <c r="H60" s="530">
        <v>0</v>
      </c>
      <c r="I60" s="477"/>
      <c r="J60" s="477"/>
      <c r="K60" s="477"/>
      <c r="L60" s="524"/>
    </row>
    <row r="61" spans="1:12" s="485" customFormat="1" ht="14.25" thickTop="1" thickBot="1" x14ac:dyDescent="0.25">
      <c r="A61" s="1443" t="s">
        <v>767</v>
      </c>
      <c r="B61" s="483">
        <v>8540</v>
      </c>
      <c r="C61" s="531">
        <v>0</v>
      </c>
      <c r="D61" s="531">
        <v>0</v>
      </c>
      <c r="E61" s="477"/>
      <c r="F61" s="477"/>
      <c r="G61" s="477"/>
      <c r="H61" s="530">
        <v>0</v>
      </c>
      <c r="I61" s="477"/>
      <c r="J61" s="477"/>
      <c r="K61" s="477"/>
      <c r="L61" s="524"/>
    </row>
    <row r="62" spans="1:12" s="485" customFormat="1" ht="13.5" customHeight="1" thickTop="1" thickBot="1" x14ac:dyDescent="0.25">
      <c r="A62" s="1442" t="s">
        <v>768</v>
      </c>
      <c r="B62" s="483">
        <v>8610</v>
      </c>
      <c r="C62" s="531">
        <v>0</v>
      </c>
      <c r="D62" s="531">
        <v>0</v>
      </c>
      <c r="E62" s="477"/>
      <c r="F62" s="477"/>
      <c r="G62" s="477"/>
      <c r="H62" s="477"/>
      <c r="I62" s="477"/>
      <c r="J62" s="477"/>
      <c r="K62" s="477"/>
      <c r="L62" s="524"/>
    </row>
    <row r="63" spans="1:12" s="485" customFormat="1" ht="14.25" thickTop="1" thickBot="1" x14ac:dyDescent="0.25">
      <c r="A63" s="1443" t="s">
        <v>719</v>
      </c>
      <c r="B63" s="483">
        <v>8620</v>
      </c>
      <c r="C63" s="531">
        <v>0</v>
      </c>
      <c r="D63" s="531">
        <v>0</v>
      </c>
      <c r="E63" s="477"/>
      <c r="F63" s="477"/>
      <c r="G63" s="477"/>
      <c r="H63" s="477"/>
      <c r="I63" s="477"/>
      <c r="J63" s="477"/>
      <c r="K63" s="477"/>
      <c r="L63" s="524"/>
    </row>
    <row r="64" spans="1:12" s="485" customFormat="1" ht="13.5" customHeight="1" thickTop="1" thickBot="1" x14ac:dyDescent="0.25">
      <c r="A64" s="1442" t="s">
        <v>769</v>
      </c>
      <c r="B64" s="483">
        <v>8630</v>
      </c>
      <c r="C64" s="531">
        <v>0</v>
      </c>
      <c r="D64" s="531">
        <v>0</v>
      </c>
      <c r="E64" s="477"/>
      <c r="F64" s="477"/>
      <c r="G64" s="477"/>
      <c r="H64" s="477"/>
      <c r="I64" s="477"/>
      <c r="J64" s="477"/>
      <c r="K64" s="477"/>
      <c r="L64" s="524"/>
    </row>
    <row r="65" spans="1:12" s="485" customFormat="1" ht="14.25" thickTop="1" thickBot="1" x14ac:dyDescent="0.25">
      <c r="A65" s="1443" t="s">
        <v>770</v>
      </c>
      <c r="B65" s="483">
        <v>8640</v>
      </c>
      <c r="C65" s="531">
        <v>0</v>
      </c>
      <c r="D65" s="531">
        <v>0</v>
      </c>
      <c r="E65" s="477"/>
      <c r="F65" s="477"/>
      <c r="G65" s="477"/>
      <c r="H65" s="477"/>
      <c r="I65" s="477"/>
      <c r="J65" s="477"/>
      <c r="K65" s="477"/>
      <c r="L65" s="524"/>
    </row>
    <row r="66" spans="1:12" s="485" customFormat="1" ht="14.25" thickTop="1" thickBot="1" x14ac:dyDescent="0.25">
      <c r="A66" s="1442" t="s">
        <v>771</v>
      </c>
      <c r="B66" s="483">
        <v>8710</v>
      </c>
      <c r="C66" s="531">
        <v>0</v>
      </c>
      <c r="D66" s="531">
        <v>0</v>
      </c>
      <c r="E66" s="477"/>
      <c r="F66" s="477"/>
      <c r="G66" s="477"/>
      <c r="H66" s="477"/>
      <c r="I66" s="477"/>
      <c r="J66" s="477"/>
      <c r="K66" s="477"/>
      <c r="L66" s="524"/>
    </row>
    <row r="67" spans="1:12" s="485" customFormat="1" ht="14.25" thickTop="1" thickBot="1" x14ac:dyDescent="0.25">
      <c r="A67" s="1443" t="s">
        <v>720</v>
      </c>
      <c r="B67" s="483">
        <v>8720</v>
      </c>
      <c r="C67" s="531">
        <v>0</v>
      </c>
      <c r="D67" s="531">
        <v>0</v>
      </c>
      <c r="E67" s="477"/>
      <c r="F67" s="477"/>
      <c r="G67" s="477"/>
      <c r="H67" s="477"/>
      <c r="I67" s="477"/>
      <c r="J67" s="477"/>
      <c r="K67" s="477"/>
      <c r="L67" s="524"/>
    </row>
    <row r="68" spans="1:12" s="485" customFormat="1" ht="14.25" thickTop="1" thickBot="1" x14ac:dyDescent="0.25">
      <c r="A68" s="1444" t="s">
        <v>772</v>
      </c>
      <c r="B68" s="483">
        <v>8730</v>
      </c>
      <c r="C68" s="531">
        <v>0</v>
      </c>
      <c r="D68" s="531">
        <v>0</v>
      </c>
      <c r="E68" s="477"/>
      <c r="F68" s="477"/>
      <c r="G68" s="477"/>
      <c r="H68" s="477"/>
      <c r="I68" s="477"/>
      <c r="J68" s="477"/>
      <c r="K68" s="477"/>
      <c r="L68" s="524"/>
    </row>
    <row r="69" spans="1:12" s="485" customFormat="1" ht="14.25" thickTop="1" thickBot="1" x14ac:dyDescent="0.25">
      <c r="A69" s="1443" t="s">
        <v>773</v>
      </c>
      <c r="B69" s="483">
        <v>8740</v>
      </c>
      <c r="C69" s="531">
        <v>0</v>
      </c>
      <c r="D69" s="531">
        <v>0</v>
      </c>
      <c r="E69" s="477"/>
      <c r="F69" s="477"/>
      <c r="G69" s="477"/>
      <c r="H69" s="477"/>
      <c r="I69" s="477"/>
      <c r="J69" s="477"/>
      <c r="K69" s="477"/>
      <c r="L69" s="524"/>
    </row>
    <row r="70" spans="1:12" s="485" customFormat="1" ht="14.25" thickTop="1" thickBot="1" x14ac:dyDescent="0.25">
      <c r="A70" s="1442" t="s">
        <v>774</v>
      </c>
      <c r="B70" s="483">
        <v>8810</v>
      </c>
      <c r="C70" s="531">
        <v>0</v>
      </c>
      <c r="D70" s="531">
        <v>0</v>
      </c>
      <c r="E70" s="477"/>
      <c r="F70" s="477"/>
      <c r="G70" s="477"/>
      <c r="H70" s="477"/>
      <c r="I70" s="477"/>
      <c r="J70" s="477"/>
      <c r="K70" s="477"/>
      <c r="L70" s="524"/>
    </row>
    <row r="71" spans="1:12" s="485" customFormat="1" ht="14.25" thickTop="1" thickBot="1" x14ac:dyDescent="0.25">
      <c r="A71" s="1442" t="s">
        <v>778</v>
      </c>
      <c r="B71" s="483">
        <v>8820</v>
      </c>
      <c r="C71" s="531">
        <v>0</v>
      </c>
      <c r="D71" s="531">
        <v>0</v>
      </c>
      <c r="E71" s="477"/>
      <c r="F71" s="477"/>
      <c r="G71" s="477"/>
      <c r="H71" s="477"/>
      <c r="I71" s="477"/>
      <c r="J71" s="477"/>
      <c r="K71" s="477"/>
      <c r="L71" s="524"/>
    </row>
    <row r="72" spans="1:12" s="485" customFormat="1" ht="14.25" thickTop="1" thickBot="1" x14ac:dyDescent="0.25">
      <c r="A72" s="1442" t="s">
        <v>775</v>
      </c>
      <c r="B72" s="483">
        <v>8830</v>
      </c>
      <c r="C72" s="531">
        <v>0</v>
      </c>
      <c r="D72" s="531">
        <v>0</v>
      </c>
      <c r="E72" s="477"/>
      <c r="F72" s="477"/>
      <c r="G72" s="477"/>
      <c r="H72" s="477"/>
      <c r="I72" s="477"/>
      <c r="J72" s="477"/>
      <c r="K72" s="477"/>
      <c r="L72" s="524"/>
    </row>
    <row r="73" spans="1:12" s="485" customFormat="1" ht="14.25" thickTop="1" thickBot="1" x14ac:dyDescent="0.25">
      <c r="A73" s="1442" t="s">
        <v>776</v>
      </c>
      <c r="B73" s="483">
        <v>8840</v>
      </c>
      <c r="C73" s="531">
        <v>0</v>
      </c>
      <c r="D73" s="531">
        <v>0</v>
      </c>
      <c r="E73" s="477"/>
      <c r="F73" s="477"/>
      <c r="G73" s="477"/>
      <c r="H73" s="477"/>
      <c r="I73" s="477"/>
      <c r="J73" s="477"/>
      <c r="K73" s="480"/>
      <c r="L73" s="524"/>
    </row>
    <row r="74" spans="1:12" s="485" customFormat="1" ht="14.25" thickTop="1" thickBot="1" x14ac:dyDescent="0.25">
      <c r="A74" s="1442" t="s">
        <v>393</v>
      </c>
      <c r="B74" s="483">
        <v>8910</v>
      </c>
      <c r="C74" s="531">
        <v>0</v>
      </c>
      <c r="D74" s="531">
        <v>0</v>
      </c>
      <c r="E74" s="480"/>
      <c r="F74" s="530">
        <v>0</v>
      </c>
      <c r="G74" s="530">
        <v>0</v>
      </c>
      <c r="H74" s="530">
        <v>0</v>
      </c>
      <c r="I74" s="480"/>
      <c r="J74" s="480"/>
      <c r="K74" s="530">
        <v>0</v>
      </c>
      <c r="L74" s="524"/>
    </row>
    <row r="75" spans="1:12" s="485" customFormat="1" ht="14.25" thickTop="1" thickBot="1" x14ac:dyDescent="0.25">
      <c r="A75" s="1445" t="s">
        <v>459</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15" t="s">
        <v>460</v>
      </c>
      <c r="B76" s="2116"/>
      <c r="C76" s="1654">
        <f t="shared" ref="C76:K76" si="7">SUM(C47:C75)</f>
        <v>0</v>
      </c>
      <c r="D76" s="1654">
        <f t="shared" si="7"/>
        <v>500000</v>
      </c>
      <c r="E76" s="1654">
        <f t="shared" si="7"/>
        <v>0</v>
      </c>
      <c r="F76" s="1654">
        <f t="shared" si="7"/>
        <v>0</v>
      </c>
      <c r="G76" s="1654">
        <f t="shared" si="7"/>
        <v>0</v>
      </c>
      <c r="H76" s="1654">
        <f t="shared" si="7"/>
        <v>0</v>
      </c>
      <c r="I76" s="1654">
        <f t="shared" si="7"/>
        <v>1650000</v>
      </c>
      <c r="J76" s="1654">
        <f t="shared" si="7"/>
        <v>0</v>
      </c>
      <c r="K76" s="1654">
        <f t="shared" si="7"/>
        <v>0</v>
      </c>
      <c r="L76" s="524"/>
    </row>
    <row r="77" spans="1:12" ht="14.25" thickTop="1" thickBot="1" x14ac:dyDescent="0.25">
      <c r="A77" s="2117" t="s">
        <v>1239</v>
      </c>
      <c r="B77" s="2118"/>
      <c r="C77" s="1654">
        <f t="shared" ref="C77:K77" si="8">C44-C76</f>
        <v>0</v>
      </c>
      <c r="D77" s="1654">
        <f t="shared" si="8"/>
        <v>0</v>
      </c>
      <c r="E77" s="1654">
        <f t="shared" si="8"/>
        <v>10400</v>
      </c>
      <c r="F77" s="1654">
        <f t="shared" si="8"/>
        <v>0</v>
      </c>
      <c r="G77" s="1654">
        <f t="shared" si="8"/>
        <v>0</v>
      </c>
      <c r="H77" s="1654">
        <f t="shared" si="8"/>
        <v>1650000</v>
      </c>
      <c r="I77" s="1654">
        <f t="shared" si="8"/>
        <v>-60400</v>
      </c>
      <c r="J77" s="1654">
        <f t="shared" si="8"/>
        <v>0</v>
      </c>
      <c r="K77" s="1654">
        <f t="shared" si="8"/>
        <v>0</v>
      </c>
      <c r="L77" s="347"/>
    </row>
    <row r="78" spans="1:12" ht="21.75" customHeight="1" thickTop="1" thickBot="1" x14ac:dyDescent="0.25">
      <c r="A78" s="2121" t="s">
        <v>618</v>
      </c>
      <c r="B78" s="2122"/>
      <c r="C78" s="1653">
        <f t="shared" ref="C78:K78" si="9">C20+C77</f>
        <v>1290901</v>
      </c>
      <c r="D78" s="1653">
        <f t="shared" si="9"/>
        <v>8</v>
      </c>
      <c r="E78" s="1653">
        <f t="shared" si="9"/>
        <v>397353</v>
      </c>
      <c r="F78" s="1653">
        <f t="shared" si="9"/>
        <v>16312</v>
      </c>
      <c r="G78" s="1653">
        <f t="shared" si="9"/>
        <v>-496431</v>
      </c>
      <c r="H78" s="1653">
        <f t="shared" si="9"/>
        <v>1039522</v>
      </c>
      <c r="I78" s="1653">
        <f t="shared" si="9"/>
        <v>-34332</v>
      </c>
      <c r="J78" s="1653">
        <f t="shared" si="9"/>
        <v>-219408</v>
      </c>
      <c r="K78" s="1653">
        <f t="shared" si="9"/>
        <v>0</v>
      </c>
      <c r="L78" s="533"/>
    </row>
    <row r="79" spans="1:12" ht="13.5" thickTop="1" x14ac:dyDescent="0.2">
      <c r="A79" s="1446" t="s">
        <v>2050</v>
      </c>
      <c r="B79" s="534"/>
      <c r="C79" s="478">
        <v>10252216</v>
      </c>
      <c r="D79" s="535">
        <v>2527383</v>
      </c>
      <c r="E79" s="535">
        <v>75692</v>
      </c>
      <c r="F79" s="535">
        <v>0</v>
      </c>
      <c r="G79" s="535">
        <v>2874674</v>
      </c>
      <c r="H79" s="535">
        <v>0</v>
      </c>
      <c r="I79" s="535">
        <v>1113052</v>
      </c>
      <c r="J79" s="535">
        <v>0</v>
      </c>
      <c r="K79" s="535">
        <v>0</v>
      </c>
      <c r="L79" s="347"/>
    </row>
    <row r="80" spans="1:12" x14ac:dyDescent="0.2">
      <c r="A80" s="2127" t="s">
        <v>1876</v>
      </c>
      <c r="B80" s="2128"/>
      <c r="C80" s="467"/>
      <c r="D80" s="467"/>
      <c r="E80" s="467"/>
      <c r="F80" s="467"/>
      <c r="G80" s="467"/>
      <c r="H80" s="467"/>
      <c r="I80" s="467"/>
      <c r="J80" s="467"/>
      <c r="K80" s="467"/>
      <c r="L80" s="347"/>
    </row>
    <row r="81" spans="1:12" ht="13.5" thickBot="1" x14ac:dyDescent="0.25">
      <c r="A81" s="2119" t="s">
        <v>2051</v>
      </c>
      <c r="B81" s="2120"/>
      <c r="C81" s="1639">
        <f>(SUM(C78:C80))</f>
        <v>11543117</v>
      </c>
      <c r="D81" s="1639">
        <f>SUM(D78:D80)</f>
        <v>2527391</v>
      </c>
      <c r="E81" s="1639">
        <f t="shared" ref="E81:K81" si="10">SUM(E78:E80)</f>
        <v>473045</v>
      </c>
      <c r="F81" s="1639">
        <f t="shared" si="10"/>
        <v>16312</v>
      </c>
      <c r="G81" s="1639">
        <f t="shared" si="10"/>
        <v>2378243</v>
      </c>
      <c r="H81" s="1639">
        <f t="shared" si="10"/>
        <v>1039522</v>
      </c>
      <c r="I81" s="1639">
        <f t="shared" si="10"/>
        <v>1078720</v>
      </c>
      <c r="J81" s="1639">
        <f t="shared" si="10"/>
        <v>-219408</v>
      </c>
      <c r="K81" s="1639">
        <f t="shared" si="10"/>
        <v>0</v>
      </c>
      <c r="L81" s="347"/>
    </row>
    <row r="82" spans="1:12" ht="0.75" customHeight="1" thickTop="1" thickBot="1" x14ac:dyDescent="0.25">
      <c r="A82" s="536" t="s">
        <v>361</v>
      </c>
      <c r="B82" s="537"/>
      <c r="C82" s="538">
        <f>(C81-C79)</f>
        <v>1290901</v>
      </c>
      <c r="D82" s="538">
        <f t="shared" ref="D82:K82" si="11">(D81-D79)</f>
        <v>8</v>
      </c>
      <c r="E82" s="538">
        <f t="shared" si="11"/>
        <v>397353</v>
      </c>
      <c r="F82" s="538">
        <f t="shared" si="11"/>
        <v>16312</v>
      </c>
      <c r="G82" s="538">
        <f t="shared" si="11"/>
        <v>-496431</v>
      </c>
      <c r="H82" s="538">
        <f t="shared" si="11"/>
        <v>1039522</v>
      </c>
      <c r="I82" s="538">
        <f t="shared" si="11"/>
        <v>-34332</v>
      </c>
      <c r="J82" s="538">
        <f t="shared" si="11"/>
        <v>-219408</v>
      </c>
      <c r="K82" s="538">
        <f t="shared" si="11"/>
        <v>0</v>
      </c>
    </row>
    <row r="83" spans="1:12" ht="14.25" hidden="1" thickTop="1" thickBot="1" x14ac:dyDescent="0.25">
      <c r="A83" s="539" t="s">
        <v>362</v>
      </c>
      <c r="B83" s="464"/>
      <c r="C83" s="540">
        <f>C82/C81</f>
        <v>0.11183296504748241</v>
      </c>
      <c r="D83" s="540">
        <f t="shared" ref="D83:K83" si="12">D82/D81</f>
        <v>3.1653194935014015E-6</v>
      </c>
      <c r="E83" s="540">
        <f t="shared" si="12"/>
        <v>0.83998985297381856</v>
      </c>
      <c r="F83" s="540">
        <f t="shared" si="12"/>
        <v>1</v>
      </c>
      <c r="G83" s="540">
        <f t="shared" si="12"/>
        <v>-0.2087385519478035</v>
      </c>
      <c r="H83" s="540">
        <f t="shared" si="12"/>
        <v>1</v>
      </c>
      <c r="I83" s="540">
        <f t="shared" si="12"/>
        <v>-3.1826609314743397E-2</v>
      </c>
      <c r="J83" s="540">
        <f t="shared" si="12"/>
        <v>1</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gridLine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115" workbookViewId="0">
      <pane ySplit="2" topLeftCell="A3" activePane="bottomLeft" state="frozen"/>
      <selection activeCell="A10" sqref="A10:F10"/>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23" t="s">
        <v>1883</v>
      </c>
      <c r="B1" s="452"/>
      <c r="C1" s="453" t="s">
        <v>445</v>
      </c>
      <c r="D1" s="453" t="s">
        <v>446</v>
      </c>
      <c r="E1" s="453" t="s">
        <v>447</v>
      </c>
      <c r="F1" s="453" t="s">
        <v>448</v>
      </c>
      <c r="G1" s="453" t="s">
        <v>449</v>
      </c>
      <c r="H1" s="453" t="s">
        <v>450</v>
      </c>
      <c r="I1" s="453" t="s">
        <v>451</v>
      </c>
      <c r="J1" s="453" t="s">
        <v>452</v>
      </c>
      <c r="K1" s="453" t="s">
        <v>780</v>
      </c>
    </row>
    <row r="2" spans="1:12" ht="36" x14ac:dyDescent="0.2">
      <c r="A2" s="212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31" t="s">
        <v>115</v>
      </c>
      <c r="B3" s="1532"/>
      <c r="C3" s="1533"/>
      <c r="D3" s="1533"/>
      <c r="E3" s="1533"/>
      <c r="F3" s="1534"/>
      <c r="G3" s="1535"/>
      <c r="H3" s="1534"/>
      <c r="I3" s="1534"/>
      <c r="J3" s="1534"/>
      <c r="K3" s="1536"/>
    </row>
    <row r="4" spans="1:12" ht="15.75" customHeight="1" x14ac:dyDescent="0.2">
      <c r="A4" s="1542" t="s">
        <v>397</v>
      </c>
      <c r="B4" s="1543">
        <v>1100</v>
      </c>
      <c r="C4" s="543"/>
      <c r="D4" s="543"/>
      <c r="E4" s="543"/>
      <c r="F4" s="544"/>
      <c r="G4" s="545"/>
      <c r="H4" s="546"/>
      <c r="I4" s="546"/>
      <c r="J4" s="546"/>
      <c r="K4" s="546"/>
    </row>
    <row r="5" spans="1:12" ht="15" x14ac:dyDescent="0.2">
      <c r="A5" s="493" t="s">
        <v>1750</v>
      </c>
      <c r="B5" s="547"/>
      <c r="C5" s="481">
        <v>726026</v>
      </c>
      <c r="D5" s="481">
        <v>215871</v>
      </c>
      <c r="E5" s="466">
        <v>391406</v>
      </c>
      <c r="F5" s="548">
        <v>154981</v>
      </c>
      <c r="G5" s="466">
        <v>150850</v>
      </c>
      <c r="H5" s="466">
        <v>0</v>
      </c>
      <c r="I5" s="466">
        <v>13837</v>
      </c>
      <c r="J5" s="467">
        <v>97939</v>
      </c>
      <c r="K5" s="466">
        <v>0</v>
      </c>
    </row>
    <row r="6" spans="1:12" ht="15" x14ac:dyDescent="0.2">
      <c r="A6" s="463" t="s">
        <v>1751</v>
      </c>
      <c r="B6" s="470">
        <v>1130</v>
      </c>
      <c r="C6" s="466">
        <v>0</v>
      </c>
      <c r="D6" s="466">
        <v>10964</v>
      </c>
      <c r="E6" s="475"/>
      <c r="F6" s="475"/>
      <c r="G6" s="468"/>
      <c r="H6" s="468"/>
      <c r="I6" s="468"/>
      <c r="J6" s="468"/>
      <c r="K6" s="468"/>
    </row>
    <row r="7" spans="1:12" x14ac:dyDescent="0.2">
      <c r="A7" s="463" t="s">
        <v>112</v>
      </c>
      <c r="B7" s="549">
        <v>1140</v>
      </c>
      <c r="C7" s="466">
        <v>5617</v>
      </c>
      <c r="D7" s="466">
        <v>0</v>
      </c>
      <c r="E7" s="468"/>
      <c r="F7" s="467">
        <v>0</v>
      </c>
      <c r="G7" s="467">
        <v>0</v>
      </c>
      <c r="H7" s="467">
        <v>0</v>
      </c>
      <c r="I7" s="468"/>
      <c r="J7" s="468"/>
      <c r="K7" s="468"/>
    </row>
    <row r="8" spans="1:12" x14ac:dyDescent="0.2">
      <c r="A8" s="463" t="s">
        <v>433</v>
      </c>
      <c r="B8" s="470">
        <v>1150</v>
      </c>
      <c r="C8" s="475"/>
      <c r="D8" s="475"/>
      <c r="E8" s="477"/>
      <c r="F8" s="477"/>
      <c r="G8" s="481">
        <v>204548</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434</v>
      </c>
      <c r="B11" s="550">
        <v>1190</v>
      </c>
      <c r="C11" s="551">
        <v>0</v>
      </c>
      <c r="D11" s="466">
        <v>0</v>
      </c>
      <c r="E11" s="466">
        <v>0</v>
      </c>
      <c r="F11" s="466">
        <v>0</v>
      </c>
      <c r="G11" s="466">
        <v>0</v>
      </c>
      <c r="H11" s="466">
        <v>0</v>
      </c>
      <c r="I11" s="466">
        <v>0</v>
      </c>
      <c r="J11" s="467">
        <v>0</v>
      </c>
      <c r="K11" s="466">
        <v>0</v>
      </c>
      <c r="L11" s="552"/>
    </row>
    <row r="12" spans="1:12" ht="12.75" customHeight="1" thickBot="1" x14ac:dyDescent="0.25">
      <c r="A12" s="1656" t="s">
        <v>29</v>
      </c>
      <c r="B12" s="1657"/>
      <c r="C12" s="1658">
        <f t="shared" ref="C12:K12" si="0">SUM(C5:C11)</f>
        <v>731643</v>
      </c>
      <c r="D12" s="1658">
        <f t="shared" si="0"/>
        <v>226835</v>
      </c>
      <c r="E12" s="1658">
        <f t="shared" si="0"/>
        <v>391406</v>
      </c>
      <c r="F12" s="1658">
        <f t="shared" si="0"/>
        <v>154981</v>
      </c>
      <c r="G12" s="1658">
        <f t="shared" si="0"/>
        <v>355398</v>
      </c>
      <c r="H12" s="1658">
        <f t="shared" si="0"/>
        <v>0</v>
      </c>
      <c r="I12" s="1658">
        <f t="shared" si="0"/>
        <v>13837</v>
      </c>
      <c r="J12" s="1658">
        <f t="shared" si="0"/>
        <v>97939</v>
      </c>
      <c r="K12" s="1639">
        <f t="shared" si="0"/>
        <v>0</v>
      </c>
    </row>
    <row r="13" spans="1:12" ht="15.75" customHeight="1" thickTop="1" x14ac:dyDescent="0.2">
      <c r="A13" s="1544" t="s">
        <v>471</v>
      </c>
      <c r="B13" s="1545">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97</v>
      </c>
      <c r="B15" s="470">
        <v>1220</v>
      </c>
      <c r="C15" s="551">
        <v>0</v>
      </c>
      <c r="D15" s="466">
        <v>0</v>
      </c>
      <c r="E15" s="466">
        <v>0</v>
      </c>
      <c r="F15" s="466">
        <v>0</v>
      </c>
      <c r="G15" s="466">
        <v>0</v>
      </c>
      <c r="H15" s="466">
        <v>0</v>
      </c>
      <c r="I15" s="466">
        <v>0</v>
      </c>
      <c r="J15" s="467">
        <v>0</v>
      </c>
      <c r="K15" s="466">
        <v>0</v>
      </c>
    </row>
    <row r="16" spans="1:12" ht="15" customHeight="1" x14ac:dyDescent="0.2">
      <c r="A16" s="463" t="s">
        <v>1752</v>
      </c>
      <c r="B16" s="549">
        <v>1230</v>
      </c>
      <c r="C16" s="551">
        <v>0</v>
      </c>
      <c r="D16" s="466">
        <v>537272</v>
      </c>
      <c r="E16" s="466">
        <v>0</v>
      </c>
      <c r="F16" s="466">
        <v>0</v>
      </c>
      <c r="G16" s="466">
        <v>82662</v>
      </c>
      <c r="H16" s="466">
        <v>0</v>
      </c>
      <c r="I16" s="466">
        <v>0</v>
      </c>
      <c r="J16" s="467">
        <v>0</v>
      </c>
      <c r="K16" s="466">
        <v>0</v>
      </c>
    </row>
    <row r="17" spans="1:11" ht="12.75" customHeight="1" x14ac:dyDescent="0.2">
      <c r="A17" s="463" t="s">
        <v>840</v>
      </c>
      <c r="B17" s="470">
        <v>1290</v>
      </c>
      <c r="C17" s="551">
        <v>0</v>
      </c>
      <c r="D17" s="466">
        <v>0</v>
      </c>
      <c r="E17" s="466">
        <v>0</v>
      </c>
      <c r="F17" s="466">
        <v>0</v>
      </c>
      <c r="G17" s="466">
        <v>0</v>
      </c>
      <c r="H17" s="466">
        <v>0</v>
      </c>
      <c r="I17" s="466">
        <v>0</v>
      </c>
      <c r="J17" s="467">
        <v>0</v>
      </c>
      <c r="K17" s="466">
        <v>0</v>
      </c>
    </row>
    <row r="18" spans="1:11" ht="12.75" customHeight="1" thickBot="1" x14ac:dyDescent="0.25">
      <c r="A18" s="1659" t="s">
        <v>558</v>
      </c>
      <c r="B18" s="1660"/>
      <c r="C18" s="1661">
        <f>SUM(C14:C17)</f>
        <v>0</v>
      </c>
      <c r="D18" s="1661">
        <f t="shared" ref="D18:K18" si="1">SUM(D14:D17)</f>
        <v>537272</v>
      </c>
      <c r="E18" s="1661">
        <f t="shared" si="1"/>
        <v>0</v>
      </c>
      <c r="F18" s="1661">
        <f t="shared" si="1"/>
        <v>0</v>
      </c>
      <c r="G18" s="1661">
        <f t="shared" si="1"/>
        <v>82662</v>
      </c>
      <c r="H18" s="1661">
        <f t="shared" si="1"/>
        <v>0</v>
      </c>
      <c r="I18" s="1661">
        <f t="shared" si="1"/>
        <v>0</v>
      </c>
      <c r="J18" s="1661">
        <f t="shared" si="1"/>
        <v>0</v>
      </c>
      <c r="K18" s="1662">
        <f t="shared" si="1"/>
        <v>0</v>
      </c>
    </row>
    <row r="19" spans="1:11" ht="15.75" customHeight="1" thickTop="1" x14ac:dyDescent="0.2">
      <c r="A19" s="1544" t="s">
        <v>472</v>
      </c>
      <c r="B19" s="1545">
        <v>1300</v>
      </c>
      <c r="C19" s="554"/>
      <c r="D19" s="554"/>
      <c r="E19" s="554"/>
      <c r="F19" s="554"/>
      <c r="G19" s="553"/>
      <c r="H19" s="554"/>
      <c r="I19" s="554"/>
      <c r="J19" s="554"/>
      <c r="K19" s="555"/>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51">
        <v>0</v>
      </c>
      <c r="D21" s="468"/>
      <c r="E21" s="468"/>
      <c r="F21" s="468"/>
      <c r="G21" s="468"/>
      <c r="H21" s="468"/>
      <c r="I21" s="468"/>
      <c r="J21" s="468"/>
      <c r="K21" s="468"/>
    </row>
    <row r="22" spans="1:11" ht="12.75" customHeight="1" x14ac:dyDescent="0.2">
      <c r="A22" s="463" t="s">
        <v>1134</v>
      </c>
      <c r="B22" s="470">
        <v>1313</v>
      </c>
      <c r="C22" s="551">
        <v>0</v>
      </c>
      <c r="D22" s="468"/>
      <c r="E22" s="468"/>
      <c r="F22" s="468"/>
      <c r="G22" s="468"/>
      <c r="H22" s="468"/>
      <c r="I22" s="468"/>
      <c r="J22" s="468"/>
      <c r="K22" s="468"/>
    </row>
    <row r="23" spans="1:11" ht="12.75" customHeight="1" x14ac:dyDescent="0.2">
      <c r="A23" s="463" t="s">
        <v>1135</v>
      </c>
      <c r="B23" s="470">
        <v>1314</v>
      </c>
      <c r="C23" s="489">
        <v>0</v>
      </c>
      <c r="D23" s="468"/>
      <c r="E23" s="468"/>
      <c r="F23" s="468"/>
      <c r="G23" s="468"/>
      <c r="H23" s="468"/>
      <c r="I23" s="468"/>
      <c r="J23" s="468"/>
      <c r="K23" s="468"/>
    </row>
    <row r="24" spans="1:11" ht="12.75" customHeight="1" x14ac:dyDescent="0.2">
      <c r="A24" s="463" t="s">
        <v>1085</v>
      </c>
      <c r="B24" s="470">
        <v>1321</v>
      </c>
      <c r="C24" s="551">
        <v>0</v>
      </c>
      <c r="D24" s="468"/>
      <c r="E24" s="468"/>
      <c r="F24" s="468"/>
      <c r="G24" s="468"/>
      <c r="H24" s="468"/>
      <c r="I24" s="468"/>
      <c r="J24" s="468"/>
      <c r="K24" s="468"/>
    </row>
    <row r="25" spans="1:11" ht="12.75" customHeight="1" x14ac:dyDescent="0.2">
      <c r="A25" s="463" t="s">
        <v>888</v>
      </c>
      <c r="B25" s="470">
        <v>1322</v>
      </c>
      <c r="C25" s="551">
        <v>0</v>
      </c>
      <c r="D25" s="468"/>
      <c r="E25" s="468"/>
      <c r="F25" s="468"/>
      <c r="G25" s="468"/>
      <c r="H25" s="468"/>
      <c r="I25" s="468"/>
      <c r="J25" s="468"/>
      <c r="K25" s="468"/>
    </row>
    <row r="26" spans="1:11" ht="12.75" customHeight="1" x14ac:dyDescent="0.2">
      <c r="A26" s="463" t="s">
        <v>1163</v>
      </c>
      <c r="B26" s="470">
        <v>1323</v>
      </c>
      <c r="C26" s="551">
        <v>0</v>
      </c>
      <c r="D26" s="468"/>
      <c r="E26" s="468"/>
      <c r="F26" s="468"/>
      <c r="G26" s="468"/>
      <c r="H26" s="468"/>
      <c r="I26" s="468"/>
      <c r="J26" s="468"/>
      <c r="K26" s="468"/>
    </row>
    <row r="27" spans="1:11" ht="12.75" customHeight="1" x14ac:dyDescent="0.2">
      <c r="A27" s="463" t="s">
        <v>1081</v>
      </c>
      <c r="B27" s="470">
        <v>1324</v>
      </c>
      <c r="C27" s="489">
        <v>0</v>
      </c>
      <c r="D27" s="468"/>
      <c r="E27" s="468"/>
      <c r="F27" s="468"/>
      <c r="G27" s="468"/>
      <c r="H27" s="468"/>
      <c r="I27" s="468"/>
      <c r="J27" s="468"/>
      <c r="K27" s="468"/>
    </row>
    <row r="28" spans="1:11" ht="12.75" customHeight="1" x14ac:dyDescent="0.2">
      <c r="A28" s="463" t="s">
        <v>1082</v>
      </c>
      <c r="B28" s="470">
        <v>1331</v>
      </c>
      <c r="C28" s="551">
        <v>0</v>
      </c>
      <c r="D28" s="468"/>
      <c r="E28" s="468"/>
      <c r="F28" s="468"/>
      <c r="G28" s="468"/>
      <c r="H28" s="468"/>
      <c r="I28" s="468"/>
      <c r="J28" s="468"/>
      <c r="K28" s="468"/>
    </row>
    <row r="29" spans="1:11" ht="12.75" customHeight="1" x14ac:dyDescent="0.2">
      <c r="A29" s="463" t="s">
        <v>889</v>
      </c>
      <c r="B29" s="470">
        <v>1332</v>
      </c>
      <c r="C29" s="551">
        <v>0</v>
      </c>
      <c r="D29" s="468"/>
      <c r="E29" s="468"/>
      <c r="F29" s="468"/>
      <c r="G29" s="468"/>
      <c r="H29" s="468"/>
      <c r="I29" s="468"/>
      <c r="J29" s="468"/>
      <c r="K29" s="468"/>
    </row>
    <row r="30" spans="1:11" ht="12.75" customHeight="1" x14ac:dyDescent="0.2">
      <c r="A30" s="463" t="s">
        <v>1084</v>
      </c>
      <c r="B30" s="470">
        <v>1333</v>
      </c>
      <c r="C30" s="551">
        <v>0</v>
      </c>
      <c r="D30" s="468"/>
      <c r="E30" s="468"/>
      <c r="F30" s="468"/>
      <c r="G30" s="468"/>
      <c r="H30" s="468"/>
      <c r="I30" s="468"/>
      <c r="J30" s="468"/>
      <c r="K30" s="468"/>
    </row>
    <row r="31" spans="1:11" ht="12.75" customHeight="1" x14ac:dyDescent="0.2">
      <c r="A31" s="463" t="s">
        <v>1083</v>
      </c>
      <c r="B31" s="470">
        <v>1334</v>
      </c>
      <c r="C31" s="489">
        <v>0</v>
      </c>
      <c r="D31" s="468"/>
      <c r="E31" s="468"/>
      <c r="F31" s="468"/>
      <c r="G31" s="468"/>
      <c r="H31" s="468"/>
      <c r="I31" s="468"/>
      <c r="J31" s="468"/>
      <c r="K31" s="468"/>
    </row>
    <row r="32" spans="1:11" ht="12.75" customHeight="1" x14ac:dyDescent="0.2">
      <c r="A32" s="463" t="s">
        <v>515</v>
      </c>
      <c r="B32" s="470">
        <v>1341</v>
      </c>
      <c r="C32" s="551">
        <v>0</v>
      </c>
      <c r="D32" s="468"/>
      <c r="E32" s="468"/>
      <c r="F32" s="468"/>
      <c r="G32" s="468"/>
      <c r="H32" s="468"/>
      <c r="I32" s="468"/>
      <c r="J32" s="468"/>
      <c r="K32" s="468"/>
    </row>
    <row r="33" spans="1:11" ht="12.75" customHeight="1" x14ac:dyDescent="0.2">
      <c r="A33" s="463" t="s">
        <v>890</v>
      </c>
      <c r="B33" s="470">
        <v>1342</v>
      </c>
      <c r="C33" s="551">
        <v>0</v>
      </c>
      <c r="D33" s="468"/>
      <c r="E33" s="468"/>
      <c r="F33" s="468"/>
      <c r="G33" s="468"/>
      <c r="H33" s="468"/>
      <c r="I33" s="468"/>
      <c r="J33" s="468"/>
      <c r="K33" s="468"/>
    </row>
    <row r="34" spans="1:11" ht="12.75" customHeight="1" x14ac:dyDescent="0.2">
      <c r="A34" s="463" t="s">
        <v>516</v>
      </c>
      <c r="B34" s="470">
        <v>1343</v>
      </c>
      <c r="C34" s="551">
        <v>0</v>
      </c>
      <c r="D34" s="468"/>
      <c r="E34" s="468"/>
      <c r="F34" s="468"/>
      <c r="G34" s="468"/>
      <c r="H34" s="468"/>
      <c r="I34" s="468"/>
      <c r="J34" s="468"/>
      <c r="K34" s="468"/>
    </row>
    <row r="35" spans="1:11" ht="12.75" customHeight="1" x14ac:dyDescent="0.2">
      <c r="A35" s="463" t="s">
        <v>514</v>
      </c>
      <c r="B35" s="470">
        <v>1344</v>
      </c>
      <c r="C35" s="489">
        <v>0</v>
      </c>
      <c r="D35" s="468"/>
      <c r="E35" s="468"/>
      <c r="F35" s="468"/>
      <c r="G35" s="468"/>
      <c r="H35" s="468"/>
      <c r="I35" s="468"/>
      <c r="J35" s="468"/>
      <c r="K35" s="468"/>
    </row>
    <row r="36" spans="1:11" ht="12.75" customHeight="1" x14ac:dyDescent="0.2">
      <c r="A36" s="463" t="s">
        <v>886</v>
      </c>
      <c r="B36" s="470">
        <v>1351</v>
      </c>
      <c r="C36" s="551">
        <v>0</v>
      </c>
      <c r="D36" s="468"/>
      <c r="E36" s="468"/>
      <c r="F36" s="468"/>
      <c r="G36" s="468"/>
      <c r="H36" s="468"/>
      <c r="I36" s="468"/>
      <c r="J36" s="468"/>
      <c r="K36" s="468"/>
    </row>
    <row r="37" spans="1:11" ht="12.75" customHeight="1" x14ac:dyDescent="0.2">
      <c r="A37" s="463" t="s">
        <v>891</v>
      </c>
      <c r="B37" s="470">
        <v>1352</v>
      </c>
      <c r="C37" s="551">
        <v>0</v>
      </c>
      <c r="D37" s="468"/>
      <c r="E37" s="468"/>
      <c r="F37" s="468"/>
      <c r="G37" s="468"/>
      <c r="H37" s="468"/>
      <c r="I37" s="468"/>
      <c r="J37" s="468"/>
      <c r="K37" s="468"/>
    </row>
    <row r="38" spans="1:11" ht="12.75" customHeight="1" x14ac:dyDescent="0.2">
      <c r="A38" s="463" t="s">
        <v>614</v>
      </c>
      <c r="B38" s="470">
        <v>1353</v>
      </c>
      <c r="C38" s="551">
        <v>0</v>
      </c>
      <c r="D38" s="468"/>
      <c r="E38" s="468"/>
      <c r="F38" s="468"/>
      <c r="G38" s="468"/>
      <c r="H38" s="468"/>
      <c r="I38" s="468"/>
      <c r="J38" s="468"/>
      <c r="K38" s="468"/>
    </row>
    <row r="39" spans="1:11" ht="12.75" customHeight="1" x14ac:dyDescent="0.2">
      <c r="A39" s="1447" t="s">
        <v>615</v>
      </c>
      <c r="B39" s="556">
        <v>1354</v>
      </c>
      <c r="C39" s="489">
        <v>0</v>
      </c>
      <c r="D39" s="468"/>
      <c r="E39" s="468"/>
      <c r="F39" s="468"/>
      <c r="G39" s="468"/>
      <c r="H39" s="468"/>
      <c r="I39" s="468"/>
      <c r="J39" s="468"/>
      <c r="K39" s="468"/>
    </row>
    <row r="40" spans="1:11" ht="12.75" customHeight="1" thickBot="1" x14ac:dyDescent="0.25">
      <c r="A40" s="1659" t="s">
        <v>559</v>
      </c>
      <c r="B40" s="1660"/>
      <c r="C40" s="1639">
        <f>SUM(C20:C39)</f>
        <v>0</v>
      </c>
      <c r="D40" s="468"/>
      <c r="E40" s="468"/>
      <c r="F40" s="468"/>
      <c r="G40" s="468"/>
      <c r="H40" s="468"/>
      <c r="I40" s="468"/>
      <c r="J40" s="468"/>
      <c r="K40" s="468"/>
    </row>
    <row r="41" spans="1:11" ht="15.75" customHeight="1" thickTop="1" x14ac:dyDescent="0.2">
      <c r="A41" s="1544" t="s">
        <v>292</v>
      </c>
      <c r="B41" s="1545">
        <v>1400</v>
      </c>
      <c r="C41" s="468"/>
      <c r="D41" s="468"/>
      <c r="E41" s="468"/>
      <c r="F41" s="521"/>
      <c r="G41" s="468"/>
      <c r="H41" s="468"/>
      <c r="I41" s="468"/>
      <c r="J41" s="468"/>
      <c r="K41" s="468"/>
    </row>
    <row r="42" spans="1:11" ht="12.75" customHeight="1" x14ac:dyDescent="0.2">
      <c r="A42" s="463" t="s">
        <v>1136</v>
      </c>
      <c r="B42" s="470">
        <v>1411</v>
      </c>
      <c r="C42" s="468"/>
      <c r="D42" s="468"/>
      <c r="E42" s="468"/>
      <c r="F42" s="481">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448" t="s">
        <v>62</v>
      </c>
      <c r="B51" s="557">
        <v>1431</v>
      </c>
      <c r="C51" s="468"/>
      <c r="D51" s="468"/>
      <c r="E51" s="468"/>
      <c r="F51" s="466">
        <v>0</v>
      </c>
      <c r="G51" s="468"/>
      <c r="H51" s="468"/>
      <c r="I51" s="468"/>
      <c r="J51" s="468"/>
      <c r="K51" s="468"/>
    </row>
    <row r="52" spans="1:11" ht="12.75" customHeight="1" x14ac:dyDescent="0.2">
      <c r="A52" s="1448" t="s">
        <v>1168</v>
      </c>
      <c r="B52" s="557">
        <v>1432</v>
      </c>
      <c r="C52" s="468"/>
      <c r="D52" s="468"/>
      <c r="E52" s="468"/>
      <c r="F52" s="466">
        <v>0</v>
      </c>
      <c r="G52" s="468"/>
      <c r="H52" s="468"/>
      <c r="I52" s="468"/>
      <c r="J52" s="468"/>
      <c r="K52" s="468"/>
    </row>
    <row r="53" spans="1:11" ht="12.75" customHeight="1" x14ac:dyDescent="0.2">
      <c r="A53" s="1448" t="s">
        <v>63</v>
      </c>
      <c r="B53" s="557">
        <v>1433</v>
      </c>
      <c r="C53" s="468"/>
      <c r="D53" s="468"/>
      <c r="E53" s="468"/>
      <c r="F53" s="466">
        <v>0</v>
      </c>
      <c r="G53" s="468"/>
      <c r="H53" s="468"/>
      <c r="I53" s="468"/>
      <c r="J53" s="468"/>
      <c r="K53" s="468"/>
    </row>
    <row r="54" spans="1:11" ht="12.75" customHeight="1" x14ac:dyDescent="0.2">
      <c r="A54" s="1448" t="s">
        <v>64</v>
      </c>
      <c r="B54" s="557">
        <v>1434</v>
      </c>
      <c r="C54" s="468"/>
      <c r="D54" s="468"/>
      <c r="E54" s="468"/>
      <c r="F54" s="467">
        <v>0</v>
      </c>
      <c r="G54" s="468"/>
      <c r="H54" s="468"/>
      <c r="I54" s="468"/>
      <c r="J54" s="468"/>
      <c r="K54" s="468"/>
    </row>
    <row r="55" spans="1:11" ht="12.75" customHeight="1" x14ac:dyDescent="0.2">
      <c r="A55" s="1448" t="s">
        <v>65</v>
      </c>
      <c r="B55" s="557">
        <v>1441</v>
      </c>
      <c r="C55" s="468"/>
      <c r="D55" s="468"/>
      <c r="E55" s="468"/>
      <c r="F55" s="466">
        <v>0</v>
      </c>
      <c r="G55" s="468"/>
      <c r="H55" s="468"/>
      <c r="I55" s="468"/>
      <c r="J55" s="468"/>
      <c r="K55" s="468"/>
    </row>
    <row r="56" spans="1:11" ht="12.75" customHeight="1" x14ac:dyDescent="0.2">
      <c r="A56" s="1448" t="s">
        <v>1169</v>
      </c>
      <c r="B56" s="557">
        <v>1442</v>
      </c>
      <c r="C56" s="468"/>
      <c r="D56" s="468"/>
      <c r="E56" s="468"/>
      <c r="F56" s="466">
        <v>0</v>
      </c>
      <c r="G56" s="468"/>
      <c r="H56" s="468"/>
      <c r="I56" s="468"/>
      <c r="J56" s="468"/>
      <c r="K56" s="468"/>
    </row>
    <row r="57" spans="1:11" ht="12.75" customHeight="1" x14ac:dyDescent="0.2">
      <c r="A57" s="1448" t="s">
        <v>510</v>
      </c>
      <c r="B57" s="557">
        <v>1443</v>
      </c>
      <c r="C57" s="468"/>
      <c r="D57" s="468"/>
      <c r="E57" s="468"/>
      <c r="F57" s="466">
        <v>0</v>
      </c>
      <c r="G57" s="468"/>
      <c r="H57" s="468"/>
      <c r="I57" s="468"/>
      <c r="J57" s="468"/>
      <c r="K57" s="468"/>
    </row>
    <row r="58" spans="1:11" ht="12.75" customHeight="1" x14ac:dyDescent="0.2">
      <c r="A58" s="1448" t="s">
        <v>67</v>
      </c>
      <c r="B58" s="557">
        <v>1444</v>
      </c>
      <c r="C58" s="468"/>
      <c r="D58" s="468"/>
      <c r="E58" s="468"/>
      <c r="F58" s="466">
        <v>0</v>
      </c>
      <c r="G58" s="468"/>
      <c r="H58" s="468"/>
      <c r="I58" s="468"/>
      <c r="J58" s="468"/>
      <c r="K58" s="468"/>
    </row>
    <row r="59" spans="1:11" ht="12.75" customHeight="1" x14ac:dyDescent="0.2">
      <c r="A59" s="1448" t="s">
        <v>933</v>
      </c>
      <c r="B59" s="557">
        <v>1451</v>
      </c>
      <c r="C59" s="468"/>
      <c r="D59" s="468"/>
      <c r="E59" s="468"/>
      <c r="F59" s="466">
        <v>0</v>
      </c>
      <c r="G59" s="468"/>
      <c r="H59" s="468"/>
      <c r="I59" s="468"/>
      <c r="J59" s="468"/>
      <c r="K59" s="468"/>
    </row>
    <row r="60" spans="1:11" ht="12.75" customHeight="1" x14ac:dyDescent="0.2">
      <c r="A60" s="1448" t="s">
        <v>1170</v>
      </c>
      <c r="B60" s="557">
        <v>1452</v>
      </c>
      <c r="C60" s="468"/>
      <c r="D60" s="468"/>
      <c r="E60" s="468"/>
      <c r="F60" s="466">
        <v>0</v>
      </c>
      <c r="G60" s="468"/>
      <c r="H60" s="468"/>
      <c r="I60" s="468"/>
      <c r="J60" s="468"/>
      <c r="K60" s="468"/>
    </row>
    <row r="61" spans="1:11" ht="12.75" customHeight="1" x14ac:dyDescent="0.2">
      <c r="A61" s="563" t="s">
        <v>934</v>
      </c>
      <c r="B61" s="557">
        <v>1453</v>
      </c>
      <c r="C61" s="468"/>
      <c r="D61" s="468"/>
      <c r="E61" s="468"/>
      <c r="F61" s="466">
        <v>0</v>
      </c>
      <c r="G61" s="468"/>
      <c r="H61" s="468"/>
      <c r="I61" s="468"/>
      <c r="J61" s="468"/>
      <c r="K61" s="468"/>
    </row>
    <row r="62" spans="1:11" ht="12.75" customHeight="1" x14ac:dyDescent="0.2">
      <c r="A62" s="1449" t="s">
        <v>935</v>
      </c>
      <c r="B62" s="558">
        <v>1454</v>
      </c>
      <c r="C62" s="468"/>
      <c r="D62" s="468"/>
      <c r="E62" s="468"/>
      <c r="F62" s="467">
        <v>0</v>
      </c>
      <c r="G62" s="468"/>
      <c r="H62" s="468"/>
      <c r="I62" s="468"/>
      <c r="J62" s="468"/>
      <c r="K62" s="468"/>
    </row>
    <row r="63" spans="1:11" ht="12.75" customHeight="1" thickBot="1" x14ac:dyDescent="0.25">
      <c r="A63" s="1659" t="s">
        <v>506</v>
      </c>
      <c r="B63" s="1660"/>
      <c r="C63" s="468"/>
      <c r="D63" s="468"/>
      <c r="E63" s="468"/>
      <c r="F63" s="1639">
        <f>SUM(F42:F62)</f>
        <v>0</v>
      </c>
      <c r="G63" s="468"/>
      <c r="H63" s="468"/>
      <c r="I63" s="468"/>
      <c r="J63" s="468"/>
      <c r="K63" s="468"/>
    </row>
    <row r="64" spans="1:11" ht="15.75" customHeight="1" thickTop="1" x14ac:dyDescent="0.2">
      <c r="A64" s="1544" t="s">
        <v>474</v>
      </c>
      <c r="B64" s="1545">
        <v>1500</v>
      </c>
      <c r="C64" s="468"/>
      <c r="D64" s="468"/>
      <c r="E64" s="468"/>
      <c r="F64" s="468"/>
      <c r="G64" s="468"/>
      <c r="H64" s="468"/>
      <c r="I64" s="468"/>
      <c r="J64" s="468"/>
      <c r="K64" s="468"/>
    </row>
    <row r="65" spans="1:11" ht="12.75" customHeight="1" x14ac:dyDescent="0.2">
      <c r="A65" s="463" t="s">
        <v>568</v>
      </c>
      <c r="B65" s="470">
        <v>1510</v>
      </c>
      <c r="C65" s="466">
        <v>135245</v>
      </c>
      <c r="D65" s="466">
        <v>23417</v>
      </c>
      <c r="E65" s="466">
        <v>5947</v>
      </c>
      <c r="F65" s="467">
        <v>-2824</v>
      </c>
      <c r="G65" s="466">
        <v>28387</v>
      </c>
      <c r="H65" s="466">
        <v>0</v>
      </c>
      <c r="I65" s="466">
        <v>12231</v>
      </c>
      <c r="J65" s="467">
        <v>-1239</v>
      </c>
      <c r="K65" s="466">
        <v>0</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659" t="s">
        <v>507</v>
      </c>
      <c r="B67" s="1660"/>
      <c r="C67" s="1639">
        <f>SUM(C65:C66)</f>
        <v>135245</v>
      </c>
      <c r="D67" s="1639">
        <f t="shared" ref="D67:K67" si="2">SUM(D65:D66)</f>
        <v>23417</v>
      </c>
      <c r="E67" s="1639">
        <f t="shared" si="2"/>
        <v>5947</v>
      </c>
      <c r="F67" s="1639">
        <f t="shared" si="2"/>
        <v>-2824</v>
      </c>
      <c r="G67" s="1639">
        <f t="shared" si="2"/>
        <v>28387</v>
      </c>
      <c r="H67" s="1639">
        <f t="shared" si="2"/>
        <v>0</v>
      </c>
      <c r="I67" s="1639">
        <f t="shared" si="2"/>
        <v>12231</v>
      </c>
      <c r="J67" s="1639">
        <f t="shared" si="2"/>
        <v>-1239</v>
      </c>
      <c r="K67" s="1639">
        <f t="shared" si="2"/>
        <v>0</v>
      </c>
    </row>
    <row r="68" spans="1:11" ht="15.75" customHeight="1" thickTop="1" x14ac:dyDescent="0.2">
      <c r="A68" s="1544" t="s">
        <v>475</v>
      </c>
      <c r="B68" s="1546">
        <v>1600</v>
      </c>
      <c r="C68" s="553"/>
      <c r="D68" s="468"/>
      <c r="E68" s="468"/>
      <c r="F68" s="468"/>
      <c r="G68" s="468"/>
      <c r="H68" s="468"/>
      <c r="I68" s="468"/>
      <c r="J68" s="468"/>
      <c r="K68" s="468"/>
    </row>
    <row r="69" spans="1:11" ht="12.75" customHeight="1" x14ac:dyDescent="0.2">
      <c r="A69" s="463" t="s">
        <v>687</v>
      </c>
      <c r="B69" s="470">
        <v>1611</v>
      </c>
      <c r="C69" s="466">
        <v>0</v>
      </c>
      <c r="D69" s="468"/>
      <c r="E69" s="468"/>
      <c r="F69" s="468"/>
      <c r="G69" s="468"/>
      <c r="H69" s="468"/>
      <c r="I69" s="468"/>
      <c r="J69" s="468"/>
      <c r="K69" s="468"/>
    </row>
    <row r="70" spans="1:11" ht="12.75" customHeight="1" x14ac:dyDescent="0.2">
      <c r="A70" s="463" t="s">
        <v>1054</v>
      </c>
      <c r="B70" s="470">
        <v>1612</v>
      </c>
      <c r="C70" s="551">
        <v>0</v>
      </c>
      <c r="D70" s="468"/>
      <c r="E70" s="468"/>
      <c r="F70" s="468"/>
      <c r="G70" s="468"/>
      <c r="H70" s="468"/>
      <c r="I70" s="468"/>
      <c r="J70" s="468"/>
      <c r="K70" s="468"/>
    </row>
    <row r="71" spans="1:11" ht="12.75" customHeight="1" x14ac:dyDescent="0.2">
      <c r="A71" s="463" t="s">
        <v>291</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1055</v>
      </c>
      <c r="B73" s="470">
        <v>1620</v>
      </c>
      <c r="C73" s="551">
        <v>0</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659" t="s">
        <v>569</v>
      </c>
      <c r="B75" s="1660"/>
      <c r="C75" s="1639">
        <f>SUM(C69:C74)</f>
        <v>0</v>
      </c>
      <c r="D75" s="468"/>
      <c r="E75" s="468"/>
      <c r="F75" s="468"/>
      <c r="G75" s="468"/>
      <c r="H75" s="468"/>
      <c r="I75" s="468"/>
      <c r="J75" s="468"/>
      <c r="K75" s="468"/>
    </row>
    <row r="76" spans="1:11" ht="15.75" customHeight="1" thickTop="1" x14ac:dyDescent="0.2">
      <c r="A76" s="1544" t="s">
        <v>936</v>
      </c>
      <c r="B76" s="1546">
        <v>1700</v>
      </c>
      <c r="C76" s="553"/>
      <c r="D76" s="468"/>
      <c r="E76" s="468"/>
      <c r="F76" s="468"/>
      <c r="G76" s="468"/>
      <c r="H76" s="468"/>
      <c r="I76" s="468"/>
      <c r="J76" s="468"/>
      <c r="K76" s="468"/>
    </row>
    <row r="77" spans="1:11" ht="12.75" customHeight="1" x14ac:dyDescent="0.2">
      <c r="A77" s="463" t="s">
        <v>570</v>
      </c>
      <c r="B77" s="470">
        <v>1711</v>
      </c>
      <c r="C77" s="516">
        <v>0</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571</v>
      </c>
      <c r="B79" s="470">
        <v>1720</v>
      </c>
      <c r="C79" s="551">
        <v>0</v>
      </c>
      <c r="D79" s="466">
        <v>0</v>
      </c>
      <c r="E79" s="468"/>
      <c r="F79" s="468"/>
      <c r="G79" s="468"/>
      <c r="H79" s="468"/>
      <c r="I79" s="468"/>
      <c r="J79" s="468"/>
      <c r="K79" s="468"/>
    </row>
    <row r="80" spans="1:11" ht="12.75" customHeight="1" x14ac:dyDescent="0.2">
      <c r="A80" s="463" t="s">
        <v>572</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659" t="s">
        <v>259</v>
      </c>
      <c r="B82" s="1660"/>
      <c r="C82" s="1658">
        <f>SUM(C77:C81)</f>
        <v>0</v>
      </c>
      <c r="D82" s="1639">
        <f>SUM(D77:D81)</f>
        <v>0</v>
      </c>
      <c r="E82" s="468"/>
      <c r="F82" s="468"/>
      <c r="G82" s="468"/>
      <c r="H82" s="468"/>
      <c r="I82" s="468"/>
      <c r="J82" s="468"/>
      <c r="K82" s="468"/>
    </row>
    <row r="83" spans="1:11" ht="15.75" customHeight="1" thickTop="1" x14ac:dyDescent="0.2">
      <c r="A83" s="1544" t="s">
        <v>260</v>
      </c>
      <c r="B83" s="1546">
        <v>1800</v>
      </c>
      <c r="C83" s="553"/>
      <c r="D83" s="468"/>
      <c r="E83" s="468"/>
      <c r="F83" s="468"/>
      <c r="G83" s="468"/>
      <c r="H83" s="468"/>
      <c r="I83" s="468"/>
      <c r="J83" s="468"/>
      <c r="K83" s="468"/>
    </row>
    <row r="84" spans="1:11" ht="12.75" customHeight="1" x14ac:dyDescent="0.2">
      <c r="A84" s="463" t="s">
        <v>573</v>
      </c>
      <c r="B84" s="470">
        <v>1811</v>
      </c>
      <c r="C84" s="466">
        <v>0</v>
      </c>
      <c r="D84" s="468"/>
      <c r="E84" s="468"/>
      <c r="F84" s="468"/>
      <c r="G84" s="468"/>
      <c r="H84" s="468"/>
      <c r="I84" s="468"/>
      <c r="J84" s="468"/>
      <c r="K84" s="468"/>
    </row>
    <row r="85" spans="1:11" ht="12.75" customHeight="1" x14ac:dyDescent="0.2">
      <c r="A85" s="463" t="s">
        <v>574</v>
      </c>
      <c r="B85" s="470">
        <v>1812</v>
      </c>
      <c r="C85" s="551">
        <v>0</v>
      </c>
      <c r="D85" s="468"/>
      <c r="E85" s="468"/>
      <c r="F85" s="468"/>
      <c r="G85" s="468"/>
      <c r="H85" s="468"/>
      <c r="I85" s="468"/>
      <c r="J85" s="468"/>
      <c r="K85" s="468"/>
    </row>
    <row r="86" spans="1:11" ht="12.75" customHeight="1" x14ac:dyDescent="0.2">
      <c r="A86" s="463" t="s">
        <v>1056</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575</v>
      </c>
      <c r="B88" s="470">
        <v>1821</v>
      </c>
      <c r="C88" s="551">
        <v>0</v>
      </c>
      <c r="D88" s="468"/>
      <c r="E88" s="468"/>
      <c r="F88" s="468"/>
      <c r="G88" s="468"/>
      <c r="H88" s="468"/>
      <c r="I88" s="468"/>
      <c r="J88" s="468"/>
      <c r="K88" s="468"/>
    </row>
    <row r="89" spans="1:11" ht="12.75" customHeight="1" x14ac:dyDescent="0.2">
      <c r="A89" s="463" t="s">
        <v>738</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786</v>
      </c>
      <c r="B92" s="470">
        <v>1890</v>
      </c>
      <c r="C92" s="551">
        <v>0</v>
      </c>
      <c r="D92" s="468"/>
      <c r="E92" s="468"/>
      <c r="F92" s="468"/>
      <c r="G92" s="468"/>
      <c r="H92" s="468"/>
      <c r="I92" s="468"/>
      <c r="J92" s="468"/>
      <c r="K92" s="468"/>
    </row>
    <row r="93" spans="1:11" ht="12.75" customHeight="1" thickBot="1" x14ac:dyDescent="0.25">
      <c r="A93" s="1659" t="s">
        <v>261</v>
      </c>
      <c r="B93" s="1660"/>
      <c r="C93" s="1639">
        <f>SUM(C84:C92)</f>
        <v>0</v>
      </c>
      <c r="D93" s="468"/>
      <c r="E93" s="468"/>
      <c r="F93" s="468"/>
      <c r="G93" s="468"/>
      <c r="H93" s="468"/>
      <c r="I93" s="468"/>
      <c r="J93" s="468"/>
      <c r="K93" s="468"/>
    </row>
    <row r="94" spans="1:11" ht="15.75" customHeight="1" thickTop="1" x14ac:dyDescent="0.2">
      <c r="A94" s="1544" t="s">
        <v>1199</v>
      </c>
      <c r="B94" s="1546">
        <v>1900</v>
      </c>
      <c r="C94" s="553"/>
      <c r="D94" s="521"/>
      <c r="E94" s="468"/>
      <c r="F94" s="468"/>
      <c r="G94" s="468"/>
      <c r="H94" s="468"/>
      <c r="I94" s="468"/>
      <c r="J94" s="468"/>
      <c r="K94" s="468"/>
    </row>
    <row r="95" spans="1:11" ht="12.75" customHeight="1" x14ac:dyDescent="0.2">
      <c r="A95" s="463" t="s">
        <v>1124</v>
      </c>
      <c r="B95" s="470">
        <v>1910</v>
      </c>
      <c r="C95" s="466">
        <v>0</v>
      </c>
      <c r="D95" s="551">
        <v>116417</v>
      </c>
      <c r="E95" s="521"/>
      <c r="F95" s="521"/>
      <c r="G95" s="521"/>
      <c r="H95" s="521"/>
      <c r="I95" s="521"/>
      <c r="J95" s="521"/>
      <c r="K95" s="521"/>
    </row>
    <row r="96" spans="1:11" ht="12.75" customHeight="1" x14ac:dyDescent="0.2">
      <c r="A96" s="463" t="s">
        <v>409</v>
      </c>
      <c r="B96" s="470">
        <v>1920</v>
      </c>
      <c r="C96" s="551">
        <v>2600</v>
      </c>
      <c r="D96" s="551">
        <v>0</v>
      </c>
      <c r="E96" s="479">
        <v>0</v>
      </c>
      <c r="F96" s="478">
        <v>0</v>
      </c>
      <c r="G96" s="478">
        <v>0</v>
      </c>
      <c r="H96" s="478">
        <v>0</v>
      </c>
      <c r="I96" s="478">
        <v>0</v>
      </c>
      <c r="J96" s="478">
        <v>0</v>
      </c>
      <c r="K96" s="478">
        <v>0</v>
      </c>
    </row>
    <row r="97" spans="1:12" ht="12.75" customHeight="1" x14ac:dyDescent="0.2">
      <c r="A97" s="1447" t="s">
        <v>262</v>
      </c>
      <c r="B97" s="559">
        <v>1930</v>
      </c>
      <c r="C97" s="489">
        <v>0</v>
      </c>
      <c r="D97" s="467">
        <v>0</v>
      </c>
      <c r="E97" s="474">
        <v>0</v>
      </c>
      <c r="F97" s="467">
        <v>0</v>
      </c>
      <c r="G97" s="467">
        <v>0</v>
      </c>
      <c r="H97" s="467">
        <v>0</v>
      </c>
      <c r="I97" s="467">
        <v>0</v>
      </c>
      <c r="J97" s="467">
        <v>0</v>
      </c>
      <c r="K97" s="467">
        <v>0</v>
      </c>
    </row>
    <row r="98" spans="1:12" ht="12.75" customHeight="1" x14ac:dyDescent="0.2">
      <c r="A98" s="463" t="s">
        <v>198</v>
      </c>
      <c r="B98" s="470">
        <v>1940</v>
      </c>
      <c r="C98" s="489">
        <v>0</v>
      </c>
      <c r="D98" s="466">
        <v>0</v>
      </c>
      <c r="E98" s="512"/>
      <c r="F98" s="466">
        <v>0</v>
      </c>
      <c r="G98" s="512"/>
      <c r="H98" s="512"/>
      <c r="I98" s="510"/>
      <c r="J98" s="512"/>
      <c r="K98" s="512"/>
    </row>
    <row r="99" spans="1:12" ht="12.75" customHeight="1" x14ac:dyDescent="0.2">
      <c r="A99" s="463" t="s">
        <v>875</v>
      </c>
      <c r="B99" s="470">
        <v>1950</v>
      </c>
      <c r="C99" s="489">
        <v>85100</v>
      </c>
      <c r="D99" s="466">
        <v>2432</v>
      </c>
      <c r="E99" s="466">
        <v>0</v>
      </c>
      <c r="F99" s="466">
        <v>0</v>
      </c>
      <c r="G99" s="466">
        <v>0</v>
      </c>
      <c r="H99" s="466">
        <v>0</v>
      </c>
      <c r="I99" s="468"/>
      <c r="J99" s="467">
        <v>0</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0</v>
      </c>
    </row>
    <row r="101" spans="1:12" ht="12.75" customHeight="1" x14ac:dyDescent="0.2">
      <c r="A101" s="463" t="s">
        <v>264</v>
      </c>
      <c r="B101" s="470">
        <v>1970</v>
      </c>
      <c r="C101" s="489">
        <v>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363</v>
      </c>
      <c r="B103" s="470">
        <v>1983</v>
      </c>
      <c r="C103" s="468"/>
      <c r="D103" s="468"/>
      <c r="E103" s="560">
        <v>0</v>
      </c>
      <c r="F103" s="468"/>
      <c r="G103" s="468"/>
      <c r="H103" s="489">
        <v>0</v>
      </c>
      <c r="I103" s="468"/>
      <c r="J103" s="510"/>
      <c r="K103" s="510"/>
    </row>
    <row r="104" spans="1:12" ht="12.75" customHeight="1" x14ac:dyDescent="0.2">
      <c r="A104" s="463" t="s">
        <v>885</v>
      </c>
      <c r="B104" s="470">
        <v>1991</v>
      </c>
      <c r="C104" s="489">
        <v>0</v>
      </c>
      <c r="D104" s="466">
        <v>0</v>
      </c>
      <c r="E104" s="481">
        <v>0</v>
      </c>
      <c r="F104" s="467">
        <v>0</v>
      </c>
      <c r="G104" s="467">
        <v>0</v>
      </c>
      <c r="H104" s="466">
        <v>0</v>
      </c>
      <c r="I104" s="468"/>
      <c r="J104" s="468"/>
      <c r="K104" s="468"/>
    </row>
    <row r="105" spans="1:12" ht="12.75" customHeight="1" x14ac:dyDescent="0.2">
      <c r="A105" s="463" t="s">
        <v>876</v>
      </c>
      <c r="B105" s="470">
        <v>1992</v>
      </c>
      <c r="C105" s="466">
        <v>0</v>
      </c>
      <c r="D105" s="561"/>
      <c r="E105" s="468"/>
      <c r="F105" s="468"/>
      <c r="G105" s="468"/>
      <c r="H105" s="510"/>
      <c r="I105" s="468"/>
      <c r="J105" s="468"/>
      <c r="K105" s="468"/>
    </row>
    <row r="106" spans="1:12" ht="12.75" customHeight="1" x14ac:dyDescent="0.2">
      <c r="A106" s="463" t="s">
        <v>1501</v>
      </c>
      <c r="B106" s="470">
        <v>1993</v>
      </c>
      <c r="C106" s="466">
        <v>0</v>
      </c>
      <c r="D106" s="489">
        <v>0</v>
      </c>
      <c r="E106" s="467">
        <v>0</v>
      </c>
      <c r="F106" s="467">
        <v>0</v>
      </c>
      <c r="G106" s="467">
        <v>0</v>
      </c>
      <c r="H106" s="467">
        <v>0</v>
      </c>
      <c r="I106" s="521"/>
      <c r="J106" s="467">
        <v>0</v>
      </c>
      <c r="K106" s="467">
        <v>0</v>
      </c>
    </row>
    <row r="107" spans="1:12" ht="12.75" customHeight="1" x14ac:dyDescent="0.2">
      <c r="A107" s="463" t="s">
        <v>80</v>
      </c>
      <c r="B107" s="470">
        <v>1999</v>
      </c>
      <c r="C107" s="551">
        <v>60064</v>
      </c>
      <c r="D107" s="466">
        <v>252381</v>
      </c>
      <c r="E107" s="466">
        <v>0</v>
      </c>
      <c r="F107" s="466">
        <v>25371</v>
      </c>
      <c r="G107" s="466">
        <v>0</v>
      </c>
      <c r="H107" s="466">
        <v>0</v>
      </c>
      <c r="I107" s="466">
        <v>0</v>
      </c>
      <c r="J107" s="467">
        <v>0</v>
      </c>
      <c r="K107" s="466">
        <v>0</v>
      </c>
    </row>
    <row r="108" spans="1:12" ht="12.75" customHeight="1" thickBot="1" x14ac:dyDescent="0.25">
      <c r="A108" s="1659" t="s">
        <v>508</v>
      </c>
      <c r="B108" s="1663"/>
      <c r="C108" s="1658">
        <f>SUM(C95:C107)</f>
        <v>147764</v>
      </c>
      <c r="D108" s="1658">
        <f t="shared" ref="D108:K108" si="3">SUM(D95:D107)</f>
        <v>371230</v>
      </c>
      <c r="E108" s="1658">
        <f t="shared" si="3"/>
        <v>0</v>
      </c>
      <c r="F108" s="1658">
        <f t="shared" si="3"/>
        <v>25371</v>
      </c>
      <c r="G108" s="1658">
        <f t="shared" si="3"/>
        <v>0</v>
      </c>
      <c r="H108" s="1658">
        <f t="shared" si="3"/>
        <v>0</v>
      </c>
      <c r="I108" s="1658">
        <f t="shared" si="3"/>
        <v>0</v>
      </c>
      <c r="J108" s="1658">
        <f t="shared" si="3"/>
        <v>0</v>
      </c>
      <c r="K108" s="1639">
        <f t="shared" si="3"/>
        <v>0</v>
      </c>
    </row>
    <row r="109" spans="1:12" ht="14.25" thickTop="1" thickBot="1" x14ac:dyDescent="0.25">
      <c r="A109" s="1664" t="s">
        <v>266</v>
      </c>
      <c r="B109" s="1665" t="s">
        <v>591</v>
      </c>
      <c r="C109" s="1666">
        <f t="shared" ref="C109:K109" si="4">SUM(C12,C18,C40,C63,C67,C75,C82,C93,C108,)</f>
        <v>1014652</v>
      </c>
      <c r="D109" s="1666">
        <f t="shared" si="4"/>
        <v>1158754</v>
      </c>
      <c r="E109" s="1666">
        <f t="shared" si="4"/>
        <v>397353</v>
      </c>
      <c r="F109" s="1666">
        <f t="shared" si="4"/>
        <v>177528</v>
      </c>
      <c r="G109" s="1666">
        <f t="shared" si="4"/>
        <v>466447</v>
      </c>
      <c r="H109" s="1666">
        <f t="shared" si="4"/>
        <v>0</v>
      </c>
      <c r="I109" s="1666">
        <f t="shared" si="4"/>
        <v>26068</v>
      </c>
      <c r="J109" s="1666">
        <f t="shared" si="4"/>
        <v>96700</v>
      </c>
      <c r="K109" s="1653">
        <f t="shared" si="4"/>
        <v>0</v>
      </c>
    </row>
    <row r="110" spans="1:12" ht="30" customHeight="1" thickTop="1" x14ac:dyDescent="0.2">
      <c r="A110" s="1537" t="s">
        <v>364</v>
      </c>
      <c r="B110" s="1538"/>
      <c r="C110" s="1523"/>
      <c r="D110" s="1523"/>
      <c r="E110" s="1523"/>
      <c r="F110" s="1523"/>
      <c r="G110" s="1523"/>
      <c r="H110" s="1523"/>
      <c r="I110" s="1523"/>
      <c r="J110" s="1523"/>
      <c r="K110" s="1524"/>
    </row>
    <row r="111" spans="1:12" ht="12.75" customHeight="1" x14ac:dyDescent="0.2">
      <c r="A111" s="493" t="s">
        <v>877</v>
      </c>
      <c r="B111" s="491">
        <v>2100</v>
      </c>
      <c r="C111" s="516">
        <v>0</v>
      </c>
      <c r="D111" s="481">
        <v>0</v>
      </c>
      <c r="E111" s="561"/>
      <c r="F111" s="481">
        <v>0</v>
      </c>
      <c r="G111" s="481">
        <v>0</v>
      </c>
      <c r="H111" s="561"/>
      <c r="I111" s="468"/>
      <c r="J111" s="468"/>
      <c r="K111" s="468"/>
    </row>
    <row r="112" spans="1:12" ht="12.75" customHeight="1" x14ac:dyDescent="0.2">
      <c r="A112" s="463" t="s">
        <v>878</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667" t="s">
        <v>839</v>
      </c>
      <c r="B114" s="1668" t="s">
        <v>590</v>
      </c>
      <c r="C114" s="1669">
        <f>SUM(C111:C113)</f>
        <v>0</v>
      </c>
      <c r="D114" s="1669">
        <f>SUM(D111:D113)</f>
        <v>0</v>
      </c>
      <c r="E114" s="561" t="s">
        <v>1231</v>
      </c>
      <c r="F114" s="1669">
        <f>SUM(F111:F113)</f>
        <v>0</v>
      </c>
      <c r="G114" s="1669">
        <f>SUM(G111:G113)</f>
        <v>0</v>
      </c>
      <c r="H114" s="561"/>
      <c r="I114" s="468"/>
      <c r="J114" s="468"/>
      <c r="K114" s="468"/>
    </row>
    <row r="115" spans="1:11" ht="16.7" customHeight="1" thickTop="1" x14ac:dyDescent="0.2">
      <c r="A115" s="1539" t="s">
        <v>836</v>
      </c>
      <c r="B115" s="1540"/>
      <c r="C115" s="1522"/>
      <c r="D115" s="1523"/>
      <c r="E115" s="1523"/>
      <c r="F115" s="1523"/>
      <c r="G115" s="1523"/>
      <c r="H115" s="1523"/>
      <c r="I115" s="1523"/>
      <c r="J115" s="1523"/>
      <c r="K115" s="1524"/>
    </row>
    <row r="116" spans="1:11" ht="18" customHeight="1" x14ac:dyDescent="0.2">
      <c r="A116" s="1547" t="s">
        <v>1567</v>
      </c>
      <c r="B116" s="1548"/>
      <c r="C116" s="522"/>
      <c r="D116" s="521"/>
      <c r="E116" s="561"/>
      <c r="F116" s="521"/>
      <c r="G116" s="521"/>
      <c r="H116" s="561"/>
      <c r="I116" s="468"/>
      <c r="J116" s="521"/>
      <c r="K116" s="521"/>
    </row>
    <row r="117" spans="1:11" ht="12.75" customHeight="1" x14ac:dyDescent="0.2">
      <c r="A117" s="463" t="s">
        <v>1756</v>
      </c>
      <c r="B117" s="562">
        <v>3001</v>
      </c>
      <c r="C117" s="516">
        <v>17560573</v>
      </c>
      <c r="D117" s="481">
        <v>1071190</v>
      </c>
      <c r="E117" s="466">
        <v>0</v>
      </c>
      <c r="F117" s="481">
        <v>0</v>
      </c>
      <c r="G117" s="481">
        <v>0</v>
      </c>
      <c r="H117" s="466">
        <v>0</v>
      </c>
      <c r="I117" s="468"/>
      <c r="J117" s="467">
        <v>0</v>
      </c>
      <c r="K117" s="466">
        <v>0</v>
      </c>
    </row>
    <row r="118" spans="1:11" ht="12.75" customHeight="1" x14ac:dyDescent="0.2">
      <c r="A118" s="463" t="s">
        <v>1880</v>
      </c>
      <c r="B118" s="562">
        <v>3002</v>
      </c>
      <c r="C118" s="551">
        <v>0</v>
      </c>
      <c r="D118" s="466">
        <v>0</v>
      </c>
      <c r="E118" s="466">
        <v>0</v>
      </c>
      <c r="F118" s="466">
        <v>0</v>
      </c>
      <c r="G118" s="466">
        <v>0</v>
      </c>
      <c r="H118" s="466">
        <v>0</v>
      </c>
      <c r="I118" s="468"/>
      <c r="J118" s="467">
        <v>0</v>
      </c>
      <c r="K118" s="466">
        <v>0</v>
      </c>
    </row>
    <row r="119" spans="1:11" ht="12.75" customHeight="1" x14ac:dyDescent="0.2">
      <c r="A119" s="463" t="s">
        <v>1881</v>
      </c>
      <c r="B119" s="562">
        <v>3005</v>
      </c>
      <c r="C119" s="551">
        <v>0</v>
      </c>
      <c r="D119" s="466">
        <v>0</v>
      </c>
      <c r="E119" s="466">
        <v>0</v>
      </c>
      <c r="F119" s="466">
        <v>0</v>
      </c>
      <c r="G119" s="466">
        <v>0</v>
      </c>
      <c r="H119" s="466">
        <v>0</v>
      </c>
      <c r="I119" s="468"/>
      <c r="J119" s="467">
        <v>0</v>
      </c>
      <c r="K119" s="466">
        <v>0</v>
      </c>
    </row>
    <row r="120" spans="1:11" x14ac:dyDescent="0.2">
      <c r="A120" s="1448" t="s">
        <v>1882</v>
      </c>
      <c r="B120" s="564">
        <v>3099</v>
      </c>
      <c r="C120" s="551">
        <v>0</v>
      </c>
      <c r="D120" s="466">
        <v>0</v>
      </c>
      <c r="E120" s="466">
        <v>0</v>
      </c>
      <c r="F120" s="466">
        <v>0</v>
      </c>
      <c r="G120" s="466">
        <v>0</v>
      </c>
      <c r="H120" s="466">
        <v>0</v>
      </c>
      <c r="I120" s="468"/>
      <c r="J120" s="467">
        <v>0</v>
      </c>
      <c r="K120" s="466">
        <v>0</v>
      </c>
    </row>
    <row r="121" spans="1:11" ht="12.6" customHeight="1" thickBot="1" x14ac:dyDescent="0.25">
      <c r="A121" s="1659" t="s">
        <v>509</v>
      </c>
      <c r="B121" s="1670"/>
      <c r="C121" s="1658">
        <f t="shared" ref="C121:H121" si="5">SUM(C117:C120)</f>
        <v>17560573</v>
      </c>
      <c r="D121" s="1658">
        <f t="shared" si="5"/>
        <v>1071190</v>
      </c>
      <c r="E121" s="1658">
        <f t="shared" si="5"/>
        <v>0</v>
      </c>
      <c r="F121" s="1658">
        <f t="shared" si="5"/>
        <v>0</v>
      </c>
      <c r="G121" s="1658">
        <f t="shared" si="5"/>
        <v>0</v>
      </c>
      <c r="H121" s="1658">
        <f t="shared" si="5"/>
        <v>0</v>
      </c>
      <c r="I121" s="468"/>
      <c r="J121" s="1658">
        <f>SUM(J117:J120)</f>
        <v>0</v>
      </c>
      <c r="K121" s="1639">
        <f>SUM(K117:K120)</f>
        <v>0</v>
      </c>
    </row>
    <row r="122" spans="1:11" ht="15.75" customHeight="1" thickTop="1" x14ac:dyDescent="0.2">
      <c r="A122" s="1544" t="s">
        <v>1566</v>
      </c>
      <c r="B122" s="1549"/>
      <c r="C122" s="565"/>
      <c r="D122" s="509"/>
      <c r="E122" s="468"/>
      <c r="F122" s="566"/>
      <c r="G122" s="468"/>
      <c r="H122" s="468"/>
      <c r="I122" s="468"/>
      <c r="J122" s="468"/>
      <c r="K122" s="468"/>
    </row>
    <row r="123" spans="1:11" ht="15" customHeight="1" x14ac:dyDescent="0.2">
      <c r="A123" s="1550" t="s">
        <v>688</v>
      </c>
      <c r="B123" s="1551"/>
      <c r="C123" s="521"/>
      <c r="D123" s="509"/>
      <c r="E123" s="468"/>
      <c r="F123" s="521"/>
      <c r="G123" s="468"/>
      <c r="H123" s="468"/>
      <c r="I123" s="468"/>
      <c r="J123" s="468"/>
      <c r="K123" s="468"/>
    </row>
    <row r="124" spans="1:11" ht="12.75" customHeight="1" x14ac:dyDescent="0.2">
      <c r="A124" s="463" t="s">
        <v>921</v>
      </c>
      <c r="B124" s="567">
        <v>3100</v>
      </c>
      <c r="C124" s="481">
        <v>15464</v>
      </c>
      <c r="D124" s="561"/>
      <c r="E124" s="468"/>
      <c r="F124" s="548">
        <v>0</v>
      </c>
      <c r="G124" s="468"/>
      <c r="H124" s="468"/>
      <c r="I124" s="468"/>
      <c r="J124" s="468"/>
      <c r="K124" s="468"/>
    </row>
    <row r="125" spans="1:11" ht="12.75" customHeight="1" x14ac:dyDescent="0.2">
      <c r="A125" s="463" t="s">
        <v>1517</v>
      </c>
      <c r="B125" s="562">
        <v>3105</v>
      </c>
      <c r="C125" s="466">
        <v>174062</v>
      </c>
      <c r="D125" s="561"/>
      <c r="E125" s="468"/>
      <c r="F125" s="466">
        <v>0</v>
      </c>
      <c r="G125" s="468"/>
      <c r="H125" s="468"/>
      <c r="I125" s="468"/>
      <c r="J125" s="468"/>
      <c r="K125" s="468"/>
    </row>
    <row r="126" spans="1:11" ht="12.75" customHeight="1" x14ac:dyDescent="0.2">
      <c r="A126" s="463" t="s">
        <v>922</v>
      </c>
      <c r="B126" s="562">
        <v>3110</v>
      </c>
      <c r="C126" s="551">
        <v>156079</v>
      </c>
      <c r="D126" s="466">
        <v>0</v>
      </c>
      <c r="E126" s="468"/>
      <c r="F126" s="466">
        <v>0</v>
      </c>
      <c r="G126" s="468"/>
      <c r="H126" s="468"/>
      <c r="I126" s="468"/>
      <c r="J126" s="468"/>
      <c r="K126" s="468"/>
    </row>
    <row r="127" spans="1:11" ht="12.75" customHeight="1" x14ac:dyDescent="0.2">
      <c r="A127" s="463" t="s">
        <v>107</v>
      </c>
      <c r="B127" s="562">
        <v>3120</v>
      </c>
      <c r="C127" s="466">
        <v>28798</v>
      </c>
      <c r="D127" s="561"/>
      <c r="E127" s="468"/>
      <c r="F127" s="466">
        <v>0</v>
      </c>
      <c r="G127" s="468"/>
      <c r="H127" s="468"/>
      <c r="I127" s="468"/>
      <c r="J127" s="468"/>
      <c r="K127" s="468"/>
    </row>
    <row r="128" spans="1:11" ht="12.75" customHeight="1" x14ac:dyDescent="0.2">
      <c r="A128" s="463" t="s">
        <v>1518</v>
      </c>
      <c r="B128" s="562">
        <v>3130</v>
      </c>
      <c r="C128" s="466">
        <v>3142</v>
      </c>
      <c r="D128" s="561"/>
      <c r="E128" s="468"/>
      <c r="F128" s="466">
        <v>0</v>
      </c>
      <c r="G128" s="468"/>
      <c r="H128" s="468"/>
      <c r="I128" s="468"/>
      <c r="J128" s="468"/>
      <c r="K128" s="468"/>
    </row>
    <row r="129" spans="1:11" ht="12.75" customHeight="1" x14ac:dyDescent="0.2">
      <c r="A129" s="463" t="s">
        <v>139</v>
      </c>
      <c r="B129" s="562">
        <v>3145</v>
      </c>
      <c r="C129" s="466">
        <v>65926</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659" t="s">
        <v>1092</v>
      </c>
      <c r="B131" s="1671"/>
      <c r="C131" s="1658">
        <f>SUM(C124:C130)</f>
        <v>443471</v>
      </c>
      <c r="D131" s="1658">
        <f>SUM(D124:D130)</f>
        <v>0</v>
      </c>
      <c r="E131" s="469" t="s">
        <v>1231</v>
      </c>
      <c r="F131" s="1658">
        <f>SUM(F124:F130)</f>
        <v>0</v>
      </c>
      <c r="G131" s="468" t="s">
        <v>1231</v>
      </c>
      <c r="H131" s="468" t="s">
        <v>1231</v>
      </c>
      <c r="I131" s="468" t="s">
        <v>1231</v>
      </c>
      <c r="J131" s="468" t="s">
        <v>1231</v>
      </c>
      <c r="K131" s="468" t="s">
        <v>1231</v>
      </c>
    </row>
    <row r="132" spans="1:11" ht="15.75" customHeight="1" thickTop="1" x14ac:dyDescent="0.2">
      <c r="A132" s="1552" t="s">
        <v>268</v>
      </c>
      <c r="B132" s="1553"/>
      <c r="C132" s="553"/>
      <c r="D132" s="553"/>
      <c r="E132" s="509"/>
      <c r="F132" s="553"/>
      <c r="G132" s="468"/>
      <c r="H132" s="468"/>
      <c r="I132" s="468"/>
      <c r="J132" s="468"/>
      <c r="K132" s="468"/>
    </row>
    <row r="133" spans="1:11" x14ac:dyDescent="0.2">
      <c r="A133" s="463" t="s">
        <v>620</v>
      </c>
      <c r="B133" s="562">
        <v>3200</v>
      </c>
      <c r="C133" s="551">
        <v>0</v>
      </c>
      <c r="D133" s="466">
        <v>0</v>
      </c>
      <c r="E133" s="561"/>
      <c r="F133" s="468"/>
      <c r="G133" s="466">
        <v>0</v>
      </c>
      <c r="H133" s="468"/>
      <c r="I133" s="468"/>
      <c r="J133" s="468"/>
      <c r="K133" s="468"/>
    </row>
    <row r="134" spans="1:11" ht="12.75" customHeight="1" x14ac:dyDescent="0.2">
      <c r="A134" s="463" t="s">
        <v>690</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621</v>
      </c>
      <c r="B136" s="562">
        <v>3235</v>
      </c>
      <c r="C136" s="489">
        <v>0</v>
      </c>
      <c r="D136" s="467">
        <v>0</v>
      </c>
      <c r="E136" s="561"/>
      <c r="F136" s="468"/>
      <c r="G136" s="467">
        <v>0</v>
      </c>
      <c r="H136" s="468"/>
      <c r="I136" s="468"/>
      <c r="J136" s="468"/>
      <c r="K136" s="468"/>
    </row>
    <row r="137" spans="1:11" ht="12.75" customHeight="1" x14ac:dyDescent="0.2">
      <c r="A137" s="463" t="s">
        <v>622</v>
      </c>
      <c r="B137" s="562">
        <v>3240</v>
      </c>
      <c r="C137" s="489">
        <v>0</v>
      </c>
      <c r="D137" s="467">
        <v>0</v>
      </c>
      <c r="E137" s="561"/>
      <c r="F137" s="468"/>
      <c r="G137" s="467">
        <v>0</v>
      </c>
      <c r="H137" s="468"/>
      <c r="I137" s="468"/>
      <c r="J137" s="468"/>
      <c r="K137" s="468"/>
    </row>
    <row r="138" spans="1:11" ht="12.75" customHeight="1" x14ac:dyDescent="0.2">
      <c r="A138" s="463" t="s">
        <v>623</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659" t="s">
        <v>624</v>
      </c>
      <c r="B140" s="1671"/>
      <c r="C140" s="1658">
        <f>SUM(C133:C139)</f>
        <v>0</v>
      </c>
      <c r="D140" s="1658">
        <f>SUM(D133:D139)</f>
        <v>0</v>
      </c>
      <c r="E140" s="561" t="s">
        <v>1231</v>
      </c>
      <c r="F140" s="477"/>
      <c r="G140" s="1658">
        <f>SUM(G133:G139)</f>
        <v>0</v>
      </c>
      <c r="H140" s="468" t="s">
        <v>1231</v>
      </c>
      <c r="I140" s="468" t="s">
        <v>1231</v>
      </c>
      <c r="J140" s="468" t="s">
        <v>1231</v>
      </c>
      <c r="K140" s="468" t="s">
        <v>1231</v>
      </c>
    </row>
    <row r="141" spans="1:11" ht="15.75" customHeight="1" thickTop="1" x14ac:dyDescent="0.2">
      <c r="A141" s="1552" t="s">
        <v>691</v>
      </c>
      <c r="B141" s="1553"/>
      <c r="C141" s="553"/>
      <c r="D141" s="566"/>
      <c r="E141" s="561"/>
      <c r="F141" s="553"/>
      <c r="G141" s="553"/>
      <c r="H141" s="468"/>
      <c r="I141" s="468"/>
      <c r="J141" s="468"/>
      <c r="K141" s="468"/>
    </row>
    <row r="142" spans="1:11" ht="12.75" customHeight="1" x14ac:dyDescent="0.2">
      <c r="A142" s="463" t="s">
        <v>625</v>
      </c>
      <c r="B142" s="562">
        <v>3305</v>
      </c>
      <c r="C142" s="466">
        <v>0</v>
      </c>
      <c r="D142" s="468"/>
      <c r="E142" s="561"/>
      <c r="F142" s="468"/>
      <c r="G142" s="466">
        <v>0</v>
      </c>
      <c r="H142" s="468"/>
      <c r="I142" s="468"/>
      <c r="J142" s="468"/>
      <c r="K142" s="468"/>
    </row>
    <row r="143" spans="1:11" ht="12.75" customHeight="1" x14ac:dyDescent="0.2">
      <c r="A143" s="463" t="s">
        <v>365</v>
      </c>
      <c r="B143" s="562">
        <v>3310</v>
      </c>
      <c r="C143" s="551">
        <v>0</v>
      </c>
      <c r="D143" s="468"/>
      <c r="E143" s="561"/>
      <c r="F143" s="468"/>
      <c r="G143" s="466">
        <v>0</v>
      </c>
      <c r="H143" s="468"/>
      <c r="I143" s="468"/>
      <c r="J143" s="468"/>
      <c r="K143" s="468"/>
    </row>
    <row r="144" spans="1:11" s="202" customFormat="1" ht="13.5" thickBot="1" x14ac:dyDescent="0.25">
      <c r="A144" s="1659" t="s">
        <v>414</v>
      </c>
      <c r="B144" s="1671"/>
      <c r="C144" s="1639">
        <f>SUM(C142:C143)</f>
        <v>0</v>
      </c>
      <c r="D144" s="468"/>
      <c r="E144" s="509"/>
      <c r="F144" s="468"/>
      <c r="G144" s="1672">
        <f>SUM(G142:G143)</f>
        <v>0</v>
      </c>
      <c r="H144" s="468"/>
      <c r="I144" s="468"/>
      <c r="J144" s="468"/>
      <c r="K144" s="468"/>
    </row>
    <row r="145" spans="1:11" s="202" customFormat="1" ht="12.75" customHeight="1" thickTop="1" x14ac:dyDescent="0.2">
      <c r="A145" s="1450" t="s">
        <v>1116</v>
      </c>
      <c r="B145" s="568">
        <v>3360</v>
      </c>
      <c r="C145" s="569">
        <v>22101</v>
      </c>
      <c r="D145" s="570"/>
      <c r="E145" s="509"/>
      <c r="F145" s="468"/>
      <c r="G145" s="571"/>
      <c r="H145" s="468"/>
      <c r="I145" s="468"/>
      <c r="J145" s="468"/>
      <c r="K145" s="468"/>
    </row>
    <row r="146" spans="1:11" ht="12.75" customHeight="1" thickBot="1" x14ac:dyDescent="0.25">
      <c r="A146" s="1451" t="s">
        <v>979</v>
      </c>
      <c r="B146" s="572">
        <v>3365</v>
      </c>
      <c r="C146" s="573">
        <v>0</v>
      </c>
      <c r="D146" s="532">
        <v>0</v>
      </c>
      <c r="E146" s="561"/>
      <c r="F146" s="468"/>
      <c r="G146" s="532">
        <v>0</v>
      </c>
      <c r="H146" s="468"/>
      <c r="I146" s="468"/>
      <c r="J146" s="468"/>
      <c r="K146" s="468"/>
    </row>
    <row r="147" spans="1:11" ht="12.75" customHeight="1" thickTop="1" thickBot="1" x14ac:dyDescent="0.25">
      <c r="A147" s="1452" t="s">
        <v>140</v>
      </c>
      <c r="B147" s="574">
        <v>3370</v>
      </c>
      <c r="C147" s="573">
        <v>0</v>
      </c>
      <c r="D147" s="573">
        <v>0</v>
      </c>
      <c r="E147" s="509"/>
      <c r="F147" s="468"/>
      <c r="G147" s="468"/>
      <c r="H147" s="468"/>
      <c r="I147" s="468"/>
      <c r="J147" s="468"/>
      <c r="K147" s="468"/>
    </row>
    <row r="148" spans="1:11" ht="12.75" customHeight="1" thickTop="1" thickBot="1" x14ac:dyDescent="0.25">
      <c r="A148" s="1452" t="s">
        <v>791</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452"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552" t="s">
        <v>473</v>
      </c>
      <c r="B150" s="1554"/>
      <c r="C150" s="553"/>
      <c r="D150" s="468"/>
      <c r="E150" s="561"/>
      <c r="F150" s="468"/>
      <c r="G150" s="468"/>
      <c r="H150" s="468"/>
      <c r="I150" s="468"/>
      <c r="J150" s="468"/>
      <c r="K150" s="468"/>
    </row>
    <row r="151" spans="1:11" ht="12.75" customHeight="1" x14ac:dyDescent="0.2">
      <c r="A151" s="463" t="s">
        <v>1519</v>
      </c>
      <c r="B151" s="562">
        <v>3500</v>
      </c>
      <c r="C151" s="551">
        <v>0</v>
      </c>
      <c r="D151" s="466">
        <v>0</v>
      </c>
      <c r="E151" s="561"/>
      <c r="F151" s="466">
        <v>453154</v>
      </c>
      <c r="G151" s="467">
        <v>0</v>
      </c>
      <c r="H151" s="468"/>
      <c r="I151" s="468"/>
      <c r="J151" s="468"/>
      <c r="K151" s="468"/>
    </row>
    <row r="152" spans="1:11" ht="12.75" customHeight="1" x14ac:dyDescent="0.2">
      <c r="A152" s="463" t="s">
        <v>1117</v>
      </c>
      <c r="B152" s="562">
        <v>3510</v>
      </c>
      <c r="C152" s="551">
        <v>0</v>
      </c>
      <c r="D152" s="466">
        <v>0</v>
      </c>
      <c r="E152" s="561"/>
      <c r="F152" s="466">
        <v>498527</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659" t="s">
        <v>96</v>
      </c>
      <c r="B154" s="1671"/>
      <c r="C154" s="1658">
        <f>SUM(C151:C153)</f>
        <v>0</v>
      </c>
      <c r="D154" s="1658">
        <f>SUM(D151:D153)</f>
        <v>0</v>
      </c>
      <c r="E154" s="561"/>
      <c r="F154" s="1658">
        <f>SUM(F151:F153)</f>
        <v>951681</v>
      </c>
      <c r="G154" s="1658">
        <f>SUM(G151:G153)</f>
        <v>0</v>
      </c>
      <c r="H154" s="468"/>
      <c r="I154" s="468"/>
      <c r="J154" s="468"/>
      <c r="K154" s="468"/>
    </row>
    <row r="155" spans="1:11" ht="12.75" customHeight="1" thickTop="1" thickBot="1" x14ac:dyDescent="0.25">
      <c r="A155" s="1452" t="s">
        <v>398</v>
      </c>
      <c r="B155" s="574">
        <v>3610</v>
      </c>
      <c r="C155" s="576">
        <v>0</v>
      </c>
      <c r="D155" s="468"/>
      <c r="E155" s="509"/>
      <c r="F155" s="468"/>
      <c r="G155" s="468"/>
      <c r="H155" s="468"/>
      <c r="I155" s="468"/>
      <c r="J155" s="468"/>
      <c r="K155" s="468"/>
    </row>
    <row r="156" spans="1:11" ht="12.75" customHeight="1" thickTop="1" thickBot="1" x14ac:dyDescent="0.25">
      <c r="A156" s="1452" t="s">
        <v>52</v>
      </c>
      <c r="B156" s="574">
        <v>3660</v>
      </c>
      <c r="C156" s="573">
        <v>0</v>
      </c>
      <c r="D156" s="578">
        <v>0</v>
      </c>
      <c r="E156" s="561"/>
      <c r="F156" s="578">
        <v>0</v>
      </c>
      <c r="G156" s="578">
        <v>0</v>
      </c>
      <c r="H156" s="468"/>
      <c r="I156" s="468"/>
      <c r="J156" s="468"/>
      <c r="K156" s="468"/>
    </row>
    <row r="157" spans="1:11" ht="12.75" customHeight="1" thickTop="1" thickBot="1" x14ac:dyDescent="0.25">
      <c r="A157" s="1452" t="s">
        <v>1057</v>
      </c>
      <c r="B157" s="574">
        <v>3695</v>
      </c>
      <c r="C157" s="576">
        <v>0</v>
      </c>
      <c r="D157" s="468"/>
      <c r="E157" s="561"/>
      <c r="F157" s="576">
        <v>0</v>
      </c>
      <c r="G157" s="576">
        <v>0</v>
      </c>
      <c r="H157" s="468"/>
      <c r="I157" s="468"/>
      <c r="J157" s="468"/>
      <c r="K157" s="468"/>
    </row>
    <row r="158" spans="1:11" ht="12.75" customHeight="1" thickTop="1" thickBot="1" x14ac:dyDescent="0.25">
      <c r="A158" s="1452" t="s">
        <v>1111</v>
      </c>
      <c r="B158" s="574">
        <v>3705</v>
      </c>
      <c r="C158" s="576">
        <v>1228729</v>
      </c>
      <c r="D158" s="578">
        <v>0</v>
      </c>
      <c r="E158" s="561"/>
      <c r="F158" s="576">
        <v>0</v>
      </c>
      <c r="G158" s="576">
        <v>0</v>
      </c>
      <c r="H158" s="468"/>
      <c r="I158" s="468"/>
      <c r="J158" s="468"/>
      <c r="K158" s="468"/>
    </row>
    <row r="159" spans="1:11" ht="12.75" customHeight="1" thickTop="1" thickBot="1" x14ac:dyDescent="0.25">
      <c r="A159" s="1452" t="s">
        <v>39</v>
      </c>
      <c r="B159" s="574">
        <v>3715</v>
      </c>
      <c r="C159" s="576">
        <v>0</v>
      </c>
      <c r="D159" s="468"/>
      <c r="E159" s="561"/>
      <c r="F159" s="576">
        <v>0</v>
      </c>
      <c r="G159" s="576">
        <v>0</v>
      </c>
      <c r="H159" s="468"/>
      <c r="I159" s="468"/>
      <c r="J159" s="468"/>
      <c r="K159" s="468"/>
    </row>
    <row r="160" spans="1:11" ht="12.75" customHeight="1" thickTop="1" thickBot="1" x14ac:dyDescent="0.25">
      <c r="A160" s="1452" t="s">
        <v>40</v>
      </c>
      <c r="B160" s="574">
        <v>3720</v>
      </c>
      <c r="C160" s="576">
        <v>0</v>
      </c>
      <c r="D160" s="468"/>
      <c r="E160" s="561"/>
      <c r="F160" s="576">
        <v>0</v>
      </c>
      <c r="G160" s="576">
        <v>0</v>
      </c>
      <c r="H160" s="468"/>
      <c r="I160" s="468"/>
      <c r="J160" s="468"/>
      <c r="K160" s="468"/>
    </row>
    <row r="161" spans="1:11" ht="12.75" customHeight="1" thickTop="1" thickBot="1" x14ac:dyDescent="0.25">
      <c r="A161" s="1452" t="s">
        <v>415</v>
      </c>
      <c r="B161" s="574">
        <v>3725</v>
      </c>
      <c r="C161" s="531">
        <v>0</v>
      </c>
      <c r="D161" s="468"/>
      <c r="E161" s="561"/>
      <c r="F161" s="531">
        <v>0</v>
      </c>
      <c r="G161" s="531">
        <v>0</v>
      </c>
      <c r="H161" s="468"/>
      <c r="I161" s="468"/>
      <c r="J161" s="468"/>
      <c r="K161" s="468"/>
    </row>
    <row r="162" spans="1:11" ht="12.75" customHeight="1" thickTop="1" thickBot="1" x14ac:dyDescent="0.25">
      <c r="A162" s="1452" t="s">
        <v>416</v>
      </c>
      <c r="B162" s="574">
        <v>3726</v>
      </c>
      <c r="C162" s="531">
        <v>0</v>
      </c>
      <c r="D162" s="468"/>
      <c r="E162" s="561"/>
      <c r="F162" s="531">
        <v>0</v>
      </c>
      <c r="G162" s="531">
        <v>0</v>
      </c>
      <c r="H162" s="468"/>
      <c r="I162" s="468"/>
      <c r="J162" s="468"/>
      <c r="K162" s="468"/>
    </row>
    <row r="163" spans="1:11" ht="12.75" customHeight="1" thickTop="1" thickBot="1" x14ac:dyDescent="0.25">
      <c r="A163" s="1452" t="s">
        <v>41</v>
      </c>
      <c r="B163" s="574">
        <v>3766</v>
      </c>
      <c r="C163" s="576">
        <v>0</v>
      </c>
      <c r="D163" s="578">
        <v>0</v>
      </c>
      <c r="E163" s="561"/>
      <c r="F163" s="576">
        <v>0</v>
      </c>
      <c r="G163" s="531">
        <v>0</v>
      </c>
      <c r="H163" s="468"/>
      <c r="I163" s="468"/>
      <c r="J163" s="468"/>
      <c r="K163" s="468"/>
    </row>
    <row r="164" spans="1:11" ht="12.75" customHeight="1" thickTop="1" thickBot="1" x14ac:dyDescent="0.25">
      <c r="A164" s="1452" t="s">
        <v>1042</v>
      </c>
      <c r="B164" s="574">
        <v>3767</v>
      </c>
      <c r="C164" s="576">
        <v>0</v>
      </c>
      <c r="D164" s="531">
        <v>0</v>
      </c>
      <c r="E164" s="561"/>
      <c r="F164" s="531">
        <v>0</v>
      </c>
      <c r="G164" s="531">
        <v>0</v>
      </c>
      <c r="H164" s="468"/>
      <c r="I164" s="468"/>
      <c r="J164" s="468"/>
      <c r="K164" s="468"/>
    </row>
    <row r="165" spans="1:11" ht="12.75" customHeight="1" thickTop="1" thickBot="1" x14ac:dyDescent="0.25">
      <c r="A165" s="1452" t="s">
        <v>1043</v>
      </c>
      <c r="B165" s="574">
        <v>3775</v>
      </c>
      <c r="C165" s="576">
        <v>0</v>
      </c>
      <c r="D165" s="573">
        <v>0</v>
      </c>
      <c r="E165" s="530">
        <v>0</v>
      </c>
      <c r="F165" s="573">
        <v>0</v>
      </c>
      <c r="G165" s="532">
        <v>0</v>
      </c>
      <c r="H165" s="530">
        <v>0</v>
      </c>
      <c r="I165" s="468"/>
      <c r="J165" s="468"/>
      <c r="K165" s="530">
        <v>0</v>
      </c>
    </row>
    <row r="166" spans="1:11" ht="12.75" customHeight="1" thickTop="1" thickBot="1" x14ac:dyDescent="0.25">
      <c r="A166" s="1452" t="s">
        <v>1520</v>
      </c>
      <c r="B166" s="574">
        <v>3780</v>
      </c>
      <c r="C166" s="531">
        <v>0</v>
      </c>
      <c r="D166" s="530">
        <v>0</v>
      </c>
      <c r="E166" s="531">
        <v>0</v>
      </c>
      <c r="F166" s="531">
        <v>0</v>
      </c>
      <c r="G166" s="531">
        <v>0</v>
      </c>
      <c r="H166" s="531">
        <v>0</v>
      </c>
      <c r="I166" s="468"/>
      <c r="J166" s="468"/>
      <c r="K166" s="531">
        <v>0</v>
      </c>
    </row>
    <row r="167" spans="1:11" ht="12.75" customHeight="1" thickTop="1" thickBot="1" x14ac:dyDescent="0.25">
      <c r="A167" s="1452" t="s">
        <v>913</v>
      </c>
      <c r="B167" s="574">
        <v>3815</v>
      </c>
      <c r="C167" s="576">
        <v>0</v>
      </c>
      <c r="D167" s="468"/>
      <c r="E167" s="561"/>
      <c r="F167" s="576">
        <v>0</v>
      </c>
      <c r="G167" s="468"/>
      <c r="H167" s="468"/>
      <c r="I167" s="468"/>
      <c r="J167" s="468"/>
      <c r="K167" s="468"/>
    </row>
    <row r="168" spans="1:11" ht="12.75" customHeight="1" thickTop="1" thickBot="1" x14ac:dyDescent="0.25">
      <c r="A168" s="1452" t="s">
        <v>417</v>
      </c>
      <c r="B168" s="574">
        <v>3825</v>
      </c>
      <c r="C168" s="576">
        <v>0</v>
      </c>
      <c r="D168" s="468"/>
      <c r="E168" s="561"/>
      <c r="F168" s="576">
        <v>0</v>
      </c>
      <c r="G168" s="468"/>
      <c r="H168" s="468"/>
      <c r="I168" s="468"/>
      <c r="J168" s="468"/>
      <c r="K168" s="468"/>
    </row>
    <row r="169" spans="1:11" ht="12.75" customHeight="1" thickTop="1" thickBot="1" x14ac:dyDescent="0.25">
      <c r="A169" s="1452" t="s">
        <v>366</v>
      </c>
      <c r="B169" s="574">
        <v>3920</v>
      </c>
      <c r="C169" s="566"/>
      <c r="D169" s="578">
        <v>0</v>
      </c>
      <c r="E169" s="468"/>
      <c r="F169" s="566"/>
      <c r="G169" s="468"/>
      <c r="H169" s="530">
        <v>0</v>
      </c>
      <c r="I169" s="468"/>
      <c r="J169" s="468"/>
      <c r="K169" s="468"/>
    </row>
    <row r="170" spans="1:11" ht="12.75" customHeight="1" thickTop="1" thickBot="1" x14ac:dyDescent="0.25">
      <c r="A170" s="1452" t="s">
        <v>367</v>
      </c>
      <c r="B170" s="574">
        <v>3925</v>
      </c>
      <c r="C170" s="521"/>
      <c r="D170" s="576">
        <v>0</v>
      </c>
      <c r="E170" s="521"/>
      <c r="F170" s="521"/>
      <c r="G170" s="468"/>
      <c r="H170" s="531">
        <v>0</v>
      </c>
      <c r="I170" s="468"/>
      <c r="J170" s="468"/>
      <c r="K170" s="530">
        <v>0</v>
      </c>
    </row>
    <row r="171" spans="1:11" ht="14.25" thickTop="1" thickBot="1" x14ac:dyDescent="0.25">
      <c r="A171" s="1452" t="s">
        <v>72</v>
      </c>
      <c r="B171" s="574">
        <v>3999</v>
      </c>
      <c r="C171" s="579">
        <v>0</v>
      </c>
      <c r="D171" s="580">
        <v>0</v>
      </c>
      <c r="E171" s="580">
        <v>0</v>
      </c>
      <c r="F171" s="580">
        <v>0</v>
      </c>
      <c r="G171" s="581">
        <v>0</v>
      </c>
      <c r="H171" s="582">
        <v>0</v>
      </c>
      <c r="I171" s="581">
        <v>0</v>
      </c>
      <c r="J171" s="581">
        <v>0</v>
      </c>
      <c r="K171" s="582">
        <v>0</v>
      </c>
    </row>
    <row r="172" spans="1:11" ht="12.75" customHeight="1" thickTop="1" thickBot="1" x14ac:dyDescent="0.25">
      <c r="A172" s="2143" t="s">
        <v>418</v>
      </c>
      <c r="B172" s="2144"/>
      <c r="C172" s="1673">
        <f t="shared" ref="C172:K172" si="6">SUM(C131,C140,C144,C145:C149,C154,C155:C170,C171)</f>
        <v>1694301</v>
      </c>
      <c r="D172" s="1673">
        <f t="shared" si="6"/>
        <v>0</v>
      </c>
      <c r="E172" s="1673">
        <f t="shared" si="6"/>
        <v>0</v>
      </c>
      <c r="F172" s="1673">
        <f t="shared" si="6"/>
        <v>951681</v>
      </c>
      <c r="G172" s="1673">
        <f t="shared" si="6"/>
        <v>0</v>
      </c>
      <c r="H172" s="1673">
        <f t="shared" si="6"/>
        <v>0</v>
      </c>
      <c r="I172" s="1673">
        <f t="shared" si="6"/>
        <v>0</v>
      </c>
      <c r="J172" s="1673">
        <f t="shared" si="6"/>
        <v>0</v>
      </c>
      <c r="K172" s="1654">
        <f t="shared" si="6"/>
        <v>0</v>
      </c>
    </row>
    <row r="173" spans="1:11" ht="12.75" customHeight="1" thickTop="1" thickBot="1" x14ac:dyDescent="0.25">
      <c r="A173" s="1659" t="s">
        <v>419</v>
      </c>
      <c r="B173" s="1665" t="s">
        <v>596</v>
      </c>
      <c r="C173" s="1666">
        <f>SUM(C121,C172)</f>
        <v>19254874</v>
      </c>
      <c r="D173" s="1666">
        <f>SUM(D121,D172)</f>
        <v>1071190</v>
      </c>
      <c r="E173" s="1666">
        <f>SUM(E121,E172)</f>
        <v>0</v>
      </c>
      <c r="F173" s="1666">
        <f t="shared" ref="F173:K173" si="7">SUM(F121,F172)</f>
        <v>951681</v>
      </c>
      <c r="G173" s="1666">
        <f t="shared" si="7"/>
        <v>0</v>
      </c>
      <c r="H173" s="1666">
        <f t="shared" si="7"/>
        <v>0</v>
      </c>
      <c r="I173" s="1666">
        <f t="shared" si="7"/>
        <v>0</v>
      </c>
      <c r="J173" s="1666">
        <f t="shared" si="7"/>
        <v>0</v>
      </c>
      <c r="K173" s="1653">
        <f t="shared" si="7"/>
        <v>0</v>
      </c>
    </row>
    <row r="174" spans="1:11" ht="16.7" customHeight="1" thickTop="1" x14ac:dyDescent="0.2">
      <c r="A174" s="1541" t="s">
        <v>837</v>
      </c>
      <c r="B174" s="1519"/>
      <c r="C174" s="1522"/>
      <c r="D174" s="1523"/>
      <c r="E174" s="1523"/>
      <c r="F174" s="1523"/>
      <c r="G174" s="1523"/>
      <c r="H174" s="1523"/>
      <c r="I174" s="1523"/>
      <c r="J174" s="1523"/>
      <c r="K174" s="1524"/>
    </row>
    <row r="175" spans="1:11" ht="15.75" customHeight="1" x14ac:dyDescent="0.2">
      <c r="A175" s="2145" t="s">
        <v>1568</v>
      </c>
      <c r="B175" s="2146"/>
      <c r="C175" s="520"/>
      <c r="D175" s="520"/>
      <c r="E175" s="509"/>
      <c r="F175" s="468"/>
      <c r="G175" s="468"/>
      <c r="H175" s="468"/>
      <c r="I175" s="468"/>
      <c r="J175" s="468"/>
      <c r="K175" s="468"/>
    </row>
    <row r="176" spans="1:11" ht="12.6" customHeight="1" x14ac:dyDescent="0.2">
      <c r="A176" s="493" t="s">
        <v>1104</v>
      </c>
      <c r="B176" s="491">
        <v>4001</v>
      </c>
      <c r="C176" s="516">
        <v>0</v>
      </c>
      <c r="D176" s="481">
        <v>0</v>
      </c>
      <c r="E176" s="467">
        <v>0</v>
      </c>
      <c r="F176" s="466">
        <v>0</v>
      </c>
      <c r="G176" s="466">
        <v>0</v>
      </c>
      <c r="H176" s="467">
        <v>0</v>
      </c>
      <c r="I176" s="467">
        <v>0</v>
      </c>
      <c r="J176" s="467">
        <v>0</v>
      </c>
      <c r="K176" s="467">
        <v>0</v>
      </c>
    </row>
    <row r="177" spans="1:11" ht="22.5" x14ac:dyDescent="0.2">
      <c r="A177" s="563" t="s">
        <v>838</v>
      </c>
      <c r="B177" s="583">
        <v>4009</v>
      </c>
      <c r="C177" s="551">
        <v>0</v>
      </c>
      <c r="D177" s="466">
        <v>0</v>
      </c>
      <c r="E177" s="467">
        <v>0</v>
      </c>
      <c r="F177" s="466">
        <v>0</v>
      </c>
      <c r="G177" s="466">
        <v>0</v>
      </c>
      <c r="H177" s="467">
        <v>0</v>
      </c>
      <c r="I177" s="467">
        <v>0</v>
      </c>
      <c r="J177" s="467">
        <v>0</v>
      </c>
      <c r="K177" s="467">
        <v>0</v>
      </c>
    </row>
    <row r="178" spans="1:11" ht="13.5" thickBot="1" x14ac:dyDescent="0.25">
      <c r="A178" s="2149" t="s">
        <v>1754</v>
      </c>
      <c r="B178" s="2150"/>
      <c r="C178" s="1658">
        <f>SUM(C176:C177)</f>
        <v>0</v>
      </c>
      <c r="D178" s="1658">
        <f t="shared" ref="D178:K178" si="8">SUM(D176:D177)</f>
        <v>0</v>
      </c>
      <c r="E178" s="1658">
        <f t="shared" si="8"/>
        <v>0</v>
      </c>
      <c r="F178" s="1658">
        <f t="shared" si="8"/>
        <v>0</v>
      </c>
      <c r="G178" s="1658">
        <f t="shared" si="8"/>
        <v>0</v>
      </c>
      <c r="H178" s="1658">
        <f t="shared" si="8"/>
        <v>0</v>
      </c>
      <c r="I178" s="1658">
        <f t="shared" si="8"/>
        <v>0</v>
      </c>
      <c r="J178" s="1658">
        <f t="shared" si="8"/>
        <v>0</v>
      </c>
      <c r="K178" s="1639">
        <f t="shared" si="8"/>
        <v>0</v>
      </c>
    </row>
    <row r="179" spans="1:11" s="457" customFormat="1" ht="15.75" customHeight="1" thickTop="1" x14ac:dyDescent="0.2">
      <c r="A179" s="2153" t="s">
        <v>1753</v>
      </c>
      <c r="B179" s="2154"/>
      <c r="C179" s="599"/>
      <c r="D179" s="600"/>
      <c r="E179" s="601"/>
      <c r="F179" s="602"/>
      <c r="G179" s="602"/>
      <c r="H179" s="602"/>
      <c r="I179" s="602"/>
      <c r="J179" s="602"/>
      <c r="K179" s="602"/>
    </row>
    <row r="180" spans="1:11" ht="12.75" customHeight="1" x14ac:dyDescent="0.2">
      <c r="A180" s="463" t="s">
        <v>1105</v>
      </c>
      <c r="B180" s="470">
        <v>4045</v>
      </c>
      <c r="C180" s="551">
        <v>0</v>
      </c>
      <c r="D180" s="468"/>
      <c r="E180" s="561"/>
      <c r="F180" s="468"/>
      <c r="G180" s="468"/>
      <c r="H180" s="468"/>
      <c r="I180" s="468"/>
      <c r="J180" s="468"/>
      <c r="K180" s="468"/>
    </row>
    <row r="181" spans="1:11" ht="12.75" customHeight="1" x14ac:dyDescent="0.2">
      <c r="A181" s="463" t="s">
        <v>1106</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819</v>
      </c>
      <c r="B183" s="583">
        <v>4090</v>
      </c>
      <c r="C183" s="551">
        <v>0</v>
      </c>
      <c r="D183" s="466">
        <v>0</v>
      </c>
      <c r="E183" s="468"/>
      <c r="F183" s="466">
        <v>0</v>
      </c>
      <c r="G183" s="466">
        <v>0</v>
      </c>
      <c r="H183" s="466">
        <v>0</v>
      </c>
      <c r="I183" s="468"/>
      <c r="J183" s="468"/>
      <c r="K183" s="466">
        <v>0</v>
      </c>
    </row>
    <row r="184" spans="1:11" ht="13.5" thickBot="1" x14ac:dyDescent="0.25">
      <c r="A184" s="2151" t="s">
        <v>818</v>
      </c>
      <c r="B184" s="2152"/>
      <c r="C184" s="1658">
        <f>SUM(C180:C183)</f>
        <v>0</v>
      </c>
      <c r="D184" s="1658">
        <f>SUM(D180:D183)</f>
        <v>0</v>
      </c>
      <c r="E184" s="468"/>
      <c r="F184" s="1658">
        <f>SUM(F180:F183)</f>
        <v>0</v>
      </c>
      <c r="G184" s="1658">
        <f>SUM(G180:G183)</f>
        <v>0</v>
      </c>
      <c r="H184" s="1658">
        <f>SUM(H180:H183)</f>
        <v>0</v>
      </c>
      <c r="I184" s="468"/>
      <c r="J184" s="468"/>
      <c r="K184" s="1639">
        <f>SUM(K180:K183)</f>
        <v>0</v>
      </c>
    </row>
    <row r="185" spans="1:11" ht="22.5" customHeight="1" thickTop="1" x14ac:dyDescent="0.2">
      <c r="A185" s="2147" t="s">
        <v>1884</v>
      </c>
      <c r="B185" s="2148"/>
      <c r="C185" s="584"/>
      <c r="D185" s="566"/>
      <c r="E185" s="509"/>
      <c r="F185" s="566"/>
      <c r="G185" s="566"/>
      <c r="H185" s="468"/>
      <c r="I185" s="468"/>
      <c r="J185" s="468"/>
      <c r="K185" s="468"/>
    </row>
    <row r="186" spans="1:11" ht="15.75" customHeight="1" x14ac:dyDescent="0.2">
      <c r="A186" s="1555" t="s">
        <v>1682</v>
      </c>
      <c r="B186" s="1556"/>
      <c r="C186" s="522"/>
      <c r="D186" s="521"/>
      <c r="E186" s="509"/>
      <c r="F186" s="521"/>
      <c r="G186" s="521"/>
      <c r="H186" s="468"/>
      <c r="I186" s="468"/>
      <c r="J186" s="468"/>
      <c r="K186" s="468"/>
    </row>
    <row r="187" spans="1:11" ht="12.75" customHeight="1" x14ac:dyDescent="0.2">
      <c r="A187" s="463" t="s">
        <v>1683</v>
      </c>
      <c r="B187" s="470">
        <v>4100</v>
      </c>
      <c r="C187" s="516">
        <v>0</v>
      </c>
      <c r="D187" s="481">
        <v>0</v>
      </c>
      <c r="E187" s="561"/>
      <c r="F187" s="481">
        <v>0</v>
      </c>
      <c r="G187" s="481">
        <v>0</v>
      </c>
      <c r="H187" s="468"/>
      <c r="I187" s="468"/>
      <c r="J187" s="468"/>
      <c r="K187" s="468"/>
    </row>
    <row r="188" spans="1:11" ht="12.75" customHeight="1" x14ac:dyDescent="0.2">
      <c r="A188" s="463" t="s">
        <v>1684</v>
      </c>
      <c r="B188" s="470">
        <v>4105</v>
      </c>
      <c r="C188" s="551">
        <v>0</v>
      </c>
      <c r="D188" s="466">
        <v>0</v>
      </c>
      <c r="E188" s="561"/>
      <c r="F188" s="466">
        <v>0</v>
      </c>
      <c r="G188" s="466">
        <v>0</v>
      </c>
      <c r="H188" s="468"/>
      <c r="I188" s="468"/>
      <c r="J188" s="468"/>
      <c r="K188" s="468"/>
    </row>
    <row r="189" spans="1:11" ht="12.75" customHeight="1" x14ac:dyDescent="0.2">
      <c r="A189" s="463" t="s">
        <v>1686</v>
      </c>
      <c r="B189" s="470">
        <v>4107</v>
      </c>
      <c r="C189" s="551">
        <v>0</v>
      </c>
      <c r="D189" s="466">
        <v>0</v>
      </c>
      <c r="E189" s="561"/>
      <c r="F189" s="466">
        <v>0</v>
      </c>
      <c r="G189" s="466">
        <v>0</v>
      </c>
      <c r="H189" s="468"/>
      <c r="I189" s="468"/>
      <c r="J189" s="468"/>
      <c r="K189" s="468"/>
    </row>
    <row r="190" spans="1:11" ht="12.75" customHeight="1" x14ac:dyDescent="0.2">
      <c r="A190" s="463" t="s">
        <v>1685</v>
      </c>
      <c r="B190" s="470">
        <v>4199</v>
      </c>
      <c r="C190" s="551">
        <v>0</v>
      </c>
      <c r="D190" s="466">
        <v>0</v>
      </c>
      <c r="E190" s="561"/>
      <c r="F190" s="466">
        <v>0</v>
      </c>
      <c r="G190" s="466">
        <v>0</v>
      </c>
      <c r="H190" s="468"/>
      <c r="I190" s="468"/>
      <c r="J190" s="468"/>
      <c r="K190" s="468"/>
    </row>
    <row r="191" spans="1:11" ht="12.75" customHeight="1" thickBot="1" x14ac:dyDescent="0.25">
      <c r="A191" s="1659" t="s">
        <v>1687</v>
      </c>
      <c r="B191" s="1660"/>
      <c r="C191" s="1658">
        <f>SUM(C187:C190)</f>
        <v>0</v>
      </c>
      <c r="D191" s="1658">
        <f>SUM(D187:D190)</f>
        <v>0</v>
      </c>
      <c r="E191" s="561"/>
      <c r="F191" s="1658">
        <f>SUM(F187:F190)</f>
        <v>0</v>
      </c>
      <c r="G191" s="1658">
        <f>SUM(G187:G190)</f>
        <v>0</v>
      </c>
      <c r="H191" s="468"/>
      <c r="I191" s="468"/>
      <c r="J191" s="468"/>
      <c r="K191" s="468"/>
    </row>
    <row r="192" spans="1:11" ht="15.75" customHeight="1" thickTop="1" x14ac:dyDescent="0.2">
      <c r="A192" s="1552" t="s">
        <v>475</v>
      </c>
      <c r="B192" s="1557"/>
      <c r="C192" s="553"/>
      <c r="D192" s="566"/>
      <c r="E192" s="561"/>
      <c r="F192" s="553"/>
      <c r="G192" s="553"/>
      <c r="H192" s="468"/>
      <c r="I192" s="468"/>
      <c r="J192" s="468"/>
      <c r="K192" s="468"/>
    </row>
    <row r="193" spans="1:11" x14ac:dyDescent="0.2">
      <c r="A193" s="463" t="s">
        <v>1521</v>
      </c>
      <c r="B193" s="470">
        <v>4200</v>
      </c>
      <c r="C193" s="467">
        <v>0</v>
      </c>
      <c r="D193" s="468"/>
      <c r="E193" s="561"/>
      <c r="F193" s="553"/>
      <c r="G193" s="585">
        <v>0</v>
      </c>
      <c r="H193" s="468"/>
      <c r="I193" s="468"/>
      <c r="J193" s="468"/>
      <c r="K193" s="468"/>
    </row>
    <row r="194" spans="1:11" ht="12.75" customHeight="1" x14ac:dyDescent="0.2">
      <c r="A194" s="463" t="s">
        <v>1118</v>
      </c>
      <c r="B194" s="470">
        <v>4210</v>
      </c>
      <c r="C194" s="466">
        <v>868882</v>
      </c>
      <c r="D194" s="468"/>
      <c r="E194" s="561"/>
      <c r="F194" s="468"/>
      <c r="G194" s="585">
        <v>0</v>
      </c>
      <c r="H194" s="468"/>
      <c r="I194" s="468"/>
      <c r="J194" s="468"/>
      <c r="K194" s="468"/>
    </row>
    <row r="195" spans="1:11" ht="12.75" customHeight="1" x14ac:dyDescent="0.2">
      <c r="A195" s="463" t="s">
        <v>1107</v>
      </c>
      <c r="B195" s="470">
        <v>4215</v>
      </c>
      <c r="C195" s="551">
        <v>0</v>
      </c>
      <c r="D195" s="468"/>
      <c r="E195" s="561"/>
      <c r="F195" s="468"/>
      <c r="G195" s="585">
        <v>0</v>
      </c>
      <c r="H195" s="468"/>
      <c r="I195" s="468"/>
      <c r="J195" s="468"/>
      <c r="K195" s="468"/>
    </row>
    <row r="196" spans="1:11" ht="12.75" customHeight="1" x14ac:dyDescent="0.2">
      <c r="A196" s="463" t="s">
        <v>1119</v>
      </c>
      <c r="B196" s="470">
        <v>4220</v>
      </c>
      <c r="C196" s="551">
        <v>386347</v>
      </c>
      <c r="D196" s="468"/>
      <c r="E196" s="561"/>
      <c r="F196" s="468"/>
      <c r="G196" s="585">
        <v>0</v>
      </c>
      <c r="H196" s="468"/>
      <c r="I196" s="468"/>
      <c r="J196" s="468"/>
      <c r="K196" s="468"/>
    </row>
    <row r="197" spans="1:11" ht="12.75" customHeight="1" x14ac:dyDescent="0.2">
      <c r="A197" s="463" t="s">
        <v>1522</v>
      </c>
      <c r="B197" s="470">
        <v>4225</v>
      </c>
      <c r="C197" s="551">
        <v>0</v>
      </c>
      <c r="D197" s="468"/>
      <c r="E197" s="561"/>
      <c r="F197" s="468"/>
      <c r="G197" s="585">
        <v>0</v>
      </c>
      <c r="H197" s="468"/>
      <c r="I197" s="468"/>
      <c r="J197" s="468"/>
      <c r="K197" s="468"/>
    </row>
    <row r="198" spans="1:11" ht="12.75" customHeight="1" x14ac:dyDescent="0.2">
      <c r="A198" s="463" t="s">
        <v>1523</v>
      </c>
      <c r="B198" s="470">
        <v>4226</v>
      </c>
      <c r="C198" s="551">
        <v>0</v>
      </c>
      <c r="D198" s="468"/>
      <c r="E198" s="561"/>
      <c r="F198" s="468"/>
      <c r="G198" s="585">
        <v>0</v>
      </c>
      <c r="H198" s="468"/>
      <c r="I198" s="468"/>
      <c r="J198" s="468"/>
      <c r="K198" s="468"/>
    </row>
    <row r="199" spans="1:11" ht="12.75" customHeight="1" x14ac:dyDescent="0.2">
      <c r="A199" s="463" t="s">
        <v>825</v>
      </c>
      <c r="B199" s="470">
        <v>4240</v>
      </c>
      <c r="C199" s="489">
        <v>47685</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659" t="s">
        <v>569</v>
      </c>
      <c r="B201" s="1660"/>
      <c r="C201" s="1639">
        <f>SUM(C193:C200)</f>
        <v>1302914</v>
      </c>
      <c r="D201" s="468"/>
      <c r="E201" s="468"/>
      <c r="F201" s="468"/>
      <c r="G201" s="1639">
        <f>SUM(G193:G200)</f>
        <v>0</v>
      </c>
      <c r="H201" s="468"/>
      <c r="I201" s="468"/>
      <c r="J201" s="468"/>
      <c r="K201" s="468"/>
    </row>
    <row r="202" spans="1:11" ht="15.75" customHeight="1" thickTop="1" x14ac:dyDescent="0.2">
      <c r="A202" s="1552" t="s">
        <v>1200</v>
      </c>
      <c r="B202" s="1557"/>
      <c r="C202" s="553"/>
      <c r="D202" s="468"/>
      <c r="E202" s="468"/>
      <c r="F202" s="468"/>
      <c r="G202" s="468"/>
      <c r="H202" s="468"/>
      <c r="I202" s="468"/>
      <c r="J202" s="468"/>
      <c r="K202" s="468"/>
    </row>
    <row r="203" spans="1:11" ht="12.75" customHeight="1" x14ac:dyDescent="0.2">
      <c r="A203" s="463" t="s">
        <v>974</v>
      </c>
      <c r="B203" s="470">
        <v>4300</v>
      </c>
      <c r="C203" s="466">
        <v>2121878</v>
      </c>
      <c r="D203" s="466">
        <v>0</v>
      </c>
      <c r="E203" s="468"/>
      <c r="F203" s="466">
        <v>0</v>
      </c>
      <c r="G203" s="466">
        <v>0</v>
      </c>
      <c r="H203" s="468"/>
      <c r="I203" s="468"/>
      <c r="J203" s="468"/>
      <c r="K203" s="468"/>
    </row>
    <row r="204" spans="1:11" ht="12.75" customHeight="1" x14ac:dyDescent="0.2">
      <c r="A204" s="463" t="s">
        <v>975</v>
      </c>
      <c r="B204" s="470">
        <v>4305</v>
      </c>
      <c r="C204" s="551">
        <v>0</v>
      </c>
      <c r="D204" s="466">
        <v>0</v>
      </c>
      <c r="E204" s="468"/>
      <c r="F204" s="466">
        <v>0</v>
      </c>
      <c r="G204" s="466">
        <v>0</v>
      </c>
      <c r="H204" s="468"/>
      <c r="I204" s="468"/>
      <c r="J204" s="468"/>
      <c r="K204" s="468"/>
    </row>
    <row r="205" spans="1:11" ht="12.75" customHeight="1" x14ac:dyDescent="0.2">
      <c r="A205" s="463" t="s">
        <v>976</v>
      </c>
      <c r="B205" s="470">
        <v>4332</v>
      </c>
      <c r="C205" s="551">
        <v>0</v>
      </c>
      <c r="D205" s="466">
        <v>0</v>
      </c>
      <c r="E205" s="468"/>
      <c r="F205" s="466">
        <v>0</v>
      </c>
      <c r="G205" s="466">
        <v>0</v>
      </c>
      <c r="H205" s="468"/>
      <c r="I205" s="468"/>
      <c r="J205" s="468"/>
      <c r="K205" s="468"/>
    </row>
    <row r="206" spans="1:11" ht="12.75" customHeight="1" x14ac:dyDescent="0.2">
      <c r="A206" s="463" t="s">
        <v>1089</v>
      </c>
      <c r="B206" s="470">
        <v>4334</v>
      </c>
      <c r="C206" s="551">
        <v>0</v>
      </c>
      <c r="D206" s="466">
        <v>0</v>
      </c>
      <c r="E206" s="468"/>
      <c r="F206" s="466">
        <v>0</v>
      </c>
      <c r="G206" s="466">
        <v>0</v>
      </c>
      <c r="H206" s="468"/>
      <c r="I206" s="468"/>
      <c r="J206" s="468"/>
      <c r="K206" s="468"/>
    </row>
    <row r="207" spans="1:11" ht="12.75" customHeight="1" x14ac:dyDescent="0.2">
      <c r="A207" s="463" t="s">
        <v>1090</v>
      </c>
      <c r="B207" s="470">
        <v>4335</v>
      </c>
      <c r="C207" s="551">
        <v>0</v>
      </c>
      <c r="D207" s="466">
        <v>0</v>
      </c>
      <c r="E207" s="468"/>
      <c r="F207" s="466">
        <v>0</v>
      </c>
      <c r="G207" s="466">
        <v>0</v>
      </c>
      <c r="H207" s="468"/>
      <c r="I207" s="468"/>
      <c r="J207" s="468"/>
      <c r="K207" s="468"/>
    </row>
    <row r="208" spans="1:11" ht="12.75" customHeight="1" x14ac:dyDescent="0.2">
      <c r="A208" s="463" t="s">
        <v>1153</v>
      </c>
      <c r="B208" s="470">
        <v>4337</v>
      </c>
      <c r="C208" s="489">
        <v>0</v>
      </c>
      <c r="D208" s="467">
        <v>0</v>
      </c>
      <c r="E208" s="468"/>
      <c r="F208" s="467">
        <v>0</v>
      </c>
      <c r="G208" s="467">
        <v>0</v>
      </c>
      <c r="H208" s="468"/>
      <c r="I208" s="468"/>
      <c r="J208" s="468"/>
      <c r="K208" s="468"/>
    </row>
    <row r="209" spans="1:11" ht="12.75" customHeight="1" x14ac:dyDescent="0.2">
      <c r="A209" s="463" t="s">
        <v>1091</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659" t="s">
        <v>420</v>
      </c>
      <c r="B211" s="1660"/>
      <c r="C211" s="1658">
        <f>SUM(C203:C210)</f>
        <v>2121878</v>
      </c>
      <c r="D211" s="1658">
        <f>SUM(D203:D210)</f>
        <v>0</v>
      </c>
      <c r="E211" s="468"/>
      <c r="F211" s="1658">
        <f>SUM(F203:F210)</f>
        <v>0</v>
      </c>
      <c r="G211" s="1658">
        <f>SUM(G203:G210)</f>
        <v>0</v>
      </c>
      <c r="H211" s="468"/>
      <c r="I211" s="468"/>
      <c r="J211" s="468"/>
      <c r="K211" s="468"/>
    </row>
    <row r="212" spans="1:11" ht="15.75" customHeight="1" thickTop="1" x14ac:dyDescent="0.2">
      <c r="A212" s="1552" t="s">
        <v>1201</v>
      </c>
      <c r="B212" s="1557"/>
      <c r="C212" s="553"/>
      <c r="D212" s="553"/>
      <c r="E212" s="468"/>
      <c r="F212" s="553"/>
      <c r="G212" s="553"/>
      <c r="H212" s="468"/>
      <c r="I212" s="468"/>
      <c r="J212" s="468"/>
      <c r="K212" s="468"/>
    </row>
    <row r="213" spans="1:11" ht="12.75" customHeight="1" x14ac:dyDescent="0.2">
      <c r="A213" s="463" t="s">
        <v>783</v>
      </c>
      <c r="B213" s="470">
        <v>4400</v>
      </c>
      <c r="C213" s="551">
        <v>0</v>
      </c>
      <c r="D213" s="466">
        <v>0</v>
      </c>
      <c r="E213" s="468"/>
      <c r="F213" s="466">
        <v>0</v>
      </c>
      <c r="G213" s="466">
        <v>0</v>
      </c>
      <c r="H213" s="468"/>
      <c r="I213" s="468"/>
      <c r="J213" s="468"/>
      <c r="K213" s="468"/>
    </row>
    <row r="214" spans="1:11" ht="12.75" customHeight="1" x14ac:dyDescent="0.2">
      <c r="A214" s="463" t="s">
        <v>1524</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659" t="s">
        <v>944</v>
      </c>
      <c r="B216" s="1660"/>
      <c r="C216" s="1658">
        <f>SUM(C213:C215)</f>
        <v>0</v>
      </c>
      <c r="D216" s="1658">
        <f>SUM(D213:D215)</f>
        <v>0</v>
      </c>
      <c r="E216" s="468" t="s">
        <v>1231</v>
      </c>
      <c r="F216" s="1658">
        <f>SUM(F213:F215)</f>
        <v>0</v>
      </c>
      <c r="G216" s="1658">
        <f>SUM(G213:G215)</f>
        <v>0</v>
      </c>
      <c r="H216" s="468"/>
      <c r="I216" s="468"/>
      <c r="J216" s="468"/>
      <c r="K216" s="468"/>
    </row>
    <row r="217" spans="1:11" ht="15.75" customHeight="1" thickTop="1" x14ac:dyDescent="0.2">
      <c r="A217" s="1552" t="s">
        <v>1154</v>
      </c>
      <c r="B217" s="1557"/>
      <c r="C217" s="553"/>
      <c r="D217" s="553"/>
      <c r="E217" s="468"/>
      <c r="F217" s="553"/>
      <c r="G217" s="553"/>
      <c r="H217" s="468"/>
      <c r="I217" s="468"/>
      <c r="J217" s="468"/>
      <c r="K217" s="468"/>
    </row>
    <row r="218" spans="1:11" ht="12.75" customHeight="1" x14ac:dyDescent="0.2">
      <c r="A218" s="463" t="s">
        <v>1112</v>
      </c>
      <c r="B218" s="470">
        <v>4600</v>
      </c>
      <c r="C218" s="551">
        <v>6535</v>
      </c>
      <c r="D218" s="466">
        <v>0</v>
      </c>
      <c r="E218" s="468"/>
      <c r="F218" s="466">
        <v>0</v>
      </c>
      <c r="G218" s="466">
        <v>0</v>
      </c>
      <c r="H218" s="468"/>
      <c r="I218" s="468"/>
      <c r="J218" s="468"/>
      <c r="K218" s="468"/>
    </row>
    <row r="219" spans="1:11" ht="12.75" customHeight="1" x14ac:dyDescent="0.2">
      <c r="A219" s="463" t="s">
        <v>1113</v>
      </c>
      <c r="B219" s="470">
        <v>4605</v>
      </c>
      <c r="C219" s="551">
        <v>0</v>
      </c>
      <c r="D219" s="466">
        <v>0</v>
      </c>
      <c r="E219" s="468"/>
      <c r="F219" s="466">
        <v>0</v>
      </c>
      <c r="G219" s="466">
        <v>0</v>
      </c>
      <c r="H219" s="468"/>
      <c r="I219" s="468"/>
      <c r="J219" s="468"/>
      <c r="K219" s="468"/>
    </row>
    <row r="220" spans="1:11" ht="12.75" customHeight="1" x14ac:dyDescent="0.2">
      <c r="A220" s="463" t="s">
        <v>1525</v>
      </c>
      <c r="B220" s="557">
        <v>4620</v>
      </c>
      <c r="C220" s="551">
        <v>282967</v>
      </c>
      <c r="D220" s="466">
        <v>0</v>
      </c>
      <c r="E220" s="468"/>
      <c r="F220" s="466">
        <v>0</v>
      </c>
      <c r="G220" s="466">
        <v>0</v>
      </c>
      <c r="H220" s="468"/>
      <c r="I220" s="468"/>
      <c r="J220" s="468"/>
      <c r="K220" s="468"/>
    </row>
    <row r="221" spans="1:11" ht="12.75" customHeight="1" x14ac:dyDescent="0.2">
      <c r="A221" s="463" t="s">
        <v>1114</v>
      </c>
      <c r="B221" s="470">
        <v>4625</v>
      </c>
      <c r="C221" s="551">
        <v>2086</v>
      </c>
      <c r="D221" s="466">
        <v>0</v>
      </c>
      <c r="E221" s="468"/>
      <c r="F221" s="466">
        <v>0</v>
      </c>
      <c r="G221" s="466">
        <v>0</v>
      </c>
      <c r="H221" s="468"/>
      <c r="I221" s="468"/>
      <c r="J221" s="468"/>
      <c r="K221" s="468"/>
    </row>
    <row r="222" spans="1:11" ht="12.75" customHeight="1" x14ac:dyDescent="0.2">
      <c r="A222" s="463" t="s">
        <v>1115</v>
      </c>
      <c r="B222" s="470">
        <v>4630</v>
      </c>
      <c r="C222" s="551">
        <v>0</v>
      </c>
      <c r="D222" s="466">
        <v>0</v>
      </c>
      <c r="E222" s="468"/>
      <c r="F222" s="466">
        <v>0</v>
      </c>
      <c r="G222" s="466">
        <v>0</v>
      </c>
      <c r="H222" s="468"/>
      <c r="I222" s="468"/>
      <c r="J222" s="468"/>
      <c r="K222" s="468"/>
    </row>
    <row r="223" spans="1:11" ht="12.75" customHeight="1" x14ac:dyDescent="0.2">
      <c r="A223" s="1453" t="s">
        <v>76</v>
      </c>
      <c r="B223" s="557">
        <v>4699</v>
      </c>
      <c r="C223" s="551">
        <v>0</v>
      </c>
      <c r="D223" s="466">
        <v>0</v>
      </c>
      <c r="E223" s="468"/>
      <c r="F223" s="466">
        <v>0</v>
      </c>
      <c r="G223" s="466">
        <v>0</v>
      </c>
      <c r="H223" s="468"/>
      <c r="I223" s="468"/>
      <c r="J223" s="468"/>
      <c r="K223" s="468"/>
    </row>
    <row r="224" spans="1:11" ht="12.75" customHeight="1" thickBot="1" x14ac:dyDescent="0.25">
      <c r="A224" s="1659" t="s">
        <v>467</v>
      </c>
      <c r="B224" s="1660"/>
      <c r="C224" s="1658">
        <f>SUM(C218:C223)</f>
        <v>291588</v>
      </c>
      <c r="D224" s="1658">
        <f>SUM(D218:D223)</f>
        <v>0</v>
      </c>
      <c r="E224" s="468"/>
      <c r="F224" s="1658">
        <f>SUM(F218:F223)</f>
        <v>0</v>
      </c>
      <c r="G224" s="1658">
        <f>SUM(G218:G223)</f>
        <v>0</v>
      </c>
      <c r="H224" s="468"/>
      <c r="I224" s="468"/>
      <c r="J224" s="468"/>
      <c r="K224" s="468"/>
    </row>
    <row r="225" spans="1:11" ht="15.75" customHeight="1" thickTop="1" x14ac:dyDescent="0.2">
      <c r="A225" s="1552" t="s">
        <v>1155</v>
      </c>
      <c r="B225" s="1557"/>
      <c r="C225" s="553"/>
      <c r="D225" s="553"/>
      <c r="E225" s="468"/>
      <c r="F225" s="553"/>
      <c r="G225" s="553"/>
      <c r="H225" s="468"/>
      <c r="I225" s="468"/>
      <c r="J225" s="468"/>
      <c r="K225" s="468"/>
    </row>
    <row r="226" spans="1:11" ht="12.75" customHeight="1" x14ac:dyDescent="0.2">
      <c r="A226" s="463" t="s">
        <v>820</v>
      </c>
      <c r="B226" s="470">
        <v>4770</v>
      </c>
      <c r="C226" s="551">
        <v>0</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674" t="s">
        <v>1145</v>
      </c>
      <c r="B228" s="1675"/>
      <c r="C228" s="1658">
        <f>SUM(C226:C227)</f>
        <v>0</v>
      </c>
      <c r="D228" s="1658">
        <f>SUM(D226:D227)</f>
        <v>0</v>
      </c>
      <c r="E228" s="468"/>
      <c r="F228" s="468"/>
      <c r="G228" s="1658">
        <f>SUM(G226:G227)</f>
        <v>0</v>
      </c>
      <c r="H228" s="468"/>
      <c r="I228" s="468"/>
      <c r="J228" s="468"/>
      <c r="K228" s="468"/>
    </row>
    <row r="229" spans="1:11" ht="12.75" customHeight="1" thickTop="1" thickBot="1" x14ac:dyDescent="0.25">
      <c r="A229" s="493" t="s">
        <v>781</v>
      </c>
      <c r="B229" s="491">
        <v>4810</v>
      </c>
      <c r="C229" s="575">
        <v>0</v>
      </c>
      <c r="D229" s="576">
        <v>0</v>
      </c>
      <c r="E229" s="468"/>
      <c r="F229" s="468"/>
      <c r="G229" s="576">
        <v>0</v>
      </c>
      <c r="H229" s="468"/>
      <c r="I229" s="468"/>
      <c r="J229" s="468"/>
      <c r="K229" s="468"/>
    </row>
    <row r="230" spans="1:11" ht="12.75" customHeight="1" thickTop="1" x14ac:dyDescent="0.2">
      <c r="A230" s="493" t="s">
        <v>368</v>
      </c>
      <c r="B230" s="491">
        <v>4850</v>
      </c>
      <c r="C230" s="489">
        <v>0</v>
      </c>
      <c r="D230" s="467">
        <v>0</v>
      </c>
      <c r="E230" s="467">
        <v>0</v>
      </c>
      <c r="F230" s="467">
        <v>0</v>
      </c>
      <c r="G230" s="467">
        <v>0</v>
      </c>
      <c r="H230" s="467">
        <v>0</v>
      </c>
      <c r="I230" s="468"/>
      <c r="J230" s="467">
        <v>0</v>
      </c>
      <c r="K230" s="467">
        <v>0</v>
      </c>
    </row>
    <row r="231" spans="1:11" ht="12.75" customHeight="1" x14ac:dyDescent="0.2">
      <c r="A231" s="493" t="s">
        <v>369</v>
      </c>
      <c r="B231" s="491">
        <v>4851</v>
      </c>
      <c r="C231" s="489">
        <v>0</v>
      </c>
      <c r="D231" s="467">
        <v>0</v>
      </c>
      <c r="E231" s="468"/>
      <c r="F231" s="474">
        <v>0</v>
      </c>
      <c r="G231" s="467">
        <v>0</v>
      </c>
      <c r="H231" s="468"/>
      <c r="I231" s="468"/>
      <c r="J231" s="468"/>
      <c r="K231" s="468"/>
    </row>
    <row r="232" spans="1:11" ht="12.75" customHeight="1" x14ac:dyDescent="0.2">
      <c r="A232" s="493" t="s">
        <v>370</v>
      </c>
      <c r="B232" s="491">
        <v>4852</v>
      </c>
      <c r="C232" s="489">
        <v>0</v>
      </c>
      <c r="D232" s="467">
        <v>0</v>
      </c>
      <c r="E232" s="467">
        <v>0</v>
      </c>
      <c r="F232" s="467">
        <v>0</v>
      </c>
      <c r="G232" s="467">
        <v>0</v>
      </c>
      <c r="H232" s="467">
        <v>0</v>
      </c>
      <c r="I232" s="468"/>
      <c r="J232" s="467">
        <v>0</v>
      </c>
      <c r="K232" s="467">
        <v>0</v>
      </c>
    </row>
    <row r="233" spans="1:11" ht="12.75" customHeight="1" x14ac:dyDescent="0.2">
      <c r="A233" s="493" t="s">
        <v>371</v>
      </c>
      <c r="B233" s="491">
        <v>4853</v>
      </c>
      <c r="C233" s="489">
        <v>0</v>
      </c>
      <c r="D233" s="467">
        <v>0</v>
      </c>
      <c r="E233" s="467">
        <v>0</v>
      </c>
      <c r="F233" s="467">
        <v>0</v>
      </c>
      <c r="G233" s="467">
        <v>0</v>
      </c>
      <c r="H233" s="467">
        <v>0</v>
      </c>
      <c r="I233" s="468"/>
      <c r="J233" s="467">
        <v>0</v>
      </c>
      <c r="K233" s="467">
        <v>0</v>
      </c>
    </row>
    <row r="234" spans="1:11" ht="12.75" customHeight="1" x14ac:dyDescent="0.2">
      <c r="A234" s="493" t="s">
        <v>372</v>
      </c>
      <c r="B234" s="491">
        <v>4854</v>
      </c>
      <c r="C234" s="489">
        <v>0</v>
      </c>
      <c r="D234" s="467">
        <v>0</v>
      </c>
      <c r="E234" s="467">
        <v>0</v>
      </c>
      <c r="F234" s="467">
        <v>0</v>
      </c>
      <c r="G234" s="467">
        <v>0</v>
      </c>
      <c r="H234" s="467">
        <v>0</v>
      </c>
      <c r="I234" s="468"/>
      <c r="J234" s="467">
        <v>0</v>
      </c>
      <c r="K234" s="467">
        <v>0</v>
      </c>
    </row>
    <row r="235" spans="1:11" ht="12.75" customHeight="1" x14ac:dyDescent="0.2">
      <c r="A235" s="493" t="s">
        <v>484</v>
      </c>
      <c r="B235" s="491">
        <v>4855</v>
      </c>
      <c r="C235" s="489">
        <v>0</v>
      </c>
      <c r="D235" s="467">
        <v>0</v>
      </c>
      <c r="E235" s="467">
        <v>0</v>
      </c>
      <c r="F235" s="467">
        <v>0</v>
      </c>
      <c r="G235" s="467">
        <v>0</v>
      </c>
      <c r="H235" s="467">
        <v>0</v>
      </c>
      <c r="I235" s="468"/>
      <c r="J235" s="467">
        <v>0</v>
      </c>
      <c r="K235" s="467">
        <v>0</v>
      </c>
    </row>
    <row r="236" spans="1:11" ht="12.75" customHeight="1" x14ac:dyDescent="0.2">
      <c r="A236" s="493" t="s">
        <v>373</v>
      </c>
      <c r="B236" s="491">
        <v>4856</v>
      </c>
      <c r="C236" s="489">
        <v>0</v>
      </c>
      <c r="D236" s="467">
        <v>0</v>
      </c>
      <c r="E236" s="467">
        <v>0</v>
      </c>
      <c r="F236" s="467">
        <v>0</v>
      </c>
      <c r="G236" s="467">
        <v>0</v>
      </c>
      <c r="H236" s="467">
        <v>0</v>
      </c>
      <c r="I236" s="468"/>
      <c r="J236" s="467">
        <v>0</v>
      </c>
      <c r="K236" s="467">
        <v>0</v>
      </c>
    </row>
    <row r="237" spans="1:11" ht="12.75" customHeight="1" x14ac:dyDescent="0.2">
      <c r="A237" s="493" t="s">
        <v>374</v>
      </c>
      <c r="B237" s="491">
        <v>4857</v>
      </c>
      <c r="C237" s="489">
        <v>0</v>
      </c>
      <c r="D237" s="467">
        <v>0</v>
      </c>
      <c r="E237" s="467">
        <v>0</v>
      </c>
      <c r="F237" s="467">
        <v>0</v>
      </c>
      <c r="G237" s="467">
        <v>0</v>
      </c>
      <c r="H237" s="467">
        <v>0</v>
      </c>
      <c r="I237" s="468"/>
      <c r="J237" s="467">
        <v>0</v>
      </c>
      <c r="K237" s="467">
        <v>0</v>
      </c>
    </row>
    <row r="238" spans="1:11" ht="12.75" customHeight="1" x14ac:dyDescent="0.2">
      <c r="A238" s="493" t="s">
        <v>375</v>
      </c>
      <c r="B238" s="491">
        <v>4860</v>
      </c>
      <c r="C238" s="489">
        <v>0</v>
      </c>
      <c r="D238" s="467">
        <v>0</v>
      </c>
      <c r="E238" s="467">
        <v>0</v>
      </c>
      <c r="F238" s="467">
        <v>0</v>
      </c>
      <c r="G238" s="467">
        <v>0</v>
      </c>
      <c r="H238" s="467">
        <v>0</v>
      </c>
      <c r="I238" s="468"/>
      <c r="J238" s="467">
        <v>0</v>
      </c>
      <c r="K238" s="467">
        <v>0</v>
      </c>
    </row>
    <row r="239" spans="1:11" ht="12.75" customHeight="1" x14ac:dyDescent="0.2">
      <c r="A239" s="493" t="s">
        <v>376</v>
      </c>
      <c r="B239" s="491">
        <v>4861</v>
      </c>
      <c r="C239" s="489">
        <v>0</v>
      </c>
      <c r="D239" s="467">
        <v>0</v>
      </c>
      <c r="E239" s="467">
        <v>0</v>
      </c>
      <c r="F239" s="467">
        <v>0</v>
      </c>
      <c r="G239" s="467">
        <v>0</v>
      </c>
      <c r="H239" s="467">
        <v>0</v>
      </c>
      <c r="I239" s="468"/>
      <c r="J239" s="467">
        <v>0</v>
      </c>
      <c r="K239" s="467">
        <v>0</v>
      </c>
    </row>
    <row r="240" spans="1:11" ht="12.75" customHeight="1" x14ac:dyDescent="0.2">
      <c r="A240" s="493" t="s">
        <v>377</v>
      </c>
      <c r="B240" s="491">
        <v>4862</v>
      </c>
      <c r="C240" s="489">
        <v>0</v>
      </c>
      <c r="D240" s="467">
        <v>0</v>
      </c>
      <c r="E240" s="475"/>
      <c r="F240" s="467">
        <v>0</v>
      </c>
      <c r="G240" s="467">
        <v>0</v>
      </c>
      <c r="H240" s="475"/>
      <c r="I240" s="468"/>
      <c r="J240" s="475"/>
      <c r="K240" s="475"/>
    </row>
    <row r="241" spans="1:11" ht="12.75" customHeight="1" x14ac:dyDescent="0.2">
      <c r="A241" s="493" t="s">
        <v>378</v>
      </c>
      <c r="B241" s="491">
        <v>4863</v>
      </c>
      <c r="C241" s="489">
        <v>0</v>
      </c>
      <c r="D241" s="467">
        <v>0</v>
      </c>
      <c r="E241" s="468"/>
      <c r="F241" s="475"/>
      <c r="G241" s="526"/>
      <c r="H241" s="468"/>
      <c r="I241" s="468"/>
      <c r="J241" s="468"/>
      <c r="K241" s="468"/>
    </row>
    <row r="242" spans="1:11" ht="12.75" customHeight="1" x14ac:dyDescent="0.2">
      <c r="A242" s="493" t="s">
        <v>489</v>
      </c>
      <c r="B242" s="491">
        <v>4864</v>
      </c>
      <c r="C242" s="489">
        <v>0</v>
      </c>
      <c r="D242" s="467">
        <v>0</v>
      </c>
      <c r="E242" s="467">
        <v>0</v>
      </c>
      <c r="F242" s="467">
        <v>0</v>
      </c>
      <c r="G242" s="467">
        <v>0</v>
      </c>
      <c r="H242" s="467">
        <v>0</v>
      </c>
      <c r="I242" s="468"/>
      <c r="J242" s="467">
        <v>0</v>
      </c>
      <c r="K242" s="467">
        <v>0</v>
      </c>
    </row>
    <row r="243" spans="1:11" ht="12.75" customHeight="1" x14ac:dyDescent="0.2">
      <c r="A243" s="493" t="s">
        <v>490</v>
      </c>
      <c r="B243" s="491">
        <v>4865</v>
      </c>
      <c r="C243" s="489">
        <v>0</v>
      </c>
      <c r="D243" s="467">
        <v>0</v>
      </c>
      <c r="E243" s="467">
        <v>0</v>
      </c>
      <c r="F243" s="467">
        <v>0</v>
      </c>
      <c r="G243" s="467">
        <v>0</v>
      </c>
      <c r="H243" s="467">
        <v>0</v>
      </c>
      <c r="I243" s="468"/>
      <c r="J243" s="467">
        <v>0</v>
      </c>
      <c r="K243" s="467">
        <v>0</v>
      </c>
    </row>
    <row r="244" spans="1:11" ht="12.75" customHeight="1" x14ac:dyDescent="0.2">
      <c r="A244" s="493" t="s">
        <v>488</v>
      </c>
      <c r="B244" s="491">
        <v>4866</v>
      </c>
      <c r="C244" s="489">
        <v>0</v>
      </c>
      <c r="D244" s="467">
        <v>0</v>
      </c>
      <c r="E244" s="467">
        <v>0</v>
      </c>
      <c r="F244" s="467">
        <v>0</v>
      </c>
      <c r="G244" s="467">
        <v>0</v>
      </c>
      <c r="H244" s="467">
        <v>0</v>
      </c>
      <c r="I244" s="468"/>
      <c r="J244" s="467">
        <v>0</v>
      </c>
      <c r="K244" s="467">
        <v>0</v>
      </c>
    </row>
    <row r="245" spans="1:11" ht="12.75" customHeight="1" x14ac:dyDescent="0.2">
      <c r="A245" s="493" t="s">
        <v>487</v>
      </c>
      <c r="B245" s="491">
        <v>4867</v>
      </c>
      <c r="C245" s="489">
        <v>0</v>
      </c>
      <c r="D245" s="467">
        <v>0</v>
      </c>
      <c r="E245" s="467">
        <v>0</v>
      </c>
      <c r="F245" s="467">
        <v>0</v>
      </c>
      <c r="G245" s="467">
        <v>0</v>
      </c>
      <c r="H245" s="467">
        <v>0</v>
      </c>
      <c r="I245" s="468"/>
      <c r="J245" s="467">
        <v>0</v>
      </c>
      <c r="K245" s="467">
        <v>0</v>
      </c>
    </row>
    <row r="246" spans="1:11" ht="12.75" customHeight="1" x14ac:dyDescent="0.2">
      <c r="A246" s="493" t="s">
        <v>486</v>
      </c>
      <c r="B246" s="491">
        <v>4868</v>
      </c>
      <c r="C246" s="489">
        <v>0</v>
      </c>
      <c r="D246" s="467">
        <v>0</v>
      </c>
      <c r="E246" s="467">
        <v>0</v>
      </c>
      <c r="F246" s="467">
        <v>0</v>
      </c>
      <c r="G246" s="467">
        <v>0</v>
      </c>
      <c r="H246" s="467">
        <v>0</v>
      </c>
      <c r="I246" s="468"/>
      <c r="J246" s="467">
        <v>0</v>
      </c>
      <c r="K246" s="467">
        <v>0</v>
      </c>
    </row>
    <row r="247" spans="1:11" ht="12.75" customHeight="1" x14ac:dyDescent="0.2">
      <c r="A247" s="493" t="s">
        <v>485</v>
      </c>
      <c r="B247" s="491">
        <v>4869</v>
      </c>
      <c r="C247" s="489">
        <v>0</v>
      </c>
      <c r="D247" s="467">
        <v>0</v>
      </c>
      <c r="E247" s="467">
        <v>0</v>
      </c>
      <c r="F247" s="467">
        <v>0</v>
      </c>
      <c r="G247" s="467">
        <v>0</v>
      </c>
      <c r="H247" s="467">
        <v>0</v>
      </c>
      <c r="I247" s="468"/>
      <c r="J247" s="467">
        <v>0</v>
      </c>
      <c r="K247" s="467">
        <v>0</v>
      </c>
    </row>
    <row r="248" spans="1:11" ht="12.75" customHeight="1" x14ac:dyDescent="0.2">
      <c r="A248" s="493" t="s">
        <v>1190</v>
      </c>
      <c r="B248" s="491">
        <v>4870</v>
      </c>
      <c r="C248" s="489">
        <v>0</v>
      </c>
      <c r="D248" s="467">
        <v>0</v>
      </c>
      <c r="E248" s="467">
        <v>0</v>
      </c>
      <c r="F248" s="467">
        <v>0</v>
      </c>
      <c r="G248" s="467">
        <v>0</v>
      </c>
      <c r="H248" s="467">
        <v>0</v>
      </c>
      <c r="I248" s="468"/>
      <c r="J248" s="467">
        <v>0</v>
      </c>
      <c r="K248" s="467">
        <v>0</v>
      </c>
    </row>
    <row r="249" spans="1:11" ht="12.75" customHeight="1" x14ac:dyDescent="0.2">
      <c r="A249" s="493" t="s">
        <v>821</v>
      </c>
      <c r="B249" s="491">
        <v>4871</v>
      </c>
      <c r="C249" s="489">
        <v>0</v>
      </c>
      <c r="D249" s="467">
        <v>0</v>
      </c>
      <c r="E249" s="467">
        <v>0</v>
      </c>
      <c r="F249" s="467">
        <v>0</v>
      </c>
      <c r="G249" s="467">
        <v>0</v>
      </c>
      <c r="H249" s="467">
        <v>0</v>
      </c>
      <c r="I249" s="468"/>
      <c r="J249" s="467">
        <v>0</v>
      </c>
      <c r="K249" s="467">
        <v>0</v>
      </c>
    </row>
    <row r="250" spans="1:11" ht="12.75" customHeight="1" x14ac:dyDescent="0.2">
      <c r="A250" s="493" t="s">
        <v>822</v>
      </c>
      <c r="B250" s="491">
        <v>4872</v>
      </c>
      <c r="C250" s="489">
        <v>0</v>
      </c>
      <c r="D250" s="467">
        <v>0</v>
      </c>
      <c r="E250" s="467">
        <v>0</v>
      </c>
      <c r="F250" s="467">
        <v>0</v>
      </c>
      <c r="G250" s="467">
        <v>0</v>
      </c>
      <c r="H250" s="467">
        <v>0</v>
      </c>
      <c r="I250" s="468"/>
      <c r="J250" s="467">
        <v>0</v>
      </c>
      <c r="K250" s="467">
        <v>0</v>
      </c>
    </row>
    <row r="251" spans="1:11" ht="12.75" customHeight="1" x14ac:dyDescent="0.2">
      <c r="A251" s="493" t="s">
        <v>823</v>
      </c>
      <c r="B251" s="491">
        <v>4873</v>
      </c>
      <c r="C251" s="489">
        <v>0</v>
      </c>
      <c r="D251" s="467">
        <v>0</v>
      </c>
      <c r="E251" s="467">
        <v>0</v>
      </c>
      <c r="F251" s="467">
        <v>0</v>
      </c>
      <c r="G251" s="467">
        <v>0</v>
      </c>
      <c r="H251" s="467">
        <v>0</v>
      </c>
      <c r="I251" s="468"/>
      <c r="J251" s="467">
        <v>0</v>
      </c>
      <c r="K251" s="467">
        <v>0</v>
      </c>
    </row>
    <row r="252" spans="1:11" ht="12.75" customHeight="1" x14ac:dyDescent="0.2">
      <c r="A252" s="493" t="s">
        <v>824</v>
      </c>
      <c r="B252" s="491">
        <v>4874</v>
      </c>
      <c r="C252" s="489">
        <v>0</v>
      </c>
      <c r="D252" s="467">
        <v>0</v>
      </c>
      <c r="E252" s="467">
        <v>0</v>
      </c>
      <c r="F252" s="467">
        <v>0</v>
      </c>
      <c r="G252" s="467">
        <v>0</v>
      </c>
      <c r="H252" s="467">
        <v>0</v>
      </c>
      <c r="I252" s="468"/>
      <c r="J252" s="467">
        <v>0</v>
      </c>
      <c r="K252" s="467">
        <v>0</v>
      </c>
    </row>
    <row r="253" spans="1:11" ht="12.75" customHeight="1" x14ac:dyDescent="0.2">
      <c r="A253" s="493" t="s">
        <v>491</v>
      </c>
      <c r="B253" s="491">
        <v>4875</v>
      </c>
      <c r="C253" s="489">
        <v>0</v>
      </c>
      <c r="D253" s="467">
        <v>0</v>
      </c>
      <c r="E253" s="467">
        <v>0</v>
      </c>
      <c r="F253" s="467">
        <v>0</v>
      </c>
      <c r="G253" s="467">
        <v>0</v>
      </c>
      <c r="H253" s="467">
        <v>0</v>
      </c>
      <c r="I253" s="468"/>
      <c r="J253" s="467">
        <v>0</v>
      </c>
      <c r="K253" s="467">
        <v>0</v>
      </c>
    </row>
    <row r="254" spans="1:11" ht="12.75" customHeight="1" x14ac:dyDescent="0.2">
      <c r="A254" s="493" t="s">
        <v>794</v>
      </c>
      <c r="B254" s="491">
        <v>4876</v>
      </c>
      <c r="C254" s="489">
        <v>0</v>
      </c>
      <c r="D254" s="467">
        <v>0</v>
      </c>
      <c r="E254" s="467">
        <v>0</v>
      </c>
      <c r="F254" s="467">
        <v>0</v>
      </c>
      <c r="G254" s="467">
        <v>0</v>
      </c>
      <c r="H254" s="467">
        <v>0</v>
      </c>
      <c r="I254" s="468"/>
      <c r="J254" s="467">
        <v>0</v>
      </c>
      <c r="K254" s="467">
        <v>0</v>
      </c>
    </row>
    <row r="255" spans="1:11" ht="12.75" customHeight="1" x14ac:dyDescent="0.2">
      <c r="A255" s="493" t="s">
        <v>795</v>
      </c>
      <c r="B255" s="491">
        <v>4877</v>
      </c>
      <c r="C255" s="489">
        <v>0</v>
      </c>
      <c r="D255" s="467">
        <v>0</v>
      </c>
      <c r="E255" s="467">
        <v>0</v>
      </c>
      <c r="F255" s="467">
        <v>0</v>
      </c>
      <c r="G255" s="467">
        <v>0</v>
      </c>
      <c r="H255" s="467">
        <v>0</v>
      </c>
      <c r="I255" s="468"/>
      <c r="J255" s="467">
        <v>0</v>
      </c>
      <c r="K255" s="467">
        <v>0</v>
      </c>
    </row>
    <row r="256" spans="1:11" ht="12.75" customHeight="1" x14ac:dyDescent="0.2">
      <c r="A256" s="493" t="s">
        <v>796</v>
      </c>
      <c r="B256" s="491">
        <v>4878</v>
      </c>
      <c r="C256" s="489">
        <v>0</v>
      </c>
      <c r="D256" s="467">
        <v>0</v>
      </c>
      <c r="E256" s="467">
        <v>0</v>
      </c>
      <c r="F256" s="467">
        <v>0</v>
      </c>
      <c r="G256" s="467">
        <v>0</v>
      </c>
      <c r="H256" s="467">
        <v>0</v>
      </c>
      <c r="I256" s="468"/>
      <c r="J256" s="467">
        <v>0</v>
      </c>
      <c r="K256" s="467">
        <v>0</v>
      </c>
    </row>
    <row r="257" spans="1:11" ht="12.75" customHeight="1" x14ac:dyDescent="0.2">
      <c r="A257" s="493" t="s">
        <v>797</v>
      </c>
      <c r="B257" s="491">
        <v>4879</v>
      </c>
      <c r="C257" s="489">
        <v>0</v>
      </c>
      <c r="D257" s="467">
        <v>0</v>
      </c>
      <c r="E257" s="467">
        <v>0</v>
      </c>
      <c r="F257" s="467">
        <v>0</v>
      </c>
      <c r="G257" s="467">
        <v>0</v>
      </c>
      <c r="H257" s="467">
        <v>0</v>
      </c>
      <c r="I257" s="468"/>
      <c r="J257" s="467">
        <v>0</v>
      </c>
      <c r="K257" s="467">
        <v>0</v>
      </c>
    </row>
    <row r="258" spans="1:11" ht="12.75" customHeight="1" x14ac:dyDescent="0.2">
      <c r="A258" s="225" t="s">
        <v>1526</v>
      </c>
      <c r="B258" s="587">
        <v>4880</v>
      </c>
      <c r="C258" s="489">
        <v>0</v>
      </c>
      <c r="D258" s="467">
        <v>0</v>
      </c>
      <c r="E258" s="467">
        <v>0</v>
      </c>
      <c r="F258" s="467">
        <v>0</v>
      </c>
      <c r="G258" s="467">
        <v>0</v>
      </c>
      <c r="H258" s="467">
        <v>0</v>
      </c>
      <c r="I258" s="468"/>
      <c r="J258" s="467">
        <v>0</v>
      </c>
      <c r="K258" s="467">
        <v>0</v>
      </c>
    </row>
    <row r="259" spans="1:11" ht="12.75" customHeight="1" thickBot="1" x14ac:dyDescent="0.25">
      <c r="A259" s="1676" t="s">
        <v>798</v>
      </c>
      <c r="B259" s="1677"/>
      <c r="C259" s="1669">
        <f t="shared" ref="C259:H259" si="9">SUM(C230:C258)</f>
        <v>0</v>
      </c>
      <c r="D259" s="1658">
        <f t="shared" si="9"/>
        <v>0</v>
      </c>
      <c r="E259" s="1658">
        <f t="shared" si="9"/>
        <v>0</v>
      </c>
      <c r="F259" s="1658">
        <f t="shared" si="9"/>
        <v>0</v>
      </c>
      <c r="G259" s="1658">
        <f t="shared" si="9"/>
        <v>0</v>
      </c>
      <c r="H259" s="1658">
        <f t="shared" si="9"/>
        <v>0</v>
      </c>
      <c r="I259" s="553"/>
      <c r="J259" s="1658">
        <f>SUM(J230:J258)</f>
        <v>0</v>
      </c>
      <c r="K259" s="1639">
        <f>SUM(K230:K258)</f>
        <v>0</v>
      </c>
    </row>
    <row r="260" spans="1:11" ht="12.75" customHeight="1" thickTop="1" thickBot="1" x14ac:dyDescent="0.25">
      <c r="A260" s="1454" t="s">
        <v>1489</v>
      </c>
      <c r="B260" s="588">
        <v>4901</v>
      </c>
      <c r="C260" s="589">
        <v>0</v>
      </c>
      <c r="D260" s="469"/>
      <c r="E260" s="468"/>
      <c r="F260" s="468"/>
      <c r="G260" s="468"/>
      <c r="H260" s="468"/>
      <c r="I260" s="468"/>
      <c r="J260" s="468"/>
      <c r="K260" s="468"/>
    </row>
    <row r="261" spans="1:11" ht="12.75" customHeight="1" thickTop="1" thickBot="1" x14ac:dyDescent="0.25">
      <c r="A261" s="1455" t="s">
        <v>1534</v>
      </c>
      <c r="B261" s="590">
        <v>4902</v>
      </c>
      <c r="C261" s="591">
        <v>208238</v>
      </c>
      <c r="D261" s="592">
        <v>0</v>
      </c>
      <c r="E261" s="469"/>
      <c r="F261" s="592">
        <v>0</v>
      </c>
      <c r="G261" s="592">
        <v>0</v>
      </c>
      <c r="H261" s="469"/>
      <c r="I261" s="468"/>
      <c r="J261" s="469"/>
      <c r="K261" s="469"/>
    </row>
    <row r="262" spans="1:11" ht="12.75" customHeight="1" thickTop="1" thickBot="1" x14ac:dyDescent="0.25">
      <c r="A262" s="493" t="s">
        <v>1146</v>
      </c>
      <c r="B262" s="491">
        <v>4904</v>
      </c>
      <c r="C262" s="593">
        <v>0</v>
      </c>
      <c r="D262" s="591">
        <v>0</v>
      </c>
      <c r="E262" s="469"/>
      <c r="F262" s="553"/>
      <c r="G262" s="591">
        <v>0</v>
      </c>
      <c r="H262" s="469"/>
      <c r="I262" s="468"/>
      <c r="J262" s="468"/>
      <c r="K262" s="468"/>
    </row>
    <row r="263" spans="1:11" ht="12.75" customHeight="1" thickTop="1" thickBot="1" x14ac:dyDescent="0.25">
      <c r="A263" s="463" t="s">
        <v>1527</v>
      </c>
      <c r="B263" s="470">
        <v>4905</v>
      </c>
      <c r="C263" s="573">
        <v>0</v>
      </c>
      <c r="D263" s="468"/>
      <c r="E263" s="468"/>
      <c r="F263" s="578">
        <v>0</v>
      </c>
      <c r="G263" s="573">
        <v>0</v>
      </c>
      <c r="H263" s="468"/>
      <c r="I263" s="468"/>
      <c r="J263" s="468"/>
      <c r="K263" s="468"/>
    </row>
    <row r="264" spans="1:11" ht="12.75" customHeight="1" thickTop="1" thickBot="1" x14ac:dyDescent="0.25">
      <c r="A264" s="463" t="s">
        <v>1528</v>
      </c>
      <c r="B264" s="470">
        <v>4909</v>
      </c>
      <c r="C264" s="576">
        <v>0</v>
      </c>
      <c r="D264" s="468"/>
      <c r="E264" s="468"/>
      <c r="F264" s="576">
        <v>0</v>
      </c>
      <c r="G264" s="576">
        <v>0</v>
      </c>
      <c r="H264" s="468"/>
      <c r="I264" s="468"/>
      <c r="J264" s="468"/>
      <c r="K264" s="468"/>
    </row>
    <row r="265" spans="1:11" ht="12.75" customHeight="1" thickTop="1" thickBot="1" x14ac:dyDescent="0.25">
      <c r="A265" s="463" t="s">
        <v>945</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14800</v>
      </c>
      <c r="D266" s="578">
        <v>0</v>
      </c>
      <c r="E266" s="468"/>
      <c r="F266" s="573">
        <v>0</v>
      </c>
      <c r="G266" s="573">
        <v>0</v>
      </c>
      <c r="H266" s="468"/>
      <c r="I266" s="468"/>
      <c r="J266" s="468"/>
      <c r="K266" s="468"/>
    </row>
    <row r="267" spans="1:11" ht="12.75" customHeight="1" thickTop="1" thickBot="1" x14ac:dyDescent="0.25">
      <c r="A267" s="463" t="s">
        <v>441</v>
      </c>
      <c r="B267" s="470">
        <v>4930</v>
      </c>
      <c r="C267" s="576">
        <v>0</v>
      </c>
      <c r="D267" s="576">
        <v>0</v>
      </c>
      <c r="E267" s="468"/>
      <c r="F267" s="576">
        <v>0</v>
      </c>
      <c r="G267" s="576">
        <v>0</v>
      </c>
      <c r="H267" s="468"/>
      <c r="I267" s="468"/>
      <c r="J267" s="468"/>
      <c r="K267" s="468"/>
    </row>
    <row r="268" spans="1:11" ht="12.75" customHeight="1" thickTop="1" thickBot="1" x14ac:dyDescent="0.25">
      <c r="A268" s="463" t="s">
        <v>782</v>
      </c>
      <c r="B268" s="470">
        <v>4932</v>
      </c>
      <c r="C268" s="576">
        <v>42639</v>
      </c>
      <c r="D268" s="576">
        <v>0</v>
      </c>
      <c r="E268" s="468"/>
      <c r="F268" s="576">
        <v>0</v>
      </c>
      <c r="G268" s="576">
        <v>0</v>
      </c>
      <c r="H268" s="468"/>
      <c r="I268" s="468"/>
      <c r="J268" s="468"/>
      <c r="K268" s="468"/>
    </row>
    <row r="269" spans="1:11" ht="12.75" customHeight="1" thickTop="1" thickBot="1" x14ac:dyDescent="0.25">
      <c r="A269" s="463" t="s">
        <v>946</v>
      </c>
      <c r="B269" s="470">
        <v>4960</v>
      </c>
      <c r="C269" s="575">
        <v>0</v>
      </c>
      <c r="D269" s="576">
        <v>0</v>
      </c>
      <c r="E269" s="468"/>
      <c r="F269" s="576">
        <v>0</v>
      </c>
      <c r="G269" s="576">
        <v>0</v>
      </c>
      <c r="H269" s="468"/>
      <c r="I269" s="468"/>
      <c r="J269" s="468"/>
      <c r="K269" s="468"/>
    </row>
    <row r="270" spans="1:11" ht="12.75" customHeight="1" thickTop="1" thickBot="1" x14ac:dyDescent="0.25">
      <c r="A270" s="463" t="s">
        <v>589</v>
      </c>
      <c r="B270" s="470">
        <v>4991</v>
      </c>
      <c r="C270" s="575">
        <v>27209</v>
      </c>
      <c r="D270" s="576">
        <v>0</v>
      </c>
      <c r="E270" s="468"/>
      <c r="F270" s="576">
        <v>0</v>
      </c>
      <c r="G270" s="576">
        <v>0</v>
      </c>
      <c r="H270" s="468"/>
      <c r="I270" s="468"/>
      <c r="J270" s="468"/>
      <c r="K270" s="468"/>
    </row>
    <row r="271" spans="1:11" ht="12.75" customHeight="1" thickTop="1" thickBot="1" x14ac:dyDescent="0.25">
      <c r="A271" s="463" t="s">
        <v>395</v>
      </c>
      <c r="B271" s="470">
        <v>4992</v>
      </c>
      <c r="C271" s="575">
        <v>54554</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659" t="s">
        <v>1755</v>
      </c>
      <c r="B273" s="1678"/>
      <c r="C273" s="1666">
        <f t="shared" ref="C273:H273" si="10">SUM(C191,C201,C211,C216,C224,C228,C229,C259:C272)</f>
        <v>4063820</v>
      </c>
      <c r="D273" s="1666">
        <f t="shared" si="10"/>
        <v>0</v>
      </c>
      <c r="E273" s="1666">
        <f t="shared" si="10"/>
        <v>0</v>
      </c>
      <c r="F273" s="1666">
        <f t="shared" si="10"/>
        <v>0</v>
      </c>
      <c r="G273" s="1666">
        <f t="shared" si="10"/>
        <v>0</v>
      </c>
      <c r="H273" s="1666">
        <f t="shared" si="10"/>
        <v>0</v>
      </c>
      <c r="I273" s="468"/>
      <c r="J273" s="1666">
        <f>SUM(J191,J201,J211,J216,J224,J228,J229,J259:J272)</f>
        <v>0</v>
      </c>
      <c r="K273" s="1653">
        <f>SUM(K191,K201,K211,K216,K224,K228,K229,K259:K272)</f>
        <v>0</v>
      </c>
    </row>
    <row r="274" spans="1:11" ht="14.25" thickTop="1" thickBot="1" x14ac:dyDescent="0.25">
      <c r="A274" s="1679" t="s">
        <v>1147</v>
      </c>
      <c r="B274" s="1680" t="s">
        <v>915</v>
      </c>
      <c r="C274" s="1666">
        <f>SUM(C178,C184,C273)</f>
        <v>4063820</v>
      </c>
      <c r="D274" s="1666">
        <f>SUM(D178,D184,D273)</f>
        <v>0</v>
      </c>
      <c r="E274" s="1666">
        <f>SUM(E178,E273)</f>
        <v>0</v>
      </c>
      <c r="F274" s="1666">
        <f t="shared" ref="F274:K274" si="11">SUM(F178,F184,F273)</f>
        <v>0</v>
      </c>
      <c r="G274" s="1666">
        <f t="shared" si="11"/>
        <v>0</v>
      </c>
      <c r="H274" s="1666">
        <f t="shared" si="11"/>
        <v>0</v>
      </c>
      <c r="I274" s="1666">
        <f t="shared" si="11"/>
        <v>0</v>
      </c>
      <c r="J274" s="1666">
        <f t="shared" si="11"/>
        <v>0</v>
      </c>
      <c r="K274" s="1653">
        <f t="shared" si="11"/>
        <v>0</v>
      </c>
    </row>
    <row r="275" spans="1:11" ht="14.25" thickTop="1" thickBot="1" x14ac:dyDescent="0.25">
      <c r="A275" s="1681" t="s">
        <v>269</v>
      </c>
      <c r="B275" s="1682"/>
      <c r="C275" s="1666">
        <f t="shared" ref="C275:K275" si="12">SUM(C109,C114,C173,C274)</f>
        <v>24333346</v>
      </c>
      <c r="D275" s="1666">
        <f t="shared" si="12"/>
        <v>2229944</v>
      </c>
      <c r="E275" s="1666">
        <f t="shared" si="12"/>
        <v>397353</v>
      </c>
      <c r="F275" s="1666">
        <f t="shared" si="12"/>
        <v>1129209</v>
      </c>
      <c r="G275" s="1666">
        <f t="shared" si="12"/>
        <v>466447</v>
      </c>
      <c r="H275" s="1666">
        <f t="shared" si="12"/>
        <v>0</v>
      </c>
      <c r="I275" s="1666">
        <f t="shared" si="12"/>
        <v>26068</v>
      </c>
      <c r="J275" s="1666">
        <f t="shared" si="12"/>
        <v>96700</v>
      </c>
      <c r="K275" s="1653">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zoomScaleSheetLayoutView="100" workbookViewId="0">
      <pane ySplit="2" topLeftCell="A285" activePane="bottomLeft" state="frozen"/>
      <selection activeCell="A10" sqref="A10:F10"/>
      <selection pane="bottomLeft" activeCell="A10" sqref="A10:F10"/>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23" t="s">
        <v>1883</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57"/>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63" t="s">
        <v>315</v>
      </c>
      <c r="B3" s="2164"/>
      <c r="C3" s="1500"/>
      <c r="D3" s="1500"/>
      <c r="E3" s="1500"/>
      <c r="F3" s="1500"/>
      <c r="G3" s="1500"/>
      <c r="H3" s="1500"/>
      <c r="I3" s="1500"/>
      <c r="J3" s="1500"/>
      <c r="K3" s="1501"/>
      <c r="L3" s="1502"/>
      <c r="M3" s="610"/>
      <c r="N3" s="610"/>
    </row>
    <row r="4" spans="1:14" s="259" customFormat="1" ht="15.75" customHeight="1" x14ac:dyDescent="0.2">
      <c r="A4" s="1558" t="s">
        <v>46</v>
      </c>
      <c r="B4" s="1559" t="s">
        <v>591</v>
      </c>
      <c r="C4" s="611"/>
      <c r="D4" s="611"/>
      <c r="E4" s="611"/>
      <c r="F4" s="611"/>
      <c r="G4" s="611"/>
      <c r="H4" s="611"/>
      <c r="I4" s="612"/>
      <c r="J4" s="611"/>
      <c r="K4" s="613"/>
      <c r="L4" s="611"/>
      <c r="M4" s="614"/>
      <c r="N4" s="614"/>
    </row>
    <row r="5" spans="1:14" x14ac:dyDescent="0.2">
      <c r="A5" s="1456" t="s">
        <v>1018</v>
      </c>
      <c r="B5" s="615">
        <v>1100</v>
      </c>
      <c r="C5" s="466">
        <v>7757077</v>
      </c>
      <c r="D5" s="466">
        <v>837870</v>
      </c>
      <c r="E5" s="466">
        <v>168268</v>
      </c>
      <c r="F5" s="466">
        <v>225677</v>
      </c>
      <c r="G5" s="466">
        <v>55625</v>
      </c>
      <c r="H5" s="466">
        <v>0</v>
      </c>
      <c r="I5" s="467">
        <v>0</v>
      </c>
      <c r="J5" s="467">
        <v>0</v>
      </c>
      <c r="K5" s="1622">
        <f>SUM(C5:J5)</f>
        <v>9044517</v>
      </c>
      <c r="L5" s="466">
        <v>8622607</v>
      </c>
    </row>
    <row r="6" spans="1:14" x14ac:dyDescent="0.2">
      <c r="A6" s="1456" t="s">
        <v>1504</v>
      </c>
      <c r="B6" s="615" t="s">
        <v>1502</v>
      </c>
      <c r="C6" s="477"/>
      <c r="D6" s="477"/>
      <c r="E6" s="466">
        <v>0</v>
      </c>
      <c r="F6" s="477"/>
      <c r="G6" s="477"/>
      <c r="H6" s="477"/>
      <c r="I6" s="477"/>
      <c r="J6" s="477"/>
      <c r="K6" s="1622">
        <f>SUM(C6,E6)</f>
        <v>0</v>
      </c>
      <c r="L6" s="466">
        <v>0</v>
      </c>
    </row>
    <row r="7" spans="1:14" x14ac:dyDescent="0.2">
      <c r="A7" s="1456" t="s">
        <v>165</v>
      </c>
      <c r="B7" s="615" t="s">
        <v>1024</v>
      </c>
      <c r="C7" s="467">
        <v>0</v>
      </c>
      <c r="D7" s="467">
        <v>0</v>
      </c>
      <c r="E7" s="467">
        <v>0</v>
      </c>
      <c r="F7" s="467">
        <v>0</v>
      </c>
      <c r="G7" s="467">
        <v>0</v>
      </c>
      <c r="H7" s="467">
        <v>0</v>
      </c>
      <c r="I7" s="467">
        <v>0</v>
      </c>
      <c r="J7" s="467">
        <v>0</v>
      </c>
      <c r="K7" s="1622">
        <f t="shared" ref="K7:K32" si="0">SUM(C7:J7)</f>
        <v>0</v>
      </c>
      <c r="L7" s="466">
        <v>175500</v>
      </c>
    </row>
    <row r="8" spans="1:14" x14ac:dyDescent="0.2">
      <c r="A8" s="1456" t="s">
        <v>166</v>
      </c>
      <c r="B8" s="615">
        <v>1200</v>
      </c>
      <c r="C8" s="466">
        <v>1298240</v>
      </c>
      <c r="D8" s="466">
        <v>152846</v>
      </c>
      <c r="E8" s="466">
        <v>47686</v>
      </c>
      <c r="F8" s="466">
        <v>114302</v>
      </c>
      <c r="G8" s="466">
        <v>50800</v>
      </c>
      <c r="H8" s="466">
        <v>0</v>
      </c>
      <c r="I8" s="467">
        <v>0</v>
      </c>
      <c r="J8" s="467">
        <v>0</v>
      </c>
      <c r="K8" s="1622">
        <f t="shared" si="0"/>
        <v>1663874</v>
      </c>
      <c r="L8" s="466">
        <v>249373</v>
      </c>
    </row>
    <row r="9" spans="1:14" x14ac:dyDescent="0.2">
      <c r="A9" s="1456" t="s">
        <v>745</v>
      </c>
      <c r="B9" s="615" t="s">
        <v>1025</v>
      </c>
      <c r="C9" s="467">
        <v>0</v>
      </c>
      <c r="D9" s="467">
        <v>0</v>
      </c>
      <c r="E9" s="467">
        <v>0</v>
      </c>
      <c r="F9" s="467">
        <v>0</v>
      </c>
      <c r="G9" s="467">
        <v>0</v>
      </c>
      <c r="H9" s="467">
        <v>0</v>
      </c>
      <c r="I9" s="467">
        <v>0</v>
      </c>
      <c r="J9" s="467">
        <v>0</v>
      </c>
      <c r="K9" s="1622">
        <f t="shared" si="0"/>
        <v>0</v>
      </c>
      <c r="L9" s="466">
        <v>16000</v>
      </c>
    </row>
    <row r="10" spans="1:14" x14ac:dyDescent="0.2">
      <c r="A10" s="1456" t="s">
        <v>746</v>
      </c>
      <c r="B10" s="615">
        <v>1250</v>
      </c>
      <c r="C10" s="466">
        <v>459713</v>
      </c>
      <c r="D10" s="466">
        <v>43407</v>
      </c>
      <c r="E10" s="466">
        <v>168421</v>
      </c>
      <c r="F10" s="466">
        <v>198918</v>
      </c>
      <c r="G10" s="466">
        <v>357156</v>
      </c>
      <c r="H10" s="466">
        <v>0</v>
      </c>
      <c r="I10" s="467">
        <v>0</v>
      </c>
      <c r="J10" s="467">
        <v>0</v>
      </c>
      <c r="K10" s="1622">
        <f t="shared" si="0"/>
        <v>1227615</v>
      </c>
      <c r="L10" s="466">
        <v>1466249</v>
      </c>
    </row>
    <row r="11" spans="1:14" x14ac:dyDescent="0.2">
      <c r="A11" s="1456" t="s">
        <v>1192</v>
      </c>
      <c r="B11" s="615" t="s">
        <v>163</v>
      </c>
      <c r="C11" s="467">
        <v>0</v>
      </c>
      <c r="D11" s="467">
        <v>0</v>
      </c>
      <c r="E11" s="467">
        <v>0</v>
      </c>
      <c r="F11" s="467">
        <v>0</v>
      </c>
      <c r="G11" s="467">
        <v>0</v>
      </c>
      <c r="H11" s="467">
        <v>0</v>
      </c>
      <c r="I11" s="467">
        <v>0</v>
      </c>
      <c r="J11" s="467">
        <v>0</v>
      </c>
      <c r="K11" s="1622">
        <f t="shared" si="0"/>
        <v>0</v>
      </c>
      <c r="L11" s="466">
        <v>14000</v>
      </c>
    </row>
    <row r="12" spans="1:14" x14ac:dyDescent="0.2">
      <c r="A12" s="1456" t="s">
        <v>1019</v>
      </c>
      <c r="B12" s="615">
        <v>1300</v>
      </c>
      <c r="C12" s="466">
        <v>0</v>
      </c>
      <c r="D12" s="466">
        <v>0</v>
      </c>
      <c r="E12" s="466">
        <v>0</v>
      </c>
      <c r="F12" s="466">
        <v>0</v>
      </c>
      <c r="G12" s="466">
        <v>0</v>
      </c>
      <c r="H12" s="466">
        <v>0</v>
      </c>
      <c r="I12" s="467">
        <v>0</v>
      </c>
      <c r="J12" s="467">
        <v>0</v>
      </c>
      <c r="K12" s="1622">
        <f t="shared" si="0"/>
        <v>0</v>
      </c>
      <c r="L12" s="466">
        <v>0</v>
      </c>
    </row>
    <row r="13" spans="1:14" x14ac:dyDescent="0.2">
      <c r="A13" s="1456" t="s">
        <v>747</v>
      </c>
      <c r="B13" s="615">
        <v>1400</v>
      </c>
      <c r="C13" s="466">
        <v>0</v>
      </c>
      <c r="D13" s="466">
        <v>0</v>
      </c>
      <c r="E13" s="466">
        <v>0</v>
      </c>
      <c r="F13" s="466">
        <v>0</v>
      </c>
      <c r="G13" s="466">
        <v>0</v>
      </c>
      <c r="H13" s="466">
        <v>0</v>
      </c>
      <c r="I13" s="467">
        <v>0</v>
      </c>
      <c r="J13" s="467">
        <v>0</v>
      </c>
      <c r="K13" s="1622">
        <f t="shared" si="0"/>
        <v>0</v>
      </c>
      <c r="L13" s="466">
        <v>10000</v>
      </c>
    </row>
    <row r="14" spans="1:14" x14ac:dyDescent="0.2">
      <c r="A14" s="1456" t="s">
        <v>1020</v>
      </c>
      <c r="B14" s="615">
        <v>1500</v>
      </c>
      <c r="C14" s="466">
        <v>86618</v>
      </c>
      <c r="D14" s="466">
        <v>1317</v>
      </c>
      <c r="E14" s="466">
        <v>3132</v>
      </c>
      <c r="F14" s="466">
        <v>2555</v>
      </c>
      <c r="G14" s="466">
        <v>0</v>
      </c>
      <c r="H14" s="466">
        <v>0</v>
      </c>
      <c r="I14" s="467">
        <v>0</v>
      </c>
      <c r="J14" s="467">
        <v>0</v>
      </c>
      <c r="K14" s="1622">
        <f t="shared" si="0"/>
        <v>93622</v>
      </c>
      <c r="L14" s="466">
        <v>110500</v>
      </c>
    </row>
    <row r="15" spans="1:14" x14ac:dyDescent="0.2">
      <c r="A15" s="1456" t="s">
        <v>1021</v>
      </c>
      <c r="B15" s="615">
        <v>1600</v>
      </c>
      <c r="C15" s="466">
        <v>0</v>
      </c>
      <c r="D15" s="466">
        <v>0</v>
      </c>
      <c r="E15" s="466">
        <v>0</v>
      </c>
      <c r="F15" s="466">
        <v>0</v>
      </c>
      <c r="G15" s="466">
        <v>0</v>
      </c>
      <c r="H15" s="466">
        <v>0</v>
      </c>
      <c r="I15" s="467">
        <v>0</v>
      </c>
      <c r="J15" s="467">
        <v>0</v>
      </c>
      <c r="K15" s="1622">
        <f t="shared" si="0"/>
        <v>0</v>
      </c>
      <c r="L15" s="466">
        <v>0</v>
      </c>
    </row>
    <row r="16" spans="1:14" x14ac:dyDescent="0.2">
      <c r="A16" s="1456" t="s">
        <v>1044</v>
      </c>
      <c r="B16" s="615" t="s">
        <v>444</v>
      </c>
      <c r="C16" s="466">
        <v>0</v>
      </c>
      <c r="D16" s="466">
        <v>0</v>
      </c>
      <c r="E16" s="466">
        <v>0</v>
      </c>
      <c r="F16" s="466">
        <v>0</v>
      </c>
      <c r="G16" s="466">
        <v>0</v>
      </c>
      <c r="H16" s="466">
        <v>0</v>
      </c>
      <c r="I16" s="467">
        <v>0</v>
      </c>
      <c r="J16" s="467">
        <v>0</v>
      </c>
      <c r="K16" s="1622">
        <f t="shared" si="0"/>
        <v>0</v>
      </c>
      <c r="L16" s="466">
        <v>0</v>
      </c>
    </row>
    <row r="17" spans="1:12" x14ac:dyDescent="0.2">
      <c r="A17" s="1456" t="s">
        <v>748</v>
      </c>
      <c r="B17" s="615" t="s">
        <v>164</v>
      </c>
      <c r="C17" s="467">
        <v>0</v>
      </c>
      <c r="D17" s="467">
        <v>0</v>
      </c>
      <c r="E17" s="467">
        <v>0</v>
      </c>
      <c r="F17" s="467">
        <v>0</v>
      </c>
      <c r="G17" s="467">
        <v>0</v>
      </c>
      <c r="H17" s="467">
        <v>0</v>
      </c>
      <c r="I17" s="467">
        <v>0</v>
      </c>
      <c r="J17" s="467">
        <v>0</v>
      </c>
      <c r="K17" s="1622">
        <f t="shared" si="0"/>
        <v>0</v>
      </c>
      <c r="L17" s="466">
        <v>0</v>
      </c>
    </row>
    <row r="18" spans="1:12" x14ac:dyDescent="0.2">
      <c r="A18" s="1456" t="s">
        <v>1148</v>
      </c>
      <c r="B18" s="615">
        <v>1800</v>
      </c>
      <c r="C18" s="466">
        <v>0</v>
      </c>
      <c r="D18" s="466">
        <v>0</v>
      </c>
      <c r="E18" s="466">
        <v>0</v>
      </c>
      <c r="F18" s="466">
        <v>0</v>
      </c>
      <c r="G18" s="466">
        <v>0</v>
      </c>
      <c r="H18" s="466">
        <v>0</v>
      </c>
      <c r="I18" s="467">
        <v>0</v>
      </c>
      <c r="J18" s="467">
        <v>0</v>
      </c>
      <c r="K18" s="1622">
        <f t="shared" si="0"/>
        <v>0</v>
      </c>
      <c r="L18" s="466">
        <v>0</v>
      </c>
    </row>
    <row r="19" spans="1:12" x14ac:dyDescent="0.2">
      <c r="A19" s="1456" t="s">
        <v>136</v>
      </c>
      <c r="B19" s="615">
        <v>1900</v>
      </c>
      <c r="C19" s="466">
        <v>0</v>
      </c>
      <c r="D19" s="466">
        <v>0</v>
      </c>
      <c r="E19" s="466">
        <v>0</v>
      </c>
      <c r="F19" s="466">
        <v>0</v>
      </c>
      <c r="G19" s="466">
        <v>0</v>
      </c>
      <c r="H19" s="466">
        <v>0</v>
      </c>
      <c r="I19" s="467">
        <v>0</v>
      </c>
      <c r="J19" s="467">
        <v>0</v>
      </c>
      <c r="K19" s="1622">
        <f t="shared" si="0"/>
        <v>0</v>
      </c>
      <c r="L19" s="466">
        <v>0</v>
      </c>
    </row>
    <row r="20" spans="1:12" x14ac:dyDescent="0.2">
      <c r="A20" s="1457" t="s">
        <v>762</v>
      </c>
      <c r="B20" s="603" t="s">
        <v>749</v>
      </c>
      <c r="C20" s="477"/>
      <c r="D20" s="477"/>
      <c r="E20" s="477"/>
      <c r="F20" s="477"/>
      <c r="G20" s="477"/>
      <c r="H20" s="474">
        <v>0</v>
      </c>
      <c r="I20" s="617"/>
      <c r="J20" s="475"/>
      <c r="K20" s="1622">
        <f t="shared" si="0"/>
        <v>0</v>
      </c>
      <c r="L20" s="471">
        <v>0</v>
      </c>
    </row>
    <row r="21" spans="1:12" x14ac:dyDescent="0.2">
      <c r="A21" s="1457" t="s">
        <v>763</v>
      </c>
      <c r="B21" s="603" t="s">
        <v>750</v>
      </c>
      <c r="C21" s="477"/>
      <c r="D21" s="477"/>
      <c r="E21" s="477"/>
      <c r="F21" s="477"/>
      <c r="G21" s="477"/>
      <c r="H21" s="474">
        <v>0</v>
      </c>
      <c r="I21" s="617"/>
      <c r="J21" s="477"/>
      <c r="K21" s="1622">
        <f t="shared" si="0"/>
        <v>0</v>
      </c>
      <c r="L21" s="471">
        <v>0</v>
      </c>
    </row>
    <row r="22" spans="1:12" x14ac:dyDescent="0.2">
      <c r="A22" s="1457" t="s">
        <v>764</v>
      </c>
      <c r="B22" s="603" t="s">
        <v>751</v>
      </c>
      <c r="C22" s="477"/>
      <c r="D22" s="477"/>
      <c r="E22" s="477"/>
      <c r="F22" s="477"/>
      <c r="G22" s="477"/>
      <c r="H22" s="474">
        <v>0</v>
      </c>
      <c r="I22" s="617"/>
      <c r="J22" s="477"/>
      <c r="K22" s="1622">
        <f t="shared" si="0"/>
        <v>0</v>
      </c>
      <c r="L22" s="471">
        <v>0</v>
      </c>
    </row>
    <row r="23" spans="1:12" x14ac:dyDescent="0.2">
      <c r="A23" s="1457" t="s">
        <v>765</v>
      </c>
      <c r="B23" s="603" t="s">
        <v>752</v>
      </c>
      <c r="C23" s="477"/>
      <c r="D23" s="477"/>
      <c r="E23" s="477"/>
      <c r="F23" s="477"/>
      <c r="G23" s="477"/>
      <c r="H23" s="474">
        <v>0</v>
      </c>
      <c r="I23" s="617"/>
      <c r="J23" s="477"/>
      <c r="K23" s="1622">
        <f t="shared" si="0"/>
        <v>0</v>
      </c>
      <c r="L23" s="471">
        <v>0</v>
      </c>
    </row>
    <row r="24" spans="1:12" ht="12.75" customHeight="1" x14ac:dyDescent="0.2">
      <c r="A24" s="1457" t="s">
        <v>766</v>
      </c>
      <c r="B24" s="603" t="s">
        <v>753</v>
      </c>
      <c r="C24" s="477"/>
      <c r="D24" s="477"/>
      <c r="E24" s="477"/>
      <c r="F24" s="477"/>
      <c r="G24" s="477"/>
      <c r="H24" s="474">
        <v>0</v>
      </c>
      <c r="I24" s="617"/>
      <c r="J24" s="477"/>
      <c r="K24" s="1622">
        <f t="shared" si="0"/>
        <v>0</v>
      </c>
      <c r="L24" s="471">
        <v>0</v>
      </c>
    </row>
    <row r="25" spans="1:12" ht="12.75" customHeight="1" x14ac:dyDescent="0.2">
      <c r="A25" s="1457" t="s">
        <v>835</v>
      </c>
      <c r="B25" s="603" t="s">
        <v>754</v>
      </c>
      <c r="C25" s="477"/>
      <c r="D25" s="477"/>
      <c r="E25" s="477"/>
      <c r="F25" s="477"/>
      <c r="G25" s="477"/>
      <c r="H25" s="474">
        <v>0</v>
      </c>
      <c r="I25" s="617"/>
      <c r="J25" s="477"/>
      <c r="K25" s="1622">
        <f t="shared" si="0"/>
        <v>0</v>
      </c>
      <c r="L25" s="471">
        <v>0</v>
      </c>
    </row>
    <row r="26" spans="1:12" x14ac:dyDescent="0.2">
      <c r="A26" s="1457" t="s">
        <v>643</v>
      </c>
      <c r="B26" s="603" t="s">
        <v>755</v>
      </c>
      <c r="C26" s="477"/>
      <c r="D26" s="477"/>
      <c r="E26" s="477"/>
      <c r="F26" s="477"/>
      <c r="G26" s="477"/>
      <c r="H26" s="474">
        <v>0</v>
      </c>
      <c r="I26" s="617"/>
      <c r="J26" s="477"/>
      <c r="K26" s="1622">
        <f t="shared" si="0"/>
        <v>0</v>
      </c>
      <c r="L26" s="471">
        <v>0</v>
      </c>
    </row>
    <row r="27" spans="1:12" x14ac:dyDescent="0.2">
      <c r="A27" s="1457" t="s">
        <v>644</v>
      </c>
      <c r="B27" s="603" t="s">
        <v>756</v>
      </c>
      <c r="C27" s="477"/>
      <c r="D27" s="477"/>
      <c r="E27" s="477"/>
      <c r="F27" s="477"/>
      <c r="G27" s="477"/>
      <c r="H27" s="474">
        <v>0</v>
      </c>
      <c r="I27" s="617"/>
      <c r="J27" s="477"/>
      <c r="K27" s="1622">
        <f t="shared" si="0"/>
        <v>0</v>
      </c>
      <c r="L27" s="471">
        <v>0</v>
      </c>
    </row>
    <row r="28" spans="1:12" x14ac:dyDescent="0.2">
      <c r="A28" s="1457" t="s">
        <v>152</v>
      </c>
      <c r="B28" s="603" t="s">
        <v>757</v>
      </c>
      <c r="C28" s="477"/>
      <c r="D28" s="477"/>
      <c r="E28" s="477"/>
      <c r="F28" s="477"/>
      <c r="G28" s="477"/>
      <c r="H28" s="474">
        <v>0</v>
      </c>
      <c r="I28" s="617"/>
      <c r="J28" s="477"/>
      <c r="K28" s="1622">
        <f t="shared" si="0"/>
        <v>0</v>
      </c>
      <c r="L28" s="471">
        <v>0</v>
      </c>
    </row>
    <row r="29" spans="1:12" x14ac:dyDescent="0.2">
      <c r="A29" s="1457" t="s">
        <v>153</v>
      </c>
      <c r="B29" s="603" t="s">
        <v>758</v>
      </c>
      <c r="C29" s="477"/>
      <c r="D29" s="477"/>
      <c r="E29" s="477"/>
      <c r="F29" s="477"/>
      <c r="G29" s="477"/>
      <c r="H29" s="474">
        <v>0</v>
      </c>
      <c r="I29" s="617"/>
      <c r="J29" s="477"/>
      <c r="K29" s="1622">
        <f t="shared" si="0"/>
        <v>0</v>
      </c>
      <c r="L29" s="471">
        <v>0</v>
      </c>
    </row>
    <row r="30" spans="1:12" x14ac:dyDescent="0.2">
      <c r="A30" s="1457" t="s">
        <v>154</v>
      </c>
      <c r="B30" s="603" t="s">
        <v>759</v>
      </c>
      <c r="C30" s="477"/>
      <c r="D30" s="477"/>
      <c r="E30" s="477"/>
      <c r="F30" s="477"/>
      <c r="G30" s="477"/>
      <c r="H30" s="474">
        <v>0</v>
      </c>
      <c r="I30" s="617"/>
      <c r="J30" s="477"/>
      <c r="K30" s="1622">
        <f t="shared" si="0"/>
        <v>0</v>
      </c>
      <c r="L30" s="471">
        <v>0</v>
      </c>
    </row>
    <row r="31" spans="1:12" x14ac:dyDescent="0.2">
      <c r="A31" s="1457" t="s">
        <v>155</v>
      </c>
      <c r="B31" s="603" t="s">
        <v>760</v>
      </c>
      <c r="C31" s="477"/>
      <c r="D31" s="477"/>
      <c r="E31" s="477"/>
      <c r="F31" s="477"/>
      <c r="G31" s="477"/>
      <c r="H31" s="474">
        <v>0</v>
      </c>
      <c r="I31" s="617"/>
      <c r="J31" s="477"/>
      <c r="K31" s="1622">
        <f t="shared" si="0"/>
        <v>0</v>
      </c>
      <c r="L31" s="471">
        <v>0</v>
      </c>
    </row>
    <row r="32" spans="1:12" x14ac:dyDescent="0.2">
      <c r="A32" s="1458" t="s">
        <v>1191</v>
      </c>
      <c r="B32" s="615" t="s">
        <v>761</v>
      </c>
      <c r="C32" s="477"/>
      <c r="D32" s="477"/>
      <c r="E32" s="477"/>
      <c r="F32" s="477"/>
      <c r="G32" s="477"/>
      <c r="H32" s="474">
        <v>0</v>
      </c>
      <c r="I32" s="617"/>
      <c r="J32" s="480"/>
      <c r="K32" s="1622">
        <f t="shared" si="0"/>
        <v>0</v>
      </c>
      <c r="L32" s="471">
        <v>0</v>
      </c>
    </row>
    <row r="33" spans="1:14" ht="12.75" customHeight="1" thickBot="1" x14ac:dyDescent="0.25">
      <c r="A33" s="1619" t="s">
        <v>1757</v>
      </c>
      <c r="B33" s="1620" t="s">
        <v>591</v>
      </c>
      <c r="C33" s="1621">
        <f>SUM(C5:C32)</f>
        <v>9601648</v>
      </c>
      <c r="D33" s="1621">
        <f t="shared" ref="D33:L33" si="1">SUM(D5:D32)</f>
        <v>1035440</v>
      </c>
      <c r="E33" s="1621">
        <f t="shared" si="1"/>
        <v>387507</v>
      </c>
      <c r="F33" s="1621">
        <f t="shared" si="1"/>
        <v>541452</v>
      </c>
      <c r="G33" s="1621">
        <f t="shared" si="1"/>
        <v>463581</v>
      </c>
      <c r="H33" s="1621">
        <f t="shared" si="1"/>
        <v>0</v>
      </c>
      <c r="I33" s="1621">
        <f t="shared" si="1"/>
        <v>0</v>
      </c>
      <c r="J33" s="1621">
        <f t="shared" si="1"/>
        <v>0</v>
      </c>
      <c r="K33" s="1621">
        <f t="shared" si="1"/>
        <v>12029628</v>
      </c>
      <c r="L33" s="1621">
        <f t="shared" si="1"/>
        <v>10664229</v>
      </c>
    </row>
    <row r="34" spans="1:14" s="621" customFormat="1" ht="15.75" customHeight="1" thickTop="1" x14ac:dyDescent="0.2">
      <c r="A34" s="1560" t="s">
        <v>48</v>
      </c>
      <c r="B34" s="156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456" t="s">
        <v>1150</v>
      </c>
      <c r="B36" s="615">
        <v>2110</v>
      </c>
      <c r="C36" s="481">
        <v>423541</v>
      </c>
      <c r="D36" s="481">
        <v>44675</v>
      </c>
      <c r="E36" s="481">
        <v>5508</v>
      </c>
      <c r="F36" s="481">
        <v>1639</v>
      </c>
      <c r="G36" s="481">
        <v>0</v>
      </c>
      <c r="H36" s="481">
        <v>0</v>
      </c>
      <c r="I36" s="467">
        <v>0</v>
      </c>
      <c r="J36" s="467">
        <v>0</v>
      </c>
      <c r="K36" s="1622">
        <f t="shared" ref="K36:K41" si="2">SUM(C36:J36)</f>
        <v>475363</v>
      </c>
      <c r="L36" s="466">
        <v>483146</v>
      </c>
    </row>
    <row r="37" spans="1:14" x14ac:dyDescent="0.2">
      <c r="A37" s="1456" t="s">
        <v>1151</v>
      </c>
      <c r="B37" s="615">
        <v>2120</v>
      </c>
      <c r="C37" s="466">
        <v>0</v>
      </c>
      <c r="D37" s="466">
        <v>0</v>
      </c>
      <c r="E37" s="466">
        <v>0</v>
      </c>
      <c r="F37" s="466">
        <v>0</v>
      </c>
      <c r="G37" s="466">
        <v>0</v>
      </c>
      <c r="H37" s="466">
        <v>0</v>
      </c>
      <c r="I37" s="467">
        <v>0</v>
      </c>
      <c r="J37" s="467">
        <v>0</v>
      </c>
      <c r="K37" s="1622">
        <f t="shared" si="2"/>
        <v>0</v>
      </c>
      <c r="L37" s="466">
        <v>0</v>
      </c>
    </row>
    <row r="38" spans="1:14" x14ac:dyDescent="0.2">
      <c r="A38" s="1456" t="s">
        <v>207</v>
      </c>
      <c r="B38" s="615">
        <v>2130</v>
      </c>
      <c r="C38" s="466">
        <v>243960</v>
      </c>
      <c r="D38" s="466">
        <v>19435</v>
      </c>
      <c r="E38" s="466">
        <v>2520</v>
      </c>
      <c r="F38" s="466">
        <v>6535</v>
      </c>
      <c r="G38" s="466">
        <v>0</v>
      </c>
      <c r="H38" s="466">
        <v>0</v>
      </c>
      <c r="I38" s="467">
        <v>0</v>
      </c>
      <c r="J38" s="467">
        <v>0</v>
      </c>
      <c r="K38" s="1622">
        <f t="shared" si="2"/>
        <v>272450</v>
      </c>
      <c r="L38" s="466">
        <v>303400</v>
      </c>
    </row>
    <row r="39" spans="1:14" x14ac:dyDescent="0.2">
      <c r="A39" s="1456" t="s">
        <v>208</v>
      </c>
      <c r="B39" s="615">
        <v>2140</v>
      </c>
      <c r="C39" s="466">
        <v>151878</v>
      </c>
      <c r="D39" s="466">
        <v>15408</v>
      </c>
      <c r="E39" s="466">
        <v>0</v>
      </c>
      <c r="F39" s="466">
        <v>8137</v>
      </c>
      <c r="G39" s="466">
        <v>0</v>
      </c>
      <c r="H39" s="466">
        <v>0</v>
      </c>
      <c r="I39" s="467">
        <v>0</v>
      </c>
      <c r="J39" s="467">
        <v>0</v>
      </c>
      <c r="K39" s="1622">
        <f t="shared" si="2"/>
        <v>175423</v>
      </c>
      <c r="L39" s="466">
        <v>130000</v>
      </c>
    </row>
    <row r="40" spans="1:14" x14ac:dyDescent="0.2">
      <c r="A40" s="1456" t="s">
        <v>209</v>
      </c>
      <c r="B40" s="615">
        <v>2150</v>
      </c>
      <c r="C40" s="466">
        <v>146562</v>
      </c>
      <c r="D40" s="466">
        <v>15881</v>
      </c>
      <c r="E40" s="466">
        <v>56660</v>
      </c>
      <c r="F40" s="466">
        <v>469</v>
      </c>
      <c r="G40" s="466">
        <v>0</v>
      </c>
      <c r="H40" s="466">
        <v>0</v>
      </c>
      <c r="I40" s="467">
        <v>0</v>
      </c>
      <c r="J40" s="467">
        <v>0</v>
      </c>
      <c r="K40" s="1622">
        <f t="shared" si="2"/>
        <v>219572</v>
      </c>
      <c r="L40" s="466">
        <v>199269</v>
      </c>
    </row>
    <row r="41" spans="1:14" x14ac:dyDescent="0.2">
      <c r="A41" s="1456" t="s">
        <v>1758</v>
      </c>
      <c r="B41" s="615">
        <v>2190</v>
      </c>
      <c r="C41" s="466">
        <v>0</v>
      </c>
      <c r="D41" s="466">
        <v>0</v>
      </c>
      <c r="E41" s="466">
        <v>0</v>
      </c>
      <c r="F41" s="466">
        <v>0</v>
      </c>
      <c r="G41" s="466">
        <v>0</v>
      </c>
      <c r="H41" s="466">
        <v>0</v>
      </c>
      <c r="I41" s="467">
        <v>0</v>
      </c>
      <c r="J41" s="467">
        <v>0</v>
      </c>
      <c r="K41" s="1622">
        <f t="shared" si="2"/>
        <v>0</v>
      </c>
      <c r="L41" s="466">
        <v>0</v>
      </c>
    </row>
    <row r="42" spans="1:14" ht="12.75" customHeight="1" thickBot="1" x14ac:dyDescent="0.25">
      <c r="A42" s="1619" t="s">
        <v>581</v>
      </c>
      <c r="B42" s="1620" t="s">
        <v>740</v>
      </c>
      <c r="C42" s="1621">
        <f>SUM(C36:C41)</f>
        <v>965941</v>
      </c>
      <c r="D42" s="1621">
        <f t="shared" ref="D42:L42" si="3">SUM(D36:D41)</f>
        <v>95399</v>
      </c>
      <c r="E42" s="1621">
        <f t="shared" si="3"/>
        <v>64688</v>
      </c>
      <c r="F42" s="1621">
        <f t="shared" si="3"/>
        <v>16780</v>
      </c>
      <c r="G42" s="1621">
        <f t="shared" si="3"/>
        <v>0</v>
      </c>
      <c r="H42" s="1621">
        <f t="shared" si="3"/>
        <v>0</v>
      </c>
      <c r="I42" s="1621">
        <f t="shared" si="3"/>
        <v>0</v>
      </c>
      <c r="J42" s="1621">
        <f t="shared" si="3"/>
        <v>0</v>
      </c>
      <c r="K42" s="1621">
        <f t="shared" si="3"/>
        <v>1142808</v>
      </c>
      <c r="L42" s="1621">
        <f t="shared" si="3"/>
        <v>1115815</v>
      </c>
    </row>
    <row r="43" spans="1:14" ht="15.75" customHeight="1" thickTop="1" x14ac:dyDescent="0.2">
      <c r="A43" s="625" t="s">
        <v>613</v>
      </c>
      <c r="B43" s="626"/>
      <c r="C43" s="627"/>
      <c r="D43" s="627"/>
      <c r="E43" s="627"/>
      <c r="F43" s="627"/>
      <c r="G43" s="627"/>
      <c r="H43" s="627"/>
      <c r="I43" s="617"/>
      <c r="J43" s="617"/>
      <c r="K43" s="627"/>
      <c r="L43" s="627"/>
    </row>
    <row r="44" spans="1:14" x14ac:dyDescent="0.2">
      <c r="A44" s="1456" t="s">
        <v>868</v>
      </c>
      <c r="B44" s="615">
        <v>2210</v>
      </c>
      <c r="C44" s="481">
        <v>338553</v>
      </c>
      <c r="D44" s="481">
        <v>58062</v>
      </c>
      <c r="E44" s="481">
        <v>366391</v>
      </c>
      <c r="F44" s="481">
        <v>35602</v>
      </c>
      <c r="G44" s="481">
        <v>0</v>
      </c>
      <c r="H44" s="481">
        <v>0</v>
      </c>
      <c r="I44" s="467">
        <v>0</v>
      </c>
      <c r="J44" s="467">
        <v>0</v>
      </c>
      <c r="K44" s="1623">
        <f>SUM(C44:J44)</f>
        <v>798608</v>
      </c>
      <c r="L44" s="481">
        <v>1244626</v>
      </c>
    </row>
    <row r="45" spans="1:14" x14ac:dyDescent="0.2">
      <c r="A45" s="1456" t="s">
        <v>869</v>
      </c>
      <c r="B45" s="615">
        <v>2220</v>
      </c>
      <c r="C45" s="466">
        <v>215511</v>
      </c>
      <c r="D45" s="466">
        <v>23720</v>
      </c>
      <c r="E45" s="466">
        <v>25924</v>
      </c>
      <c r="F45" s="466">
        <v>61232</v>
      </c>
      <c r="G45" s="466">
        <v>22129</v>
      </c>
      <c r="H45" s="466">
        <v>0</v>
      </c>
      <c r="I45" s="467">
        <v>0</v>
      </c>
      <c r="J45" s="467">
        <v>0</v>
      </c>
      <c r="K45" s="1623">
        <f>SUM(C45:J45)</f>
        <v>348516</v>
      </c>
      <c r="L45" s="466">
        <v>674384</v>
      </c>
    </row>
    <row r="46" spans="1:14" x14ac:dyDescent="0.2">
      <c r="A46" s="1456" t="s">
        <v>870</v>
      </c>
      <c r="B46" s="615">
        <v>2230</v>
      </c>
      <c r="C46" s="466">
        <v>0</v>
      </c>
      <c r="D46" s="466">
        <v>0</v>
      </c>
      <c r="E46" s="466">
        <v>73881</v>
      </c>
      <c r="F46" s="466">
        <v>-3776</v>
      </c>
      <c r="G46" s="466">
        <v>0</v>
      </c>
      <c r="H46" s="466">
        <v>0</v>
      </c>
      <c r="I46" s="467">
        <v>0</v>
      </c>
      <c r="J46" s="467">
        <v>0</v>
      </c>
      <c r="K46" s="1623">
        <f>SUM(C46:J46)</f>
        <v>70105</v>
      </c>
      <c r="L46" s="466">
        <v>95000</v>
      </c>
    </row>
    <row r="47" spans="1:14" ht="12.75" customHeight="1" thickBot="1" x14ac:dyDescent="0.25">
      <c r="A47" s="1619" t="s">
        <v>582</v>
      </c>
      <c r="B47" s="1620" t="s">
        <v>32</v>
      </c>
      <c r="C47" s="1621">
        <f>SUM(C44:C46)</f>
        <v>554064</v>
      </c>
      <c r="D47" s="1621">
        <f t="shared" ref="D47:K47" si="4">SUM(D44:D46)</f>
        <v>81782</v>
      </c>
      <c r="E47" s="1621">
        <f t="shared" si="4"/>
        <v>466196</v>
      </c>
      <c r="F47" s="1621">
        <f t="shared" si="4"/>
        <v>93058</v>
      </c>
      <c r="G47" s="1621">
        <f t="shared" si="4"/>
        <v>22129</v>
      </c>
      <c r="H47" s="1621">
        <f t="shared" si="4"/>
        <v>0</v>
      </c>
      <c r="I47" s="1621">
        <f t="shared" si="4"/>
        <v>0</v>
      </c>
      <c r="J47" s="1621">
        <f t="shared" si="4"/>
        <v>0</v>
      </c>
      <c r="K47" s="1621">
        <f t="shared" si="4"/>
        <v>1217229</v>
      </c>
      <c r="L47" s="1621">
        <f>SUM(L44:L46)</f>
        <v>2014010</v>
      </c>
    </row>
    <row r="48" spans="1:14" ht="15.75" customHeight="1" thickTop="1" x14ac:dyDescent="0.2">
      <c r="A48" s="625" t="s">
        <v>631</v>
      </c>
      <c r="B48" s="626"/>
      <c r="C48" s="627"/>
      <c r="D48" s="627"/>
      <c r="E48" s="627"/>
      <c r="F48" s="627"/>
      <c r="G48" s="627"/>
      <c r="H48" s="627"/>
      <c r="I48" s="617"/>
      <c r="J48" s="617"/>
      <c r="K48" s="627"/>
      <c r="L48" s="627"/>
    </row>
    <row r="49" spans="1:14" x14ac:dyDescent="0.2">
      <c r="A49" s="1456" t="s">
        <v>871</v>
      </c>
      <c r="B49" s="615">
        <v>2310</v>
      </c>
      <c r="C49" s="481">
        <v>104585</v>
      </c>
      <c r="D49" s="481">
        <v>45884</v>
      </c>
      <c r="E49" s="481">
        <v>117732</v>
      </c>
      <c r="F49" s="481">
        <v>12635</v>
      </c>
      <c r="G49" s="481">
        <v>3595</v>
      </c>
      <c r="H49" s="481">
        <v>200000</v>
      </c>
      <c r="I49" s="467">
        <v>0</v>
      </c>
      <c r="J49" s="467">
        <v>0</v>
      </c>
      <c r="K49" s="1623">
        <f>SUM(C49:J49)</f>
        <v>484431</v>
      </c>
      <c r="L49" s="481">
        <v>837000</v>
      </c>
    </row>
    <row r="50" spans="1:14" x14ac:dyDescent="0.2">
      <c r="A50" s="1456" t="s">
        <v>872</v>
      </c>
      <c r="B50" s="615">
        <v>2320</v>
      </c>
      <c r="C50" s="466">
        <v>492029</v>
      </c>
      <c r="D50" s="466">
        <v>60910</v>
      </c>
      <c r="E50" s="466">
        <v>273315</v>
      </c>
      <c r="F50" s="466">
        <v>36108</v>
      </c>
      <c r="G50" s="466">
        <v>841</v>
      </c>
      <c r="H50" s="466">
        <v>0</v>
      </c>
      <c r="I50" s="467">
        <v>0</v>
      </c>
      <c r="J50" s="467">
        <v>0</v>
      </c>
      <c r="K50" s="1623">
        <f>SUM(C50:J50)</f>
        <v>863203</v>
      </c>
      <c r="L50" s="466">
        <v>443600</v>
      </c>
    </row>
    <row r="51" spans="1:14" x14ac:dyDescent="0.2">
      <c r="A51" s="1456" t="s">
        <v>44</v>
      </c>
      <c r="B51" s="615">
        <v>2330</v>
      </c>
      <c r="C51" s="466">
        <v>107853</v>
      </c>
      <c r="D51" s="466">
        <v>10928</v>
      </c>
      <c r="E51" s="466">
        <v>0</v>
      </c>
      <c r="F51" s="466">
        <v>289</v>
      </c>
      <c r="G51" s="466">
        <v>0</v>
      </c>
      <c r="H51" s="466">
        <v>0</v>
      </c>
      <c r="I51" s="467">
        <v>0</v>
      </c>
      <c r="J51" s="467">
        <v>0</v>
      </c>
      <c r="K51" s="1623">
        <f>SUM(C51:J51)</f>
        <v>119070</v>
      </c>
      <c r="L51" s="466">
        <v>228096</v>
      </c>
    </row>
    <row r="52" spans="1:14" ht="22.5" x14ac:dyDescent="0.2">
      <c r="A52" s="1457" t="s">
        <v>316</v>
      </c>
      <c r="B52" s="628" t="s">
        <v>384</v>
      </c>
      <c r="C52" s="474">
        <v>0</v>
      </c>
      <c r="D52" s="474">
        <v>0</v>
      </c>
      <c r="E52" s="474">
        <v>0</v>
      </c>
      <c r="F52" s="474">
        <v>0</v>
      </c>
      <c r="G52" s="474">
        <v>0</v>
      </c>
      <c r="H52" s="474">
        <v>0</v>
      </c>
      <c r="I52" s="474">
        <v>0</v>
      </c>
      <c r="J52" s="474">
        <v>0</v>
      </c>
      <c r="K52" s="1623">
        <f>SUM(C52:J52)</f>
        <v>0</v>
      </c>
      <c r="L52" s="474">
        <v>120</v>
      </c>
    </row>
    <row r="53" spans="1:14" ht="12.75" customHeight="1" thickBot="1" x14ac:dyDescent="0.25">
      <c r="A53" s="1619" t="s">
        <v>741</v>
      </c>
      <c r="B53" s="1620" t="s">
        <v>33</v>
      </c>
      <c r="C53" s="1621">
        <f>SUM(C49:C52)</f>
        <v>704467</v>
      </c>
      <c r="D53" s="1621">
        <f t="shared" ref="D53:L53" si="5">SUM(D49:D52)</f>
        <v>117722</v>
      </c>
      <c r="E53" s="1621">
        <f t="shared" si="5"/>
        <v>391047</v>
      </c>
      <c r="F53" s="1621">
        <f t="shared" si="5"/>
        <v>49032</v>
      </c>
      <c r="G53" s="1621">
        <f t="shared" si="5"/>
        <v>4436</v>
      </c>
      <c r="H53" s="1621">
        <f t="shared" si="5"/>
        <v>200000</v>
      </c>
      <c r="I53" s="1621">
        <f t="shared" si="5"/>
        <v>0</v>
      </c>
      <c r="J53" s="1621">
        <f t="shared" si="5"/>
        <v>0</v>
      </c>
      <c r="K53" s="1621">
        <f t="shared" si="5"/>
        <v>1466704</v>
      </c>
      <c r="L53" s="1621">
        <f t="shared" si="5"/>
        <v>1508816</v>
      </c>
    </row>
    <row r="54" spans="1:14" ht="15.75" customHeight="1" thickTop="1" x14ac:dyDescent="0.2">
      <c r="A54" s="625" t="s">
        <v>632</v>
      </c>
      <c r="B54" s="626"/>
      <c r="C54" s="627"/>
      <c r="D54" s="627"/>
      <c r="E54" s="627"/>
      <c r="F54" s="627"/>
      <c r="G54" s="627"/>
      <c r="H54" s="627"/>
      <c r="I54" s="617"/>
      <c r="J54" s="617"/>
      <c r="K54" s="627"/>
      <c r="L54" s="627"/>
    </row>
    <row r="55" spans="1:14" x14ac:dyDescent="0.2">
      <c r="A55" s="1456" t="s">
        <v>1127</v>
      </c>
      <c r="B55" s="615">
        <v>2410</v>
      </c>
      <c r="C55" s="481">
        <v>1312246</v>
      </c>
      <c r="D55" s="481">
        <v>314771</v>
      </c>
      <c r="E55" s="481">
        <v>0</v>
      </c>
      <c r="F55" s="481">
        <v>0</v>
      </c>
      <c r="G55" s="481">
        <v>0</v>
      </c>
      <c r="H55" s="481">
        <v>0</v>
      </c>
      <c r="I55" s="467">
        <v>0</v>
      </c>
      <c r="J55" s="467">
        <v>0</v>
      </c>
      <c r="K55" s="1623">
        <f>SUM(C55:J55)</f>
        <v>1627017</v>
      </c>
      <c r="L55" s="481">
        <v>1056000</v>
      </c>
    </row>
    <row r="56" spans="1:14" ht="12.75" customHeight="1" x14ac:dyDescent="0.2">
      <c r="A56" s="1460" t="s">
        <v>394</v>
      </c>
      <c r="B56" s="629">
        <v>2490</v>
      </c>
      <c r="C56" s="466">
        <v>9281</v>
      </c>
      <c r="D56" s="466">
        <v>83</v>
      </c>
      <c r="E56" s="466">
        <v>0</v>
      </c>
      <c r="F56" s="466">
        <v>0</v>
      </c>
      <c r="G56" s="466">
        <v>0</v>
      </c>
      <c r="H56" s="466">
        <v>0</v>
      </c>
      <c r="I56" s="467">
        <v>0</v>
      </c>
      <c r="J56" s="467">
        <v>0</v>
      </c>
      <c r="K56" s="1623">
        <f>SUM(C56:J56)</f>
        <v>9364</v>
      </c>
      <c r="L56" s="466">
        <v>0</v>
      </c>
    </row>
    <row r="57" spans="1:14" s="343" customFormat="1" ht="12.75" customHeight="1" thickBot="1" x14ac:dyDescent="0.25">
      <c r="A57" s="1619" t="s">
        <v>281</v>
      </c>
      <c r="B57" s="1624" t="s">
        <v>34</v>
      </c>
      <c r="C57" s="1625">
        <f>SUM(C55:C56)</f>
        <v>1321527</v>
      </c>
      <c r="D57" s="1625">
        <f t="shared" ref="D57:K57" si="6">SUM(D55:D56)</f>
        <v>314854</v>
      </c>
      <c r="E57" s="1625">
        <f t="shared" si="6"/>
        <v>0</v>
      </c>
      <c r="F57" s="1625">
        <f t="shared" si="6"/>
        <v>0</v>
      </c>
      <c r="G57" s="1625">
        <f t="shared" si="6"/>
        <v>0</v>
      </c>
      <c r="H57" s="1625">
        <f t="shared" si="6"/>
        <v>0</v>
      </c>
      <c r="I57" s="1625">
        <f t="shared" si="6"/>
        <v>0</v>
      </c>
      <c r="J57" s="1625">
        <f t="shared" si="6"/>
        <v>0</v>
      </c>
      <c r="K57" s="1625">
        <f t="shared" si="6"/>
        <v>1636381</v>
      </c>
      <c r="L57" s="1621">
        <f>SUM(L55:L56)</f>
        <v>1056000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456" t="s">
        <v>1128</v>
      </c>
      <c r="B59" s="615">
        <v>2510</v>
      </c>
      <c r="C59" s="481">
        <v>0</v>
      </c>
      <c r="D59" s="481">
        <v>0</v>
      </c>
      <c r="E59" s="481">
        <v>0</v>
      </c>
      <c r="F59" s="481">
        <v>0</v>
      </c>
      <c r="G59" s="481">
        <v>0</v>
      </c>
      <c r="H59" s="481">
        <v>0</v>
      </c>
      <c r="I59" s="467">
        <v>0</v>
      </c>
      <c r="J59" s="467">
        <v>0</v>
      </c>
      <c r="K59" s="1623">
        <f t="shared" ref="K59:K64" si="7">SUM(C59:J59)</f>
        <v>0</v>
      </c>
      <c r="L59" s="481">
        <v>0</v>
      </c>
      <c r="M59" s="610"/>
      <c r="N59" s="610"/>
    </row>
    <row r="60" spans="1:14" s="343" customFormat="1" x14ac:dyDescent="0.2">
      <c r="A60" s="1456" t="s">
        <v>483</v>
      </c>
      <c r="B60" s="615">
        <v>2520</v>
      </c>
      <c r="C60" s="466">
        <v>520218</v>
      </c>
      <c r="D60" s="466">
        <v>80666</v>
      </c>
      <c r="E60" s="466">
        <v>218115</v>
      </c>
      <c r="F60" s="466">
        <v>18199</v>
      </c>
      <c r="G60" s="466">
        <v>212</v>
      </c>
      <c r="H60" s="466">
        <v>0</v>
      </c>
      <c r="I60" s="467">
        <v>0</v>
      </c>
      <c r="J60" s="467">
        <v>0</v>
      </c>
      <c r="K60" s="1623">
        <f t="shared" si="7"/>
        <v>837410</v>
      </c>
      <c r="L60" s="466">
        <v>717000</v>
      </c>
      <c r="M60" s="610"/>
      <c r="N60" s="610"/>
    </row>
    <row r="61" spans="1:14" s="343" customFormat="1" x14ac:dyDescent="0.2">
      <c r="A61" s="1456" t="s">
        <v>206</v>
      </c>
      <c r="B61" s="615">
        <v>2540</v>
      </c>
      <c r="C61" s="466">
        <v>964146</v>
      </c>
      <c r="D61" s="466">
        <v>68213</v>
      </c>
      <c r="E61" s="466">
        <v>0</v>
      </c>
      <c r="F61" s="466">
        <v>4000</v>
      </c>
      <c r="G61" s="466">
        <v>0</v>
      </c>
      <c r="H61" s="466">
        <v>0</v>
      </c>
      <c r="I61" s="467">
        <v>0</v>
      </c>
      <c r="J61" s="467">
        <v>0</v>
      </c>
      <c r="K61" s="1623">
        <f t="shared" si="7"/>
        <v>1036359</v>
      </c>
      <c r="L61" s="466">
        <v>1267350</v>
      </c>
      <c r="M61" s="610"/>
      <c r="N61" s="610"/>
    </row>
    <row r="62" spans="1:14" s="343" customFormat="1" x14ac:dyDescent="0.2">
      <c r="A62" s="1456" t="s">
        <v>1010</v>
      </c>
      <c r="B62" s="615">
        <v>2550</v>
      </c>
      <c r="C62" s="466">
        <v>70953</v>
      </c>
      <c r="D62" s="466">
        <v>330</v>
      </c>
      <c r="E62" s="466">
        <v>0</v>
      </c>
      <c r="F62" s="466">
        <v>0</v>
      </c>
      <c r="G62" s="466">
        <v>0</v>
      </c>
      <c r="H62" s="466">
        <v>0</v>
      </c>
      <c r="I62" s="467">
        <v>0</v>
      </c>
      <c r="J62" s="467">
        <v>0</v>
      </c>
      <c r="K62" s="1623">
        <f t="shared" si="7"/>
        <v>71283</v>
      </c>
      <c r="L62" s="466">
        <v>28800</v>
      </c>
      <c r="M62" s="610"/>
      <c r="N62" s="610"/>
    </row>
    <row r="63" spans="1:14" s="610" customFormat="1" x14ac:dyDescent="0.2">
      <c r="A63" s="1456" t="s">
        <v>102</v>
      </c>
      <c r="B63" s="615">
        <v>2560</v>
      </c>
      <c r="C63" s="466">
        <v>561069</v>
      </c>
      <c r="D63" s="466">
        <v>7518</v>
      </c>
      <c r="E63" s="466">
        <v>36878</v>
      </c>
      <c r="F63" s="466">
        <v>1216941</v>
      </c>
      <c r="G63" s="466">
        <v>10207</v>
      </c>
      <c r="H63" s="466">
        <v>0</v>
      </c>
      <c r="I63" s="467">
        <v>0</v>
      </c>
      <c r="J63" s="467">
        <v>0</v>
      </c>
      <c r="K63" s="1623">
        <f t="shared" si="7"/>
        <v>1832613</v>
      </c>
      <c r="L63" s="466">
        <v>2347100</v>
      </c>
    </row>
    <row r="64" spans="1:14" s="610" customFormat="1" x14ac:dyDescent="0.2">
      <c r="A64" s="1461" t="s">
        <v>103</v>
      </c>
      <c r="B64" s="631">
        <v>2570</v>
      </c>
      <c r="C64" s="481">
        <v>0</v>
      </c>
      <c r="D64" s="481">
        <v>0</v>
      </c>
      <c r="E64" s="481">
        <v>0</v>
      </c>
      <c r="F64" s="481">
        <v>0</v>
      </c>
      <c r="G64" s="481">
        <v>0</v>
      </c>
      <c r="H64" s="481">
        <v>0</v>
      </c>
      <c r="I64" s="467">
        <v>0</v>
      </c>
      <c r="J64" s="467">
        <v>0</v>
      </c>
      <c r="K64" s="1623">
        <f t="shared" si="7"/>
        <v>0</v>
      </c>
      <c r="L64" s="481">
        <v>0</v>
      </c>
    </row>
    <row r="65" spans="1:14" s="343" customFormat="1" ht="12.75" customHeight="1" thickBot="1" x14ac:dyDescent="0.25">
      <c r="A65" s="1619" t="s">
        <v>743</v>
      </c>
      <c r="B65" s="1620" t="s">
        <v>35</v>
      </c>
      <c r="C65" s="1621">
        <f>SUM(C59:C64)</f>
        <v>2116386</v>
      </c>
      <c r="D65" s="1621">
        <f t="shared" ref="D65:L65" si="8">SUM(D59:D64)</f>
        <v>156727</v>
      </c>
      <c r="E65" s="1621">
        <f t="shared" si="8"/>
        <v>254993</v>
      </c>
      <c r="F65" s="1621">
        <f t="shared" si="8"/>
        <v>1239140</v>
      </c>
      <c r="G65" s="1621">
        <f t="shared" si="8"/>
        <v>10419</v>
      </c>
      <c r="H65" s="1621">
        <f t="shared" si="8"/>
        <v>0</v>
      </c>
      <c r="I65" s="1621">
        <f t="shared" si="8"/>
        <v>0</v>
      </c>
      <c r="J65" s="1621">
        <f t="shared" si="8"/>
        <v>0</v>
      </c>
      <c r="K65" s="1621">
        <f t="shared" si="8"/>
        <v>3777665</v>
      </c>
      <c r="L65" s="1621">
        <f t="shared" si="8"/>
        <v>4360250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456" t="s">
        <v>1120</v>
      </c>
      <c r="B67" s="615">
        <v>2610</v>
      </c>
      <c r="C67" s="466">
        <v>0</v>
      </c>
      <c r="D67" s="466">
        <v>0</v>
      </c>
      <c r="E67" s="466">
        <v>0</v>
      </c>
      <c r="F67" s="466">
        <v>0</v>
      </c>
      <c r="G67" s="466">
        <v>0</v>
      </c>
      <c r="H67" s="466">
        <v>0</v>
      </c>
      <c r="I67" s="467">
        <v>0</v>
      </c>
      <c r="J67" s="467">
        <v>0</v>
      </c>
      <c r="K67" s="1623">
        <f>SUM(C67:J67)</f>
        <v>0</v>
      </c>
      <c r="L67" s="481">
        <v>0</v>
      </c>
      <c r="M67" s="610"/>
      <c r="N67" s="610"/>
    </row>
    <row r="68" spans="1:14" s="343" customFormat="1" x14ac:dyDescent="0.2">
      <c r="A68" s="1456" t="s">
        <v>628</v>
      </c>
      <c r="B68" s="615">
        <v>2620</v>
      </c>
      <c r="C68" s="466">
        <v>0</v>
      </c>
      <c r="D68" s="466">
        <v>0</v>
      </c>
      <c r="E68" s="466">
        <v>0</v>
      </c>
      <c r="F68" s="466">
        <v>0</v>
      </c>
      <c r="G68" s="466">
        <v>0</v>
      </c>
      <c r="H68" s="466">
        <v>0</v>
      </c>
      <c r="I68" s="467">
        <v>0</v>
      </c>
      <c r="J68" s="467">
        <v>0</v>
      </c>
      <c r="K68" s="1623">
        <f>SUM(C68:J68)</f>
        <v>0</v>
      </c>
      <c r="L68" s="466">
        <v>0</v>
      </c>
      <c r="M68" s="610"/>
      <c r="N68" s="610"/>
    </row>
    <row r="69" spans="1:14" s="343" customFormat="1" x14ac:dyDescent="0.2">
      <c r="A69" s="1456" t="s">
        <v>1121</v>
      </c>
      <c r="B69" s="615">
        <v>2630</v>
      </c>
      <c r="C69" s="466">
        <v>67400</v>
      </c>
      <c r="D69" s="466">
        <v>0</v>
      </c>
      <c r="E69" s="466">
        <v>14720</v>
      </c>
      <c r="F69" s="466">
        <v>0</v>
      </c>
      <c r="G69" s="466">
        <v>0</v>
      </c>
      <c r="H69" s="466">
        <v>0</v>
      </c>
      <c r="I69" s="467">
        <v>0</v>
      </c>
      <c r="J69" s="467">
        <v>0</v>
      </c>
      <c r="K69" s="1623">
        <f>SUM(C69:J69)</f>
        <v>82120</v>
      </c>
      <c r="L69" s="466">
        <v>84053</v>
      </c>
      <c r="M69" s="610"/>
      <c r="N69" s="610"/>
    </row>
    <row r="70" spans="1:14" s="343" customFormat="1" x14ac:dyDescent="0.2">
      <c r="A70" s="1456" t="s">
        <v>423</v>
      </c>
      <c r="B70" s="615">
        <v>2640</v>
      </c>
      <c r="C70" s="466">
        <v>0</v>
      </c>
      <c r="D70" s="466">
        <v>0</v>
      </c>
      <c r="E70" s="466">
        <v>0</v>
      </c>
      <c r="F70" s="466">
        <v>0</v>
      </c>
      <c r="G70" s="466">
        <v>0</v>
      </c>
      <c r="H70" s="466">
        <v>0</v>
      </c>
      <c r="I70" s="467">
        <v>0</v>
      </c>
      <c r="J70" s="467">
        <v>0</v>
      </c>
      <c r="K70" s="1623">
        <f>SUM(C70:J70)</f>
        <v>0</v>
      </c>
      <c r="L70" s="466">
        <v>60151</v>
      </c>
      <c r="M70" s="610"/>
      <c r="N70" s="610"/>
    </row>
    <row r="71" spans="1:14" s="343" customFormat="1" x14ac:dyDescent="0.2">
      <c r="A71" s="1456" t="s">
        <v>424</v>
      </c>
      <c r="B71" s="615">
        <v>2660</v>
      </c>
      <c r="C71" s="466">
        <v>0</v>
      </c>
      <c r="D71" s="466">
        <v>0</v>
      </c>
      <c r="E71" s="466">
        <v>9693</v>
      </c>
      <c r="F71" s="466">
        <v>0</v>
      </c>
      <c r="G71" s="466">
        <v>0</v>
      </c>
      <c r="H71" s="466">
        <v>0</v>
      </c>
      <c r="I71" s="467">
        <v>0</v>
      </c>
      <c r="J71" s="467">
        <v>0</v>
      </c>
      <c r="K71" s="1623">
        <f>SUM(C71:J71)</f>
        <v>9693</v>
      </c>
      <c r="L71" s="466">
        <v>43900</v>
      </c>
      <c r="M71" s="610"/>
      <c r="N71" s="610"/>
    </row>
    <row r="72" spans="1:14" s="343" customFormat="1" ht="12.75" customHeight="1" thickBot="1" x14ac:dyDescent="0.25">
      <c r="A72" s="1619" t="s">
        <v>37</v>
      </c>
      <c r="B72" s="1626" t="s">
        <v>36</v>
      </c>
      <c r="C72" s="1621">
        <f>SUM(C67:C71)</f>
        <v>67400</v>
      </c>
      <c r="D72" s="1621">
        <f t="shared" ref="D72:K72" si="9">SUM(D67:D71)</f>
        <v>0</v>
      </c>
      <c r="E72" s="1621">
        <f t="shared" si="9"/>
        <v>24413</v>
      </c>
      <c r="F72" s="1621">
        <f t="shared" si="9"/>
        <v>0</v>
      </c>
      <c r="G72" s="1621">
        <f t="shared" si="9"/>
        <v>0</v>
      </c>
      <c r="H72" s="1621">
        <f t="shared" si="9"/>
        <v>0</v>
      </c>
      <c r="I72" s="1621">
        <f t="shared" si="9"/>
        <v>0</v>
      </c>
      <c r="J72" s="1621">
        <f t="shared" si="9"/>
        <v>0</v>
      </c>
      <c r="K72" s="1621">
        <f t="shared" si="9"/>
        <v>91813</v>
      </c>
      <c r="L72" s="1621">
        <f>SUM(L67:L71)</f>
        <v>188104</v>
      </c>
      <c r="M72" s="610"/>
      <c r="N72" s="610"/>
    </row>
    <row r="73" spans="1:14" s="343" customFormat="1" ht="14.25" thickTop="1" thickBot="1" x14ac:dyDescent="0.25">
      <c r="A73" s="1462" t="s">
        <v>1037</v>
      </c>
      <c r="B73" s="633" t="s">
        <v>595</v>
      </c>
      <c r="C73" s="573">
        <v>30649</v>
      </c>
      <c r="D73" s="573">
        <v>306544</v>
      </c>
      <c r="E73" s="573">
        <v>0</v>
      </c>
      <c r="F73" s="573">
        <v>9576</v>
      </c>
      <c r="G73" s="573">
        <v>0</v>
      </c>
      <c r="H73" s="573">
        <v>0</v>
      </c>
      <c r="I73" s="531">
        <v>0</v>
      </c>
      <c r="J73" s="531">
        <v>0</v>
      </c>
      <c r="K73" s="1621">
        <f>SUM(C73:J73)</f>
        <v>346769</v>
      </c>
      <c r="L73" s="576">
        <v>2077144</v>
      </c>
      <c r="M73" s="610"/>
      <c r="N73" s="610"/>
    </row>
    <row r="74" spans="1:14" ht="12.75" customHeight="1" thickTop="1" thickBot="1" x14ac:dyDescent="0.25">
      <c r="A74" s="1619" t="s">
        <v>865</v>
      </c>
      <c r="B74" s="1627">
        <v>2000</v>
      </c>
      <c r="C74" s="1628">
        <f>SUM(C42,C47,C53,C57,C65,C72,C73)</f>
        <v>5760434</v>
      </c>
      <c r="D74" s="1628">
        <f t="shared" ref="D74:K74" si="10">SUM(D42,D47,D53,D57,D65,D72,D73)</f>
        <v>1073028</v>
      </c>
      <c r="E74" s="1628">
        <f t="shared" si="10"/>
        <v>1201337</v>
      </c>
      <c r="F74" s="1628">
        <f t="shared" si="10"/>
        <v>1407586</v>
      </c>
      <c r="G74" s="1628">
        <f t="shared" si="10"/>
        <v>36984</v>
      </c>
      <c r="H74" s="1628">
        <f t="shared" si="10"/>
        <v>200000</v>
      </c>
      <c r="I74" s="1628">
        <f t="shared" si="10"/>
        <v>0</v>
      </c>
      <c r="J74" s="1628">
        <f t="shared" si="10"/>
        <v>0</v>
      </c>
      <c r="K74" s="1628">
        <f t="shared" si="10"/>
        <v>9679369</v>
      </c>
      <c r="L74" s="1628">
        <f>SUM(L42,L47,L53,L57,L65,L72,L73)</f>
        <v>12320139</v>
      </c>
    </row>
    <row r="75" spans="1:14" s="259" customFormat="1" ht="15.75" customHeight="1" thickTop="1" thickBot="1" x14ac:dyDescent="0.25">
      <c r="A75" s="1562" t="s">
        <v>49</v>
      </c>
      <c r="B75" s="1563" t="s">
        <v>596</v>
      </c>
      <c r="C75" s="573">
        <v>226717</v>
      </c>
      <c r="D75" s="573">
        <v>21200</v>
      </c>
      <c r="E75" s="573">
        <v>30274</v>
      </c>
      <c r="F75" s="573">
        <v>48228</v>
      </c>
      <c r="G75" s="573">
        <v>44</v>
      </c>
      <c r="H75" s="573">
        <v>0</v>
      </c>
      <c r="I75" s="531">
        <v>0</v>
      </c>
      <c r="J75" s="531">
        <v>0</v>
      </c>
      <c r="K75" s="1621">
        <f>SUM(C75:J75)</f>
        <v>326463</v>
      </c>
      <c r="L75" s="576">
        <v>472904</v>
      </c>
      <c r="M75" s="614"/>
      <c r="N75" s="614"/>
    </row>
    <row r="76" spans="1:14" s="634" customFormat="1" ht="15.75" customHeight="1" thickTop="1" x14ac:dyDescent="0.2">
      <c r="A76" s="1564" t="s">
        <v>383</v>
      </c>
      <c r="B76" s="156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456" t="s">
        <v>517</v>
      </c>
      <c r="B78" s="615">
        <v>4110</v>
      </c>
      <c r="C78" s="617"/>
      <c r="D78" s="617"/>
      <c r="E78" s="481">
        <v>0</v>
      </c>
      <c r="F78" s="617"/>
      <c r="G78" s="617"/>
      <c r="H78" s="635">
        <v>52796</v>
      </c>
      <c r="I78" s="477"/>
      <c r="J78" s="477"/>
      <c r="K78" s="1622">
        <f t="shared" ref="K78:K83" si="11">SUM(C78:J78)</f>
        <v>52796</v>
      </c>
      <c r="L78" s="481">
        <v>0</v>
      </c>
    </row>
    <row r="79" spans="1:14" x14ac:dyDescent="0.2">
      <c r="A79" s="1456" t="s">
        <v>322</v>
      </c>
      <c r="B79" s="615">
        <v>4120</v>
      </c>
      <c r="C79" s="617"/>
      <c r="D79" s="617"/>
      <c r="E79" s="466">
        <v>681586</v>
      </c>
      <c r="F79" s="617"/>
      <c r="G79" s="617"/>
      <c r="H79" s="466">
        <v>259230</v>
      </c>
      <c r="I79" s="477"/>
      <c r="J79" s="477"/>
      <c r="K79" s="1622">
        <f t="shared" si="11"/>
        <v>940816</v>
      </c>
      <c r="L79" s="466">
        <v>1025510</v>
      </c>
    </row>
    <row r="80" spans="1:14" x14ac:dyDescent="0.2">
      <c r="A80" s="1456" t="s">
        <v>323</v>
      </c>
      <c r="B80" s="615">
        <v>4130</v>
      </c>
      <c r="C80" s="617"/>
      <c r="D80" s="617"/>
      <c r="E80" s="466">
        <v>0</v>
      </c>
      <c r="F80" s="617"/>
      <c r="G80" s="617"/>
      <c r="H80" s="466">
        <v>0</v>
      </c>
      <c r="I80" s="477"/>
      <c r="J80" s="477"/>
      <c r="K80" s="1622">
        <f t="shared" si="11"/>
        <v>0</v>
      </c>
      <c r="L80" s="466">
        <v>0</v>
      </c>
    </row>
    <row r="81" spans="1:12" x14ac:dyDescent="0.2">
      <c r="A81" s="1456" t="s">
        <v>721</v>
      </c>
      <c r="B81" s="615">
        <v>4140</v>
      </c>
      <c r="C81" s="617"/>
      <c r="D81" s="617"/>
      <c r="E81" s="466">
        <v>0</v>
      </c>
      <c r="F81" s="617"/>
      <c r="G81" s="617"/>
      <c r="H81" s="466">
        <v>0</v>
      </c>
      <c r="I81" s="477"/>
      <c r="J81" s="477"/>
      <c r="K81" s="1622">
        <f t="shared" si="11"/>
        <v>0</v>
      </c>
      <c r="L81" s="466">
        <v>0</v>
      </c>
    </row>
    <row r="82" spans="1:12" x14ac:dyDescent="0.2">
      <c r="A82" s="1456" t="s">
        <v>88</v>
      </c>
      <c r="B82" s="615">
        <v>4170</v>
      </c>
      <c r="C82" s="617"/>
      <c r="D82" s="617"/>
      <c r="E82" s="466">
        <v>0</v>
      </c>
      <c r="F82" s="617"/>
      <c r="G82" s="617"/>
      <c r="H82" s="466">
        <v>0</v>
      </c>
      <c r="I82" s="477"/>
      <c r="J82" s="477"/>
      <c r="K82" s="1622">
        <f t="shared" si="11"/>
        <v>0</v>
      </c>
      <c r="L82" s="466">
        <v>0</v>
      </c>
    </row>
    <row r="83" spans="1:12" x14ac:dyDescent="0.2">
      <c r="A83" s="1460" t="s">
        <v>722</v>
      </c>
      <c r="B83" s="629">
        <v>4190</v>
      </c>
      <c r="C83" s="617"/>
      <c r="D83" s="617"/>
      <c r="E83" s="466">
        <v>0</v>
      </c>
      <c r="F83" s="617"/>
      <c r="G83" s="617"/>
      <c r="H83" s="466">
        <v>0</v>
      </c>
      <c r="I83" s="477"/>
      <c r="J83" s="477"/>
      <c r="K83" s="1622">
        <f t="shared" si="11"/>
        <v>0</v>
      </c>
      <c r="L83" s="466">
        <v>0</v>
      </c>
    </row>
    <row r="84" spans="1:12" ht="13.5" thickBot="1" x14ac:dyDescent="0.25">
      <c r="A84" s="1619" t="s">
        <v>1561</v>
      </c>
      <c r="B84" s="1629">
        <v>4100</v>
      </c>
      <c r="C84" s="617"/>
      <c r="D84" s="617"/>
      <c r="E84" s="1621">
        <f>SUM(E78:E83)</f>
        <v>681586</v>
      </c>
      <c r="F84" s="617"/>
      <c r="G84" s="617"/>
      <c r="H84" s="1621">
        <f>SUM(H78:H83)</f>
        <v>312026</v>
      </c>
      <c r="I84" s="477"/>
      <c r="J84" s="477"/>
      <c r="K84" s="1621">
        <f>SUM(K78:K83)</f>
        <v>993612</v>
      </c>
      <c r="L84" s="1621">
        <f>SUM(L78:L83)</f>
        <v>1025510</v>
      </c>
    </row>
    <row r="85" spans="1:12" ht="12.75" customHeight="1" thickTop="1" thickBot="1" x14ac:dyDescent="0.25">
      <c r="A85" s="1463" t="s">
        <v>273</v>
      </c>
      <c r="B85" s="636">
        <v>4210</v>
      </c>
      <c r="C85" s="617"/>
      <c r="D85" s="617"/>
      <c r="E85" s="637"/>
      <c r="F85" s="617"/>
      <c r="G85" s="617"/>
      <c r="H85" s="535">
        <v>13373</v>
      </c>
      <c r="I85" s="477"/>
      <c r="J85" s="477"/>
      <c r="K85" s="1628">
        <f>H85</f>
        <v>13373</v>
      </c>
      <c r="L85" s="530">
        <v>0</v>
      </c>
    </row>
    <row r="86" spans="1:12" ht="12.75" customHeight="1" thickTop="1" thickBot="1" x14ac:dyDescent="0.25">
      <c r="A86" s="1464" t="s">
        <v>723</v>
      </c>
      <c r="B86" s="638">
        <v>4220</v>
      </c>
      <c r="C86" s="617"/>
      <c r="D86" s="617"/>
      <c r="E86" s="639"/>
      <c r="F86" s="617"/>
      <c r="G86" s="617"/>
      <c r="H86" s="467">
        <v>0</v>
      </c>
      <c r="I86" s="477"/>
      <c r="J86" s="477"/>
      <c r="K86" s="1628">
        <f t="shared" ref="K86:K98" si="12">H86</f>
        <v>0</v>
      </c>
      <c r="L86" s="530">
        <v>0</v>
      </c>
    </row>
    <row r="87" spans="1:12" ht="14.25" thickTop="1" thickBot="1" x14ac:dyDescent="0.25">
      <c r="A87" s="1465" t="s">
        <v>724</v>
      </c>
      <c r="B87" s="640">
        <v>4230</v>
      </c>
      <c r="C87" s="617"/>
      <c r="D87" s="617"/>
      <c r="E87" s="639"/>
      <c r="F87" s="617"/>
      <c r="G87" s="617"/>
      <c r="H87" s="467">
        <v>0</v>
      </c>
      <c r="I87" s="477"/>
      <c r="J87" s="477"/>
      <c r="K87" s="1628">
        <f t="shared" si="12"/>
        <v>0</v>
      </c>
      <c r="L87" s="530">
        <v>0</v>
      </c>
    </row>
    <row r="88" spans="1:12" ht="12.75" customHeight="1" thickTop="1" thickBot="1" x14ac:dyDescent="0.25">
      <c r="A88" s="1465" t="s">
        <v>789</v>
      </c>
      <c r="B88" s="640">
        <v>4240</v>
      </c>
      <c r="C88" s="617"/>
      <c r="D88" s="617"/>
      <c r="E88" s="639"/>
      <c r="F88" s="617"/>
      <c r="G88" s="617"/>
      <c r="H88" s="467">
        <v>0</v>
      </c>
      <c r="I88" s="477"/>
      <c r="J88" s="477"/>
      <c r="K88" s="1628">
        <f t="shared" si="12"/>
        <v>0</v>
      </c>
      <c r="L88" s="530">
        <v>0</v>
      </c>
    </row>
    <row r="89" spans="1:12" ht="12.75" customHeight="1" thickTop="1" thickBot="1" x14ac:dyDescent="0.25">
      <c r="A89" s="1465" t="s">
        <v>725</v>
      </c>
      <c r="B89" s="640">
        <v>4270</v>
      </c>
      <c r="C89" s="617"/>
      <c r="D89" s="617"/>
      <c r="E89" s="639"/>
      <c r="F89" s="617"/>
      <c r="G89" s="617"/>
      <c r="H89" s="467">
        <v>0</v>
      </c>
      <c r="I89" s="477"/>
      <c r="J89" s="477"/>
      <c r="K89" s="1628">
        <f t="shared" si="12"/>
        <v>0</v>
      </c>
      <c r="L89" s="530">
        <v>0</v>
      </c>
    </row>
    <row r="90" spans="1:12" ht="12.75" customHeight="1" thickTop="1" thickBot="1" x14ac:dyDescent="0.25">
      <c r="A90" s="1465" t="s">
        <v>710</v>
      </c>
      <c r="B90" s="640">
        <v>4280</v>
      </c>
      <c r="C90" s="617"/>
      <c r="D90" s="617"/>
      <c r="E90" s="639"/>
      <c r="F90" s="617"/>
      <c r="G90" s="617"/>
      <c r="H90" s="467">
        <v>0</v>
      </c>
      <c r="I90" s="477"/>
      <c r="J90" s="477"/>
      <c r="K90" s="1628">
        <f t="shared" si="12"/>
        <v>0</v>
      </c>
      <c r="L90" s="530">
        <v>0</v>
      </c>
    </row>
    <row r="91" spans="1:12" ht="12.75" customHeight="1" thickTop="1" thickBot="1" x14ac:dyDescent="0.25">
      <c r="A91" s="1465" t="s">
        <v>711</v>
      </c>
      <c r="B91" s="640">
        <v>4290</v>
      </c>
      <c r="C91" s="617"/>
      <c r="D91" s="617"/>
      <c r="E91" s="639"/>
      <c r="F91" s="617"/>
      <c r="G91" s="617"/>
      <c r="H91" s="467">
        <v>0</v>
      </c>
      <c r="I91" s="477"/>
      <c r="J91" s="477"/>
      <c r="K91" s="1628">
        <f t="shared" si="12"/>
        <v>0</v>
      </c>
      <c r="L91" s="530">
        <v>0</v>
      </c>
    </row>
    <row r="92" spans="1:12" ht="14.25" thickTop="1" thickBot="1" x14ac:dyDescent="0.25">
      <c r="A92" s="1631" t="s">
        <v>1637</v>
      </c>
      <c r="B92" s="1629">
        <v>4200</v>
      </c>
      <c r="C92" s="617"/>
      <c r="D92" s="617"/>
      <c r="E92" s="639"/>
      <c r="F92" s="617"/>
      <c r="G92" s="617"/>
      <c r="H92" s="1621">
        <f>SUM(H85:H91)</f>
        <v>13373</v>
      </c>
      <c r="I92" s="477"/>
      <c r="J92" s="477"/>
      <c r="K92" s="1628">
        <f t="shared" si="12"/>
        <v>13373</v>
      </c>
      <c r="L92" s="1621">
        <f>SUM(L85:L91)</f>
        <v>0</v>
      </c>
    </row>
    <row r="93" spans="1:12" ht="14.25" thickTop="1" thickBot="1" x14ac:dyDescent="0.25">
      <c r="A93" s="1464" t="s">
        <v>712</v>
      </c>
      <c r="B93" s="641">
        <v>4310</v>
      </c>
      <c r="C93" s="617"/>
      <c r="D93" s="617"/>
      <c r="E93" s="639"/>
      <c r="F93" s="617"/>
      <c r="G93" s="617"/>
      <c r="H93" s="642">
        <v>0</v>
      </c>
      <c r="I93" s="477"/>
      <c r="J93" s="477"/>
      <c r="K93" s="1628">
        <f t="shared" si="12"/>
        <v>0</v>
      </c>
      <c r="L93" s="532">
        <v>0</v>
      </c>
    </row>
    <row r="94" spans="1:12" ht="12.75" customHeight="1" thickTop="1" thickBot="1" x14ac:dyDescent="0.25">
      <c r="A94" s="1465" t="s">
        <v>713</v>
      </c>
      <c r="B94" s="640">
        <v>4320</v>
      </c>
      <c r="C94" s="617"/>
      <c r="D94" s="617"/>
      <c r="E94" s="639"/>
      <c r="F94" s="617"/>
      <c r="G94" s="617"/>
      <c r="H94" s="467">
        <v>0</v>
      </c>
      <c r="I94" s="477"/>
      <c r="J94" s="477"/>
      <c r="K94" s="1628">
        <f t="shared" si="12"/>
        <v>0</v>
      </c>
      <c r="L94" s="530">
        <v>0</v>
      </c>
    </row>
    <row r="95" spans="1:12" ht="15" customHeight="1" thickTop="1" thickBot="1" x14ac:dyDescent="0.25">
      <c r="A95" s="1465" t="s">
        <v>1564</v>
      </c>
      <c r="B95" s="640">
        <v>4330</v>
      </c>
      <c r="C95" s="617"/>
      <c r="D95" s="617"/>
      <c r="E95" s="639"/>
      <c r="F95" s="617"/>
      <c r="G95" s="617"/>
      <c r="H95" s="467">
        <v>0</v>
      </c>
      <c r="I95" s="477"/>
      <c r="J95" s="477"/>
      <c r="K95" s="1628">
        <f t="shared" si="12"/>
        <v>0</v>
      </c>
      <c r="L95" s="530">
        <v>0</v>
      </c>
    </row>
    <row r="96" spans="1:12" ht="14.25" thickTop="1" thickBot="1" x14ac:dyDescent="0.25">
      <c r="A96" s="1465" t="s">
        <v>714</v>
      </c>
      <c r="B96" s="640">
        <v>4340</v>
      </c>
      <c r="C96" s="617"/>
      <c r="D96" s="617"/>
      <c r="E96" s="639"/>
      <c r="F96" s="617"/>
      <c r="G96" s="617"/>
      <c r="H96" s="467">
        <v>0</v>
      </c>
      <c r="I96" s="477"/>
      <c r="J96" s="477"/>
      <c r="K96" s="1628">
        <f t="shared" si="12"/>
        <v>0</v>
      </c>
      <c r="L96" s="530">
        <v>0</v>
      </c>
    </row>
    <row r="97" spans="1:14" ht="12.75" customHeight="1" thickTop="1" thickBot="1" x14ac:dyDescent="0.25">
      <c r="A97" s="1465" t="s">
        <v>787</v>
      </c>
      <c r="B97" s="640">
        <v>4370</v>
      </c>
      <c r="C97" s="617"/>
      <c r="D97" s="617"/>
      <c r="E97" s="639"/>
      <c r="F97" s="617"/>
      <c r="G97" s="617"/>
      <c r="H97" s="467">
        <v>0</v>
      </c>
      <c r="I97" s="477"/>
      <c r="J97" s="477"/>
      <c r="K97" s="1628">
        <f t="shared" si="12"/>
        <v>0</v>
      </c>
      <c r="L97" s="530">
        <v>0</v>
      </c>
    </row>
    <row r="98" spans="1:14" ht="14.25" thickTop="1" thickBot="1" x14ac:dyDescent="0.25">
      <c r="A98" s="1465" t="s">
        <v>788</v>
      </c>
      <c r="B98" s="640">
        <v>4380</v>
      </c>
      <c r="C98" s="617"/>
      <c r="D98" s="617"/>
      <c r="E98" s="643"/>
      <c r="F98" s="617"/>
      <c r="G98" s="617"/>
      <c r="H98" s="467">
        <v>0</v>
      </c>
      <c r="I98" s="477"/>
      <c r="J98" s="477"/>
      <c r="K98" s="1628">
        <f t="shared" si="12"/>
        <v>0</v>
      </c>
      <c r="L98" s="530">
        <v>0</v>
      </c>
    </row>
    <row r="99" spans="1:14" ht="14.25" thickTop="1" thickBot="1" x14ac:dyDescent="0.25">
      <c r="A99" s="1465" t="s">
        <v>385</v>
      </c>
      <c r="B99" s="640">
        <v>4390</v>
      </c>
      <c r="C99" s="617"/>
      <c r="D99" s="617"/>
      <c r="E99" s="532">
        <v>0</v>
      </c>
      <c r="F99" s="617"/>
      <c r="G99" s="617"/>
      <c r="H99" s="467">
        <v>0</v>
      </c>
      <c r="I99" s="477"/>
      <c r="J99" s="477"/>
      <c r="K99" s="1628">
        <f>SUM(E99,H99)</f>
        <v>0</v>
      </c>
      <c r="L99" s="530">
        <v>0</v>
      </c>
    </row>
    <row r="100" spans="1:14" ht="14.25" thickTop="1" thickBot="1" x14ac:dyDescent="0.25">
      <c r="A100" s="1631" t="s">
        <v>1562</v>
      </c>
      <c r="B100" s="1632">
        <v>4300</v>
      </c>
      <c r="C100" s="617"/>
      <c r="D100" s="617"/>
      <c r="E100" s="1628">
        <f>SUM(E93:E99)</f>
        <v>0</v>
      </c>
      <c r="F100" s="617"/>
      <c r="G100" s="617"/>
      <c r="H100" s="1628">
        <f>SUM(H93:H99)</f>
        <v>0</v>
      </c>
      <c r="I100" s="477"/>
      <c r="J100" s="477"/>
      <c r="K100" s="1628">
        <f>SUM(K93:K99)</f>
        <v>0</v>
      </c>
      <c r="L100" s="1628">
        <f>SUM(L93:L99)</f>
        <v>0</v>
      </c>
    </row>
    <row r="101" spans="1:14" ht="12.75" customHeight="1" thickTop="1" thickBot="1" x14ac:dyDescent="0.25">
      <c r="A101" s="1462" t="s">
        <v>1565</v>
      </c>
      <c r="B101" s="644" t="s">
        <v>988</v>
      </c>
      <c r="C101" s="617"/>
      <c r="D101" s="617"/>
      <c r="E101" s="531">
        <v>0</v>
      </c>
      <c r="F101" s="617"/>
      <c r="G101" s="617"/>
      <c r="H101" s="531">
        <v>0</v>
      </c>
      <c r="I101" s="477"/>
      <c r="J101" s="477"/>
      <c r="K101" s="1630">
        <f>SUM(C101:J101)</f>
        <v>0</v>
      </c>
      <c r="L101" s="530">
        <v>0</v>
      </c>
    </row>
    <row r="102" spans="1:14" ht="12.75" customHeight="1" thickTop="1" thickBot="1" x14ac:dyDescent="0.25">
      <c r="A102" s="1619" t="s">
        <v>1563</v>
      </c>
      <c r="B102" s="1629">
        <v>4000</v>
      </c>
      <c r="C102" s="617"/>
      <c r="D102" s="617"/>
      <c r="E102" s="1628">
        <f>SUM(E84,E92,E100,E101)</f>
        <v>681586</v>
      </c>
      <c r="F102" s="617"/>
      <c r="G102" s="617"/>
      <c r="H102" s="1628">
        <f>SUM(H84,H92,H100,H101)</f>
        <v>325399</v>
      </c>
      <c r="I102" s="477"/>
      <c r="J102" s="477"/>
      <c r="K102" s="1628">
        <f>SUM(K84,K92,K100,K101)</f>
        <v>1006985</v>
      </c>
      <c r="L102" s="1628">
        <f>SUM(L84,L92,L100,L101)</f>
        <v>1025510</v>
      </c>
    </row>
    <row r="103" spans="1:14" s="634" customFormat="1" ht="15.75" customHeight="1" thickTop="1" x14ac:dyDescent="0.2">
      <c r="A103" s="1564" t="s">
        <v>534</v>
      </c>
      <c r="B103" s="156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456" t="s">
        <v>89</v>
      </c>
      <c r="B105" s="615">
        <v>5110</v>
      </c>
      <c r="C105" s="617"/>
      <c r="D105" s="617"/>
      <c r="E105" s="617"/>
      <c r="F105" s="617"/>
      <c r="G105" s="617"/>
      <c r="H105" s="481">
        <v>0</v>
      </c>
      <c r="I105" s="468"/>
      <c r="J105" s="468"/>
      <c r="K105" s="1622">
        <f>H105</f>
        <v>0</v>
      </c>
      <c r="L105" s="481">
        <v>0</v>
      </c>
      <c r="M105" s="210"/>
      <c r="N105" s="210"/>
    </row>
    <row r="106" spans="1:14" s="598" customFormat="1" x14ac:dyDescent="0.2">
      <c r="A106" s="1456" t="s">
        <v>90</v>
      </c>
      <c r="B106" s="615">
        <v>5120</v>
      </c>
      <c r="C106" s="617"/>
      <c r="D106" s="617"/>
      <c r="E106" s="617"/>
      <c r="F106" s="617"/>
      <c r="G106" s="617"/>
      <c r="H106" s="466">
        <v>0</v>
      </c>
      <c r="I106" s="468"/>
      <c r="J106" s="468"/>
      <c r="K106" s="1622">
        <f>H106</f>
        <v>0</v>
      </c>
      <c r="L106" s="466">
        <v>0</v>
      </c>
      <c r="M106" s="210"/>
      <c r="N106" s="210"/>
    </row>
    <row r="107" spans="1:14" s="598" customFormat="1" ht="12.75" customHeight="1" x14ac:dyDescent="0.2">
      <c r="A107" s="1456" t="s">
        <v>1232</v>
      </c>
      <c r="B107" s="615">
        <v>5130</v>
      </c>
      <c r="C107" s="617"/>
      <c r="D107" s="617"/>
      <c r="E107" s="617"/>
      <c r="F107" s="617"/>
      <c r="G107" s="617"/>
      <c r="H107" s="466">
        <v>0</v>
      </c>
      <c r="I107" s="468"/>
      <c r="J107" s="468"/>
      <c r="K107" s="1622">
        <f>H107</f>
        <v>0</v>
      </c>
      <c r="L107" s="466">
        <v>0</v>
      </c>
      <c r="M107" s="210"/>
      <c r="N107" s="210"/>
    </row>
    <row r="108" spans="1:14" s="598" customFormat="1" x14ac:dyDescent="0.2">
      <c r="A108" s="1456" t="s">
        <v>91</v>
      </c>
      <c r="B108" s="615" t="s">
        <v>610</v>
      </c>
      <c r="C108" s="617"/>
      <c r="D108" s="617"/>
      <c r="E108" s="617"/>
      <c r="F108" s="617"/>
      <c r="G108" s="617"/>
      <c r="H108" s="466">
        <v>0</v>
      </c>
      <c r="I108" s="468"/>
      <c r="J108" s="468"/>
      <c r="K108" s="1622">
        <f>H108</f>
        <v>0</v>
      </c>
      <c r="L108" s="466">
        <v>0</v>
      </c>
      <c r="M108" s="210"/>
      <c r="N108" s="210"/>
    </row>
    <row r="109" spans="1:14" s="598" customFormat="1" x14ac:dyDescent="0.2">
      <c r="A109" s="1456" t="s">
        <v>272</v>
      </c>
      <c r="B109" s="629">
        <v>5150</v>
      </c>
      <c r="C109" s="617"/>
      <c r="D109" s="617"/>
      <c r="E109" s="617"/>
      <c r="F109" s="617"/>
      <c r="G109" s="617"/>
      <c r="H109" s="466">
        <v>0</v>
      </c>
      <c r="I109" s="468"/>
      <c r="J109" s="468"/>
      <c r="K109" s="1622">
        <f>H109</f>
        <v>0</v>
      </c>
      <c r="L109" s="466">
        <v>0</v>
      </c>
      <c r="M109" s="210"/>
      <c r="N109" s="210"/>
    </row>
    <row r="110" spans="1:14" s="598" customFormat="1" ht="12.75" customHeight="1" thickBot="1" x14ac:dyDescent="0.25">
      <c r="A110" s="1619" t="s">
        <v>1164</v>
      </c>
      <c r="B110" s="1626" t="s">
        <v>742</v>
      </c>
      <c r="C110" s="617"/>
      <c r="D110" s="617"/>
      <c r="E110" s="617"/>
      <c r="F110" s="617"/>
      <c r="G110" s="617"/>
      <c r="H110" s="1621">
        <f>SUM(H105:H109)</f>
        <v>0</v>
      </c>
      <c r="I110" s="468"/>
      <c r="J110" s="468"/>
      <c r="K110" s="1621">
        <f>SUM(K105:K109)</f>
        <v>0</v>
      </c>
      <c r="L110" s="1621">
        <f>SUM(L105:L109)</f>
        <v>0</v>
      </c>
      <c r="M110" s="210"/>
      <c r="N110" s="210"/>
    </row>
    <row r="111" spans="1:14" s="598" customFormat="1" ht="12.75" customHeight="1" thickTop="1" thickBot="1" x14ac:dyDescent="0.25">
      <c r="A111" s="1466" t="s">
        <v>386</v>
      </c>
      <c r="B111" s="648" t="s">
        <v>38</v>
      </c>
      <c r="C111" s="617"/>
      <c r="D111" s="617"/>
      <c r="E111" s="617"/>
      <c r="F111" s="617"/>
      <c r="G111" s="617"/>
      <c r="H111" s="535">
        <v>0</v>
      </c>
      <c r="I111" s="468"/>
      <c r="J111" s="468"/>
      <c r="K111" s="1634">
        <f>H111</f>
        <v>0</v>
      </c>
      <c r="L111" s="532">
        <v>0</v>
      </c>
      <c r="M111" s="210"/>
      <c r="N111" s="210"/>
    </row>
    <row r="112" spans="1:14" s="598" customFormat="1" ht="12.75" customHeight="1" thickTop="1" thickBot="1" x14ac:dyDescent="0.25">
      <c r="A112" s="1619" t="s">
        <v>659</v>
      </c>
      <c r="B112" s="1620" t="s">
        <v>513</v>
      </c>
      <c r="C112" s="617"/>
      <c r="D112" s="617"/>
      <c r="E112" s="617"/>
      <c r="F112" s="617"/>
      <c r="G112" s="617"/>
      <c r="H112" s="1621">
        <f>SUM(H110:H111)</f>
        <v>0</v>
      </c>
      <c r="I112" s="468"/>
      <c r="J112" s="468"/>
      <c r="K112" s="1621">
        <f>SUM(K110:K111)</f>
        <v>0</v>
      </c>
      <c r="L112" s="1628">
        <f>SUM(L110,L111)</f>
        <v>0</v>
      </c>
      <c r="M112" s="210"/>
      <c r="N112" s="210"/>
    </row>
    <row r="113" spans="1:14" s="259" customFormat="1" ht="15.75" customHeight="1" thickTop="1" thickBot="1" x14ac:dyDescent="0.25">
      <c r="A113" s="1558" t="s">
        <v>535</v>
      </c>
      <c r="B113" s="1565" t="s">
        <v>916</v>
      </c>
      <c r="C113" s="624"/>
      <c r="D113" s="624"/>
      <c r="E113" s="617"/>
      <c r="F113" s="617"/>
      <c r="G113" s="617"/>
      <c r="H113" s="624"/>
      <c r="I113" s="468"/>
      <c r="J113" s="468"/>
      <c r="K113" s="624"/>
      <c r="L113" s="531">
        <v>0</v>
      </c>
      <c r="M113" s="614"/>
      <c r="N113" s="614"/>
    </row>
    <row r="114" spans="1:14" ht="12.75" customHeight="1" thickTop="1" thickBot="1" x14ac:dyDescent="0.25">
      <c r="A114" s="1619" t="s">
        <v>50</v>
      </c>
      <c r="B114" s="1633"/>
      <c r="C114" s="1621">
        <f>SUM(C33,C74,C75,C102,C112,C113)</f>
        <v>15588799</v>
      </c>
      <c r="D114" s="1621">
        <f t="shared" ref="D114:K114" si="13">SUM(D33,D74,D75,D102,D112,D113)</f>
        <v>2129668</v>
      </c>
      <c r="E114" s="1621">
        <f t="shared" si="13"/>
        <v>2300704</v>
      </c>
      <c r="F114" s="1621">
        <f t="shared" si="13"/>
        <v>1997266</v>
      </c>
      <c r="G114" s="1621">
        <f t="shared" si="13"/>
        <v>500609</v>
      </c>
      <c r="H114" s="1621">
        <f>SUM(H33,H74,H75,H102,H112,H113)</f>
        <v>525399</v>
      </c>
      <c r="I114" s="1621">
        <f t="shared" si="13"/>
        <v>0</v>
      </c>
      <c r="J114" s="1621">
        <f t="shared" si="13"/>
        <v>0</v>
      </c>
      <c r="K114" s="1621">
        <f t="shared" si="13"/>
        <v>23042445</v>
      </c>
      <c r="L114" s="1621">
        <f>SUM(L33,L74,L75,L102,L112,L113)</f>
        <v>24482782</v>
      </c>
    </row>
    <row r="115" spans="1:14" ht="13.5" thickTop="1" x14ac:dyDescent="0.2">
      <c r="A115" s="2155" t="s">
        <v>1053</v>
      </c>
      <c r="B115" s="2156"/>
      <c r="C115" s="619"/>
      <c r="D115" s="619"/>
      <c r="E115" s="619"/>
      <c r="F115" s="619"/>
      <c r="G115" s="619"/>
      <c r="H115" s="619"/>
      <c r="I115" s="619"/>
      <c r="J115" s="619"/>
      <c r="K115" s="1635">
        <f>'Revenues 9-14'!C275-'Expenditures 15-22'!K114</f>
        <v>1290901</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60" t="s">
        <v>314</v>
      </c>
      <c r="B117" s="2161"/>
      <c r="C117" s="1578"/>
      <c r="D117" s="1579"/>
      <c r="E117" s="1579"/>
      <c r="F117" s="1579"/>
      <c r="G117" s="1579"/>
      <c r="H117" s="1579"/>
      <c r="I117" s="1579"/>
      <c r="J117" s="1579"/>
      <c r="K117" s="1579"/>
      <c r="L117" s="1580"/>
      <c r="M117" s="175"/>
      <c r="N117" s="175"/>
    </row>
    <row r="118" spans="1:14" ht="15.75" customHeight="1" x14ac:dyDescent="0.2">
      <c r="A118" s="1566" t="s">
        <v>1095</v>
      </c>
      <c r="B118" s="156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460" t="s">
        <v>167</v>
      </c>
      <c r="B120" s="629">
        <v>2190</v>
      </c>
      <c r="C120" s="466">
        <v>0</v>
      </c>
      <c r="D120" s="466">
        <v>0</v>
      </c>
      <c r="E120" s="466">
        <v>0</v>
      </c>
      <c r="F120" s="466">
        <v>0</v>
      </c>
      <c r="G120" s="466">
        <v>0</v>
      </c>
      <c r="H120" s="466">
        <v>0</v>
      </c>
      <c r="I120" s="467">
        <v>0</v>
      </c>
      <c r="J120" s="467">
        <v>0</v>
      </c>
      <c r="K120" s="1622">
        <f>SUM(C120:J120)</f>
        <v>0</v>
      </c>
      <c r="L120" s="466">
        <v>0</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456" t="s">
        <v>1128</v>
      </c>
      <c r="B122" s="615">
        <v>2510</v>
      </c>
      <c r="C122" s="466">
        <v>0</v>
      </c>
      <c r="D122" s="466">
        <v>0</v>
      </c>
      <c r="E122" s="466">
        <v>0</v>
      </c>
      <c r="F122" s="466">
        <v>0</v>
      </c>
      <c r="G122" s="466">
        <v>0</v>
      </c>
      <c r="H122" s="466">
        <v>0</v>
      </c>
      <c r="I122" s="467">
        <v>0</v>
      </c>
      <c r="J122" s="467">
        <v>0</v>
      </c>
      <c r="K122" s="1621">
        <f>SUM(C122:J122)</f>
        <v>0</v>
      </c>
      <c r="L122" s="466">
        <v>0</v>
      </c>
    </row>
    <row r="123" spans="1:14" ht="14.25" thickTop="1" thickBot="1" x14ac:dyDescent="0.25">
      <c r="A123" s="1456" t="s">
        <v>4</v>
      </c>
      <c r="B123" s="615">
        <v>2530</v>
      </c>
      <c r="C123" s="466">
        <v>0</v>
      </c>
      <c r="D123" s="466">
        <v>0</v>
      </c>
      <c r="E123" s="466">
        <v>0</v>
      </c>
      <c r="F123" s="466">
        <v>0</v>
      </c>
      <c r="G123" s="466">
        <v>0</v>
      </c>
      <c r="H123" s="466">
        <v>0</v>
      </c>
      <c r="I123" s="467">
        <v>0</v>
      </c>
      <c r="J123" s="467">
        <v>0</v>
      </c>
      <c r="K123" s="1621">
        <f>SUM(C123:J123)</f>
        <v>0</v>
      </c>
      <c r="L123" s="466">
        <v>0</v>
      </c>
    </row>
    <row r="124" spans="1:14" ht="14.25" thickTop="1" thickBot="1" x14ac:dyDescent="0.25">
      <c r="A124" s="1456" t="s">
        <v>206</v>
      </c>
      <c r="B124" s="615">
        <v>2540</v>
      </c>
      <c r="C124" s="466">
        <v>2651</v>
      </c>
      <c r="D124" s="466">
        <v>0</v>
      </c>
      <c r="E124" s="466">
        <v>1387226</v>
      </c>
      <c r="F124" s="466">
        <v>776430</v>
      </c>
      <c r="G124" s="466">
        <v>63629</v>
      </c>
      <c r="H124" s="466">
        <v>0</v>
      </c>
      <c r="I124" s="467">
        <v>0</v>
      </c>
      <c r="J124" s="467">
        <v>0</v>
      </c>
      <c r="K124" s="1621">
        <f>SUM(C124:J124)</f>
        <v>2229936</v>
      </c>
      <c r="L124" s="466">
        <v>2522247</v>
      </c>
    </row>
    <row r="125" spans="1:14" ht="14.25" thickTop="1" thickBot="1" x14ac:dyDescent="0.25">
      <c r="A125" s="1456" t="s">
        <v>1010</v>
      </c>
      <c r="B125" s="615">
        <v>2550</v>
      </c>
      <c r="C125" s="466">
        <v>0</v>
      </c>
      <c r="D125" s="466">
        <v>0</v>
      </c>
      <c r="E125" s="466">
        <v>0</v>
      </c>
      <c r="F125" s="466">
        <v>0</v>
      </c>
      <c r="G125" s="466">
        <v>0</v>
      </c>
      <c r="H125" s="466">
        <v>0</v>
      </c>
      <c r="I125" s="467">
        <v>0</v>
      </c>
      <c r="J125" s="467">
        <v>0</v>
      </c>
      <c r="K125" s="1621">
        <f>SUM(C125:J125)</f>
        <v>0</v>
      </c>
      <c r="L125" s="466">
        <v>0</v>
      </c>
    </row>
    <row r="126" spans="1:14" ht="14.25" thickTop="1" thickBot="1" x14ac:dyDescent="0.25">
      <c r="A126" s="1456" t="s">
        <v>102</v>
      </c>
      <c r="B126" s="615">
        <v>2560</v>
      </c>
      <c r="C126" s="655"/>
      <c r="D126" s="655"/>
      <c r="E126" s="655"/>
      <c r="F126" s="655"/>
      <c r="G126" s="466">
        <v>0</v>
      </c>
      <c r="H126" s="655"/>
      <c r="I126" s="474">
        <v>0</v>
      </c>
      <c r="J126" s="617"/>
      <c r="K126" s="1621">
        <f>SUM(C126:J126)</f>
        <v>0</v>
      </c>
      <c r="L126" s="466">
        <v>0</v>
      </c>
    </row>
    <row r="127" spans="1:14" ht="12.75" customHeight="1" thickTop="1" thickBot="1" x14ac:dyDescent="0.25">
      <c r="A127" s="1619" t="s">
        <v>743</v>
      </c>
      <c r="B127" s="1620" t="s">
        <v>35</v>
      </c>
      <c r="C127" s="1621">
        <f>SUM(C122:C126)</f>
        <v>2651</v>
      </c>
      <c r="D127" s="1621">
        <f t="shared" ref="D127:L127" si="14">SUM(D122:D126)</f>
        <v>0</v>
      </c>
      <c r="E127" s="1621">
        <f t="shared" si="14"/>
        <v>1387226</v>
      </c>
      <c r="F127" s="1621">
        <f t="shared" si="14"/>
        <v>776430</v>
      </c>
      <c r="G127" s="1621">
        <f t="shared" si="14"/>
        <v>63629</v>
      </c>
      <c r="H127" s="1621">
        <f t="shared" si="14"/>
        <v>0</v>
      </c>
      <c r="I127" s="1621">
        <f t="shared" si="14"/>
        <v>0</v>
      </c>
      <c r="J127" s="1621">
        <f t="shared" si="14"/>
        <v>0</v>
      </c>
      <c r="K127" s="1621">
        <f t="shared" si="14"/>
        <v>2229936</v>
      </c>
      <c r="L127" s="1621">
        <f t="shared" si="14"/>
        <v>2522247</v>
      </c>
    </row>
    <row r="128" spans="1:14" ht="12.75" customHeight="1" thickTop="1" x14ac:dyDescent="0.2">
      <c r="A128" s="1463" t="s">
        <v>1037</v>
      </c>
      <c r="B128" s="656" t="s">
        <v>595</v>
      </c>
      <c r="C128" s="657">
        <v>0</v>
      </c>
      <c r="D128" s="657">
        <v>0</v>
      </c>
      <c r="E128" s="657">
        <v>0</v>
      </c>
      <c r="F128" s="657">
        <v>0</v>
      </c>
      <c r="G128" s="657">
        <v>0</v>
      </c>
      <c r="H128" s="657">
        <v>0</v>
      </c>
      <c r="I128" s="535">
        <v>0</v>
      </c>
      <c r="J128" s="535">
        <v>0</v>
      </c>
      <c r="K128" s="1636">
        <f>SUM(C128:J128)</f>
        <v>0</v>
      </c>
      <c r="L128" s="657">
        <v>0</v>
      </c>
    </row>
    <row r="129" spans="1:14" ht="12.75" customHeight="1" thickBot="1" x14ac:dyDescent="0.25">
      <c r="A129" s="1637" t="s">
        <v>865</v>
      </c>
      <c r="B129" s="1638" t="s">
        <v>590</v>
      </c>
      <c r="C129" s="1628">
        <f>SUM(C120,C127,C128)</f>
        <v>2651</v>
      </c>
      <c r="D129" s="1628">
        <f t="shared" ref="D129:L129" si="15">SUM(D120,D127,D128)</f>
        <v>0</v>
      </c>
      <c r="E129" s="1628">
        <f t="shared" si="15"/>
        <v>1387226</v>
      </c>
      <c r="F129" s="1628">
        <f t="shared" si="15"/>
        <v>776430</v>
      </c>
      <c r="G129" s="1628">
        <f t="shared" si="15"/>
        <v>63629</v>
      </c>
      <c r="H129" s="1628">
        <f t="shared" si="15"/>
        <v>0</v>
      </c>
      <c r="I129" s="1628">
        <f t="shared" si="15"/>
        <v>0</v>
      </c>
      <c r="J129" s="1628">
        <f t="shared" si="15"/>
        <v>0</v>
      </c>
      <c r="K129" s="1628">
        <f t="shared" si="15"/>
        <v>2229936</v>
      </c>
      <c r="L129" s="1628">
        <f t="shared" si="15"/>
        <v>2522247</v>
      </c>
    </row>
    <row r="130" spans="1:14" ht="15.75" customHeight="1" thickTop="1" thickBot="1" x14ac:dyDescent="0.25">
      <c r="A130" s="1562" t="s">
        <v>1096</v>
      </c>
      <c r="B130" s="1563" t="s">
        <v>596</v>
      </c>
      <c r="C130" s="576">
        <v>0</v>
      </c>
      <c r="D130" s="576">
        <v>0</v>
      </c>
      <c r="E130" s="576">
        <v>0</v>
      </c>
      <c r="F130" s="576">
        <v>0</v>
      </c>
      <c r="G130" s="576">
        <v>0</v>
      </c>
      <c r="H130" s="576">
        <v>0</v>
      </c>
      <c r="I130" s="531">
        <v>0</v>
      </c>
      <c r="J130" s="531">
        <v>0</v>
      </c>
      <c r="K130" s="1621">
        <f>SUM(C130:J130)</f>
        <v>0</v>
      </c>
      <c r="L130" s="576">
        <v>0</v>
      </c>
    </row>
    <row r="131" spans="1:14" ht="15.75" customHeight="1" thickTop="1" x14ac:dyDescent="0.2">
      <c r="A131" s="1568" t="s">
        <v>637</v>
      </c>
      <c r="B131" s="156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442" t="s">
        <v>517</v>
      </c>
      <c r="B133" s="1793" t="s">
        <v>1934</v>
      </c>
      <c r="C133" s="468"/>
      <c r="D133" s="468"/>
      <c r="E133" s="642">
        <v>0</v>
      </c>
      <c r="F133" s="468"/>
      <c r="G133" s="468"/>
      <c r="H133" s="642">
        <v>0</v>
      </c>
      <c r="I133" s="468"/>
      <c r="J133" s="468"/>
      <c r="K133" s="1773">
        <f>SUM(E133,H133)</f>
        <v>0</v>
      </c>
      <c r="L133" s="642">
        <v>0</v>
      </c>
      <c r="M133" s="206"/>
      <c r="N133" s="206"/>
    </row>
    <row r="134" spans="1:14" x14ac:dyDescent="0.2">
      <c r="A134" s="1456" t="s">
        <v>322</v>
      </c>
      <c r="B134" s="615">
        <v>4120</v>
      </c>
      <c r="C134" s="617"/>
      <c r="D134" s="617"/>
      <c r="E134" s="478">
        <v>0</v>
      </c>
      <c r="F134" s="617"/>
      <c r="G134" s="617"/>
      <c r="H134" s="481">
        <v>0</v>
      </c>
      <c r="I134" s="477"/>
      <c r="J134" s="617"/>
      <c r="K134" s="1623">
        <f>SUM(E134,H134)</f>
        <v>0</v>
      </c>
      <c r="L134" s="481">
        <v>0</v>
      </c>
    </row>
    <row r="135" spans="1:14" x14ac:dyDescent="0.2">
      <c r="A135" s="1456" t="s">
        <v>721</v>
      </c>
      <c r="B135" s="615">
        <v>4140</v>
      </c>
      <c r="C135" s="617"/>
      <c r="D135" s="617"/>
      <c r="E135" s="467">
        <v>0</v>
      </c>
      <c r="F135" s="617"/>
      <c r="G135" s="617"/>
      <c r="H135" s="466">
        <v>0</v>
      </c>
      <c r="I135" s="477"/>
      <c r="J135" s="617"/>
      <c r="K135" s="1623">
        <f>SUM(E135,H135)</f>
        <v>0</v>
      </c>
      <c r="L135" s="466">
        <v>0</v>
      </c>
    </row>
    <row r="136" spans="1:14" x14ac:dyDescent="0.2">
      <c r="A136" s="1460" t="s">
        <v>722</v>
      </c>
      <c r="B136" s="629">
        <v>4190</v>
      </c>
      <c r="C136" s="617"/>
      <c r="D136" s="617"/>
      <c r="E136" s="467">
        <v>0</v>
      </c>
      <c r="F136" s="617"/>
      <c r="G136" s="617"/>
      <c r="H136" s="466">
        <v>0</v>
      </c>
      <c r="I136" s="477"/>
      <c r="J136" s="617"/>
      <c r="K136" s="1623">
        <f>SUM(E136,H136)</f>
        <v>0</v>
      </c>
      <c r="L136" s="466">
        <v>0</v>
      </c>
    </row>
    <row r="137" spans="1:14" ht="12.75" customHeight="1" thickBot="1" x14ac:dyDescent="0.25">
      <c r="A137" s="1619" t="s">
        <v>501</v>
      </c>
      <c r="B137" s="1629">
        <v>4100</v>
      </c>
      <c r="C137" s="617"/>
      <c r="D137" s="617"/>
      <c r="E137" s="1621">
        <f>SUM(E133:E136)</f>
        <v>0</v>
      </c>
      <c r="F137" s="617"/>
      <c r="G137" s="617"/>
      <c r="H137" s="1621">
        <f>SUM(H133:H136)</f>
        <v>0</v>
      </c>
      <c r="I137" s="477"/>
      <c r="J137" s="617"/>
      <c r="K137" s="1621">
        <f>SUM(K133:K136)</f>
        <v>0</v>
      </c>
      <c r="L137" s="1621">
        <f>SUM(L133:L136)</f>
        <v>0</v>
      </c>
    </row>
    <row r="138" spans="1:14" ht="12.75" customHeight="1" thickTop="1" thickBot="1" x14ac:dyDescent="0.25">
      <c r="A138" s="1462" t="s">
        <v>98</v>
      </c>
      <c r="B138" s="644" t="s">
        <v>988</v>
      </c>
      <c r="C138" s="617"/>
      <c r="D138" s="617"/>
      <c r="E138" s="479">
        <v>0</v>
      </c>
      <c r="F138" s="617"/>
      <c r="G138" s="617"/>
      <c r="H138" s="576">
        <v>0</v>
      </c>
      <c r="I138" s="477"/>
      <c r="J138" s="617"/>
      <c r="K138" s="1623">
        <f>SUM(E138,H138)</f>
        <v>0</v>
      </c>
      <c r="L138" s="576">
        <v>0</v>
      </c>
    </row>
    <row r="139" spans="1:14" ht="12.75" customHeight="1" thickTop="1" thickBot="1" x14ac:dyDescent="0.25">
      <c r="A139" s="1619" t="s">
        <v>1563</v>
      </c>
      <c r="B139" s="1629">
        <v>4000</v>
      </c>
      <c r="C139" s="617"/>
      <c r="D139" s="617"/>
      <c r="E139" s="1621">
        <f>SUM(E137,E138)</f>
        <v>0</v>
      </c>
      <c r="F139" s="617"/>
      <c r="G139" s="617"/>
      <c r="H139" s="1630">
        <f>SUM(H137:H138)</f>
        <v>0</v>
      </c>
      <c r="I139" s="477"/>
      <c r="J139" s="617"/>
      <c r="K139" s="1623">
        <f>SUM(K137,K138)</f>
        <v>0</v>
      </c>
      <c r="L139" s="1630">
        <f>SUM(L137,L138)</f>
        <v>0</v>
      </c>
    </row>
    <row r="140" spans="1:14" ht="15.75" customHeight="1" thickTop="1" x14ac:dyDescent="0.2">
      <c r="A140" s="1564" t="s">
        <v>1097</v>
      </c>
      <c r="B140" s="156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456" t="s">
        <v>89</v>
      </c>
      <c r="B142" s="615">
        <v>5110</v>
      </c>
      <c r="C142" s="617"/>
      <c r="D142" s="617"/>
      <c r="E142" s="617"/>
      <c r="F142" s="617"/>
      <c r="G142" s="617"/>
      <c r="H142" s="481">
        <v>0</v>
      </c>
      <c r="I142" s="468"/>
      <c r="J142" s="617"/>
      <c r="K142" s="1623">
        <f>SUM(H142)</f>
        <v>0</v>
      </c>
      <c r="L142" s="481">
        <v>0</v>
      </c>
    </row>
    <row r="143" spans="1:14" x14ac:dyDescent="0.2">
      <c r="A143" s="1456" t="s">
        <v>90</v>
      </c>
      <c r="B143" s="615">
        <v>5120</v>
      </c>
      <c r="C143" s="617"/>
      <c r="D143" s="617"/>
      <c r="E143" s="617"/>
      <c r="F143" s="617"/>
      <c r="G143" s="617"/>
      <c r="H143" s="466">
        <v>0</v>
      </c>
      <c r="I143" s="468"/>
      <c r="J143" s="617"/>
      <c r="K143" s="1623">
        <f>SUM(H143)</f>
        <v>0</v>
      </c>
      <c r="L143" s="466">
        <v>0</v>
      </c>
    </row>
    <row r="144" spans="1:14" ht="12.75" customHeight="1" x14ac:dyDescent="0.2">
      <c r="A144" s="1456" t="s">
        <v>1232</v>
      </c>
      <c r="B144" s="629" t="s">
        <v>638</v>
      </c>
      <c r="C144" s="617"/>
      <c r="D144" s="617"/>
      <c r="E144" s="617"/>
      <c r="F144" s="617"/>
      <c r="G144" s="617"/>
      <c r="H144" s="466">
        <v>0</v>
      </c>
      <c r="I144" s="468"/>
      <c r="J144" s="617"/>
      <c r="K144" s="1623">
        <f>SUM(H144)</f>
        <v>0</v>
      </c>
      <c r="L144" s="466">
        <v>0</v>
      </c>
    </row>
    <row r="145" spans="1:14" x14ac:dyDescent="0.2">
      <c r="A145" s="1456" t="s">
        <v>91</v>
      </c>
      <c r="B145" s="615" t="s">
        <v>610</v>
      </c>
      <c r="C145" s="617"/>
      <c r="D145" s="617"/>
      <c r="E145" s="617"/>
      <c r="F145" s="617"/>
      <c r="G145" s="617"/>
      <c r="H145" s="466">
        <v>0</v>
      </c>
      <c r="I145" s="468"/>
      <c r="J145" s="617"/>
      <c r="K145" s="1623">
        <f>SUM(H145)</f>
        <v>0</v>
      </c>
      <c r="L145" s="466">
        <v>0</v>
      </c>
    </row>
    <row r="146" spans="1:14" ht="12.75" customHeight="1" x14ac:dyDescent="0.2">
      <c r="A146" s="1456" t="s">
        <v>640</v>
      </c>
      <c r="B146" s="615" t="s">
        <v>639</v>
      </c>
      <c r="C146" s="617"/>
      <c r="D146" s="617"/>
      <c r="E146" s="617"/>
      <c r="F146" s="617"/>
      <c r="G146" s="617"/>
      <c r="H146" s="466">
        <v>0</v>
      </c>
      <c r="I146" s="468"/>
      <c r="J146" s="617"/>
      <c r="K146" s="1623">
        <f>SUM(H146)</f>
        <v>0</v>
      </c>
      <c r="L146" s="466">
        <v>0</v>
      </c>
    </row>
    <row r="147" spans="1:14" ht="12.75" customHeight="1" thickBot="1" x14ac:dyDescent="0.25">
      <c r="A147" s="1467" t="s">
        <v>647</v>
      </c>
      <c r="B147" s="660" t="s">
        <v>742</v>
      </c>
      <c r="C147" s="617"/>
      <c r="D147" s="617"/>
      <c r="E147" s="617"/>
      <c r="F147" s="617"/>
      <c r="G147" s="617"/>
      <c r="H147" s="1639">
        <f>SUM(H142:H146)</f>
        <v>0</v>
      </c>
      <c r="I147" s="468"/>
      <c r="J147" s="617"/>
      <c r="K147" s="1621">
        <f>SUM(K142:K146)</f>
        <v>0</v>
      </c>
      <c r="L147" s="1639">
        <f>SUM(L142:L146)</f>
        <v>0</v>
      </c>
    </row>
    <row r="148" spans="1:14" ht="15.75" customHeight="1" thickTop="1" x14ac:dyDescent="0.2">
      <c r="A148" s="661" t="s">
        <v>1165</v>
      </c>
      <c r="B148" s="662" t="s">
        <v>38</v>
      </c>
      <c r="C148" s="617"/>
      <c r="D148" s="617"/>
      <c r="E148" s="617"/>
      <c r="F148" s="617"/>
      <c r="G148" s="617"/>
      <c r="H148" s="479">
        <v>0</v>
      </c>
      <c r="I148" s="468"/>
      <c r="J148" s="617"/>
      <c r="K148" s="1623">
        <f>SUM(H148)</f>
        <v>0</v>
      </c>
      <c r="L148" s="492">
        <v>0</v>
      </c>
    </row>
    <row r="149" spans="1:14" ht="12.75" customHeight="1" thickBot="1" x14ac:dyDescent="0.25">
      <c r="A149" s="1459" t="s">
        <v>659</v>
      </c>
      <c r="B149" s="618" t="s">
        <v>513</v>
      </c>
      <c r="C149" s="617"/>
      <c r="D149" s="617"/>
      <c r="E149" s="617"/>
      <c r="F149" s="617"/>
      <c r="G149" s="617"/>
      <c r="H149" s="1621">
        <f>SUM(H147,H148)</f>
        <v>0</v>
      </c>
      <c r="I149" s="468"/>
      <c r="J149" s="617"/>
      <c r="K149" s="1621">
        <f>SUM(K147:K148)</f>
        <v>0</v>
      </c>
      <c r="L149" s="1621">
        <f>SUM(L142:L146,L148)</f>
        <v>0</v>
      </c>
    </row>
    <row r="150" spans="1:14" ht="15.75" customHeight="1" thickTop="1" thickBot="1" x14ac:dyDescent="0.25">
      <c r="A150" s="1558" t="s">
        <v>1098</v>
      </c>
      <c r="B150" s="1565" t="s">
        <v>916</v>
      </c>
      <c r="C150" s="617"/>
      <c r="D150" s="617"/>
      <c r="E150" s="617"/>
      <c r="F150" s="617"/>
      <c r="G150" s="617"/>
      <c r="H150" s="663"/>
      <c r="I150" s="521"/>
      <c r="J150" s="617"/>
      <c r="K150" s="624"/>
      <c r="L150" s="573">
        <v>0</v>
      </c>
    </row>
    <row r="151" spans="1:14" ht="12.75" customHeight="1" thickTop="1" thickBot="1" x14ac:dyDescent="0.25">
      <c r="A151" s="2172" t="s">
        <v>641</v>
      </c>
      <c r="B151" s="2152"/>
      <c r="C151" s="1621">
        <f>SUM(C129,C130,C139,C149,C150)</f>
        <v>2651</v>
      </c>
      <c r="D151" s="1621">
        <f t="shared" ref="D151:K151" si="16">SUM(D129,D130,D139,D149,D150)</f>
        <v>0</v>
      </c>
      <c r="E151" s="1621">
        <f t="shared" si="16"/>
        <v>1387226</v>
      </c>
      <c r="F151" s="1621">
        <f t="shared" si="16"/>
        <v>776430</v>
      </c>
      <c r="G151" s="1621">
        <f t="shared" si="16"/>
        <v>63629</v>
      </c>
      <c r="H151" s="1621">
        <f t="shared" si="16"/>
        <v>0</v>
      </c>
      <c r="I151" s="1621">
        <f t="shared" si="16"/>
        <v>0</v>
      </c>
      <c r="J151" s="1621">
        <f t="shared" si="16"/>
        <v>0</v>
      </c>
      <c r="K151" s="1621">
        <f t="shared" si="16"/>
        <v>2229936</v>
      </c>
      <c r="L151" s="1621">
        <f>SUM(L129,L130,L139,L149,L150)</f>
        <v>2522247</v>
      </c>
    </row>
    <row r="152" spans="1:14" ht="12.75" customHeight="1" thickTop="1" x14ac:dyDescent="0.2">
      <c r="A152" s="2175" t="s">
        <v>1240</v>
      </c>
      <c r="B152" s="2176"/>
      <c r="C152" s="619"/>
      <c r="D152" s="619"/>
      <c r="E152" s="619"/>
      <c r="F152" s="619"/>
      <c r="G152" s="619"/>
      <c r="H152" s="619"/>
      <c r="I152" s="619"/>
      <c r="J152" s="617"/>
      <c r="K152" s="1635">
        <f>'Revenues 9-14'!D275-'Expenditures 15-22'!K151</f>
        <v>8</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60" t="s">
        <v>642</v>
      </c>
      <c r="B154" s="2162"/>
      <c r="C154" s="1578"/>
      <c r="D154" s="1579"/>
      <c r="E154" s="1579"/>
      <c r="F154" s="1579"/>
      <c r="G154" s="1579"/>
      <c r="H154" s="1579"/>
      <c r="I154" s="1579"/>
      <c r="J154" s="1579"/>
      <c r="K154" s="1579"/>
      <c r="L154" s="1580"/>
      <c r="M154" s="668"/>
      <c r="N154" s="668"/>
    </row>
    <row r="155" spans="1:14" s="621" customFormat="1" ht="15.75" customHeight="1" thickBot="1" x14ac:dyDescent="0.25">
      <c r="A155" s="1569" t="s">
        <v>83</v>
      </c>
      <c r="B155" s="1570" t="s">
        <v>915</v>
      </c>
      <c r="C155" s="617"/>
      <c r="D155" s="617"/>
      <c r="E155" s="617"/>
      <c r="F155" s="617"/>
      <c r="G155" s="617"/>
      <c r="H155" s="1794"/>
      <c r="I155" s="617"/>
      <c r="J155" s="617"/>
      <c r="K155" s="1777"/>
      <c r="L155" s="1794"/>
      <c r="M155" s="620"/>
      <c r="N155" s="620"/>
    </row>
    <row r="156" spans="1:14" s="621" customFormat="1" ht="15.75" customHeight="1" thickTop="1" x14ac:dyDescent="0.2">
      <c r="A156" s="1774" t="s">
        <v>1935</v>
      </c>
      <c r="B156" s="1775"/>
      <c r="C156" s="617"/>
      <c r="D156" s="617"/>
      <c r="E156" s="617"/>
      <c r="F156" s="617"/>
      <c r="G156" s="617"/>
      <c r="H156" s="1795"/>
      <c r="I156" s="617"/>
      <c r="J156" s="617"/>
      <c r="K156" s="1776"/>
      <c r="L156" s="1795"/>
      <c r="M156" s="620"/>
      <c r="N156" s="620"/>
    </row>
    <row r="157" spans="1:14" s="621" customFormat="1" ht="12" x14ac:dyDescent="0.2">
      <c r="A157" s="1778" t="s">
        <v>517</v>
      </c>
      <c r="B157" s="1779" t="s">
        <v>1934</v>
      </c>
      <c r="C157" s="617"/>
      <c r="D157" s="617"/>
      <c r="E157" s="617"/>
      <c r="F157" s="617"/>
      <c r="G157" s="617"/>
      <c r="H157" s="642">
        <v>0</v>
      </c>
      <c r="I157" s="617"/>
      <c r="J157" s="617"/>
      <c r="K157" s="1622">
        <f>H157</f>
        <v>0</v>
      </c>
      <c r="L157" s="467">
        <v>0</v>
      </c>
      <c r="M157" s="620"/>
      <c r="N157" s="620"/>
    </row>
    <row r="158" spans="1:14" s="621" customFormat="1" ht="12" x14ac:dyDescent="0.2">
      <c r="A158" s="1778" t="s">
        <v>322</v>
      </c>
      <c r="B158" s="1779" t="s">
        <v>1936</v>
      </c>
      <c r="C158" s="617"/>
      <c r="D158" s="617"/>
      <c r="E158" s="617"/>
      <c r="F158" s="617"/>
      <c r="G158" s="617"/>
      <c r="H158" s="467">
        <v>0</v>
      </c>
      <c r="I158" s="617"/>
      <c r="J158" s="617"/>
      <c r="K158" s="1622">
        <f>H158</f>
        <v>0</v>
      </c>
      <c r="L158" s="467">
        <v>0</v>
      </c>
      <c r="M158" s="620"/>
      <c r="N158" s="620"/>
    </row>
    <row r="159" spans="1:14" s="621" customFormat="1" ht="12" x14ac:dyDescent="0.2">
      <c r="A159" s="1778" t="s">
        <v>1937</v>
      </c>
      <c r="B159" s="1779" t="s">
        <v>579</v>
      </c>
      <c r="C159" s="617"/>
      <c r="D159" s="617"/>
      <c r="E159" s="617"/>
      <c r="F159" s="617"/>
      <c r="G159" s="617"/>
      <c r="H159" s="467">
        <v>0</v>
      </c>
      <c r="I159" s="617"/>
      <c r="J159" s="617"/>
      <c r="K159" s="1622">
        <f>H159</f>
        <v>0</v>
      </c>
      <c r="L159" s="467">
        <v>0</v>
      </c>
      <c r="M159" s="620"/>
      <c r="N159" s="620"/>
    </row>
    <row r="160" spans="1:14" s="621" customFormat="1" ht="15.75" customHeight="1" thickBot="1" x14ac:dyDescent="0.25">
      <c r="A160" s="1780" t="s">
        <v>1938</v>
      </c>
      <c r="B160" s="1781" t="s">
        <v>915</v>
      </c>
      <c r="C160" s="617"/>
      <c r="D160" s="617"/>
      <c r="E160" s="617"/>
      <c r="F160" s="617"/>
      <c r="G160" s="617"/>
      <c r="H160" s="1639">
        <f>SUM(H157:H159)</f>
        <v>0</v>
      </c>
      <c r="I160" s="617"/>
      <c r="J160" s="617"/>
      <c r="K160" s="1621">
        <f>SUM(K157:K159)</f>
        <v>0</v>
      </c>
      <c r="L160" s="1639">
        <f>SUM(L157:L159)</f>
        <v>0</v>
      </c>
      <c r="M160" s="620"/>
      <c r="N160" s="620"/>
    </row>
    <row r="161" spans="1:14" s="259" customFormat="1" ht="15.75" customHeight="1" thickTop="1" x14ac:dyDescent="0.2">
      <c r="A161" s="1564" t="s">
        <v>84</v>
      </c>
      <c r="B161" s="156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456" t="s">
        <v>89</v>
      </c>
      <c r="B163" s="615">
        <v>5110</v>
      </c>
      <c r="C163" s="617"/>
      <c r="D163" s="617"/>
      <c r="E163" s="617"/>
      <c r="F163" s="617"/>
      <c r="G163" s="617"/>
      <c r="H163" s="466">
        <v>0</v>
      </c>
      <c r="I163" s="617"/>
      <c r="J163" s="617"/>
      <c r="K163" s="1622">
        <f>SUM(C163:J163)</f>
        <v>0</v>
      </c>
      <c r="L163" s="466">
        <v>0</v>
      </c>
    </row>
    <row r="164" spans="1:14" x14ac:dyDescent="0.2">
      <c r="A164" s="1456" t="s">
        <v>90</v>
      </c>
      <c r="B164" s="615">
        <v>5120</v>
      </c>
      <c r="C164" s="617"/>
      <c r="D164" s="617"/>
      <c r="E164" s="617"/>
      <c r="F164" s="617"/>
      <c r="G164" s="617"/>
      <c r="H164" s="466">
        <v>0</v>
      </c>
      <c r="I164" s="617"/>
      <c r="J164" s="617"/>
      <c r="K164" s="1622">
        <f>SUM(C164:J164)</f>
        <v>0</v>
      </c>
      <c r="L164" s="466">
        <v>0</v>
      </c>
    </row>
    <row r="165" spans="1:14" ht="12.75" customHeight="1" x14ac:dyDescent="0.2">
      <c r="A165" s="1456" t="s">
        <v>1232</v>
      </c>
      <c r="B165" s="615" t="s">
        <v>638</v>
      </c>
      <c r="C165" s="617"/>
      <c r="D165" s="617"/>
      <c r="E165" s="617"/>
      <c r="F165" s="617"/>
      <c r="G165" s="617"/>
      <c r="H165" s="466">
        <v>0</v>
      </c>
      <c r="I165" s="617"/>
      <c r="J165" s="617"/>
      <c r="K165" s="1622">
        <f>SUM(C165:J165)</f>
        <v>0</v>
      </c>
      <c r="L165" s="466">
        <v>0</v>
      </c>
    </row>
    <row r="166" spans="1:14" x14ac:dyDescent="0.2">
      <c r="A166" s="1456" t="s">
        <v>91</v>
      </c>
      <c r="B166" s="629" t="s">
        <v>610</v>
      </c>
      <c r="C166" s="617"/>
      <c r="D166" s="617"/>
      <c r="E166" s="617"/>
      <c r="F166" s="617"/>
      <c r="G166" s="617"/>
      <c r="H166" s="466">
        <v>0</v>
      </c>
      <c r="I166" s="617"/>
      <c r="J166" s="617"/>
      <c r="K166" s="1622">
        <f>SUM(C166:J166)</f>
        <v>0</v>
      </c>
      <c r="L166" s="466">
        <v>0</v>
      </c>
    </row>
    <row r="167" spans="1:14" ht="12.75" customHeight="1" x14ac:dyDescent="0.2">
      <c r="A167" s="1456" t="s">
        <v>640</v>
      </c>
      <c r="B167" s="615" t="s">
        <v>639</v>
      </c>
      <c r="C167" s="617"/>
      <c r="D167" s="617"/>
      <c r="E167" s="617"/>
      <c r="F167" s="617"/>
      <c r="G167" s="617"/>
      <c r="H167" s="466">
        <v>0</v>
      </c>
      <c r="I167" s="617"/>
      <c r="J167" s="617"/>
      <c r="K167" s="1622">
        <f>SUM(C167:J167)</f>
        <v>0</v>
      </c>
      <c r="L167" s="466">
        <v>0</v>
      </c>
    </row>
    <row r="168" spans="1:14" ht="13.5" thickBot="1" x14ac:dyDescent="0.25">
      <c r="A168" s="1619" t="s">
        <v>294</v>
      </c>
      <c r="B168" s="1626" t="s">
        <v>742</v>
      </c>
      <c r="C168" s="617"/>
      <c r="D168" s="617"/>
      <c r="E168" s="617"/>
      <c r="F168" s="617"/>
      <c r="G168" s="617"/>
      <c r="H168" s="1621">
        <f>SUM(H163:H167)</f>
        <v>0</v>
      </c>
      <c r="I168" s="617"/>
      <c r="J168" s="617"/>
      <c r="K168" s="1621">
        <f>SUM(K163:K167)</f>
        <v>0</v>
      </c>
      <c r="L168" s="1621">
        <f>SUM(L163:L167)</f>
        <v>0</v>
      </c>
    </row>
    <row r="169" spans="1:14" ht="15.75" customHeight="1" thickTop="1" x14ac:dyDescent="0.2">
      <c r="A169" s="670" t="s">
        <v>85</v>
      </c>
      <c r="B169" s="671" t="s">
        <v>38</v>
      </c>
      <c r="C169" s="617"/>
      <c r="D169" s="617"/>
      <c r="E169" s="617"/>
      <c r="F169" s="617"/>
      <c r="G169" s="617"/>
      <c r="H169" s="657">
        <v>0</v>
      </c>
      <c r="I169" s="617"/>
      <c r="J169" s="617"/>
      <c r="K169" s="1622">
        <f>SUM(C169:H169)</f>
        <v>0</v>
      </c>
      <c r="L169" s="657">
        <v>0</v>
      </c>
    </row>
    <row r="170" spans="1:14" ht="33.75" customHeight="1" x14ac:dyDescent="0.2">
      <c r="A170" s="670" t="s">
        <v>1759</v>
      </c>
      <c r="B170" s="672" t="s">
        <v>31</v>
      </c>
      <c r="C170" s="617"/>
      <c r="D170" s="617"/>
      <c r="E170" s="617"/>
      <c r="F170" s="617"/>
      <c r="G170" s="617"/>
      <c r="H170" s="569">
        <v>0</v>
      </c>
      <c r="I170" s="617"/>
      <c r="J170" s="617"/>
      <c r="K170" s="1622">
        <f>SUM(C170:J170)</f>
        <v>0</v>
      </c>
      <c r="L170" s="569">
        <v>0</v>
      </c>
    </row>
    <row r="171" spans="1:14" ht="15.75" customHeight="1" x14ac:dyDescent="0.2">
      <c r="A171" s="622" t="s">
        <v>790</v>
      </c>
      <c r="B171" s="673" t="s">
        <v>86</v>
      </c>
      <c r="C171" s="617"/>
      <c r="D171" s="617"/>
      <c r="E171" s="466">
        <v>10400</v>
      </c>
      <c r="F171" s="617"/>
      <c r="G171" s="617"/>
      <c r="H171" s="569">
        <v>0</v>
      </c>
      <c r="I171" s="477"/>
      <c r="J171" s="617"/>
      <c r="K171" s="1622">
        <f>SUM(C171:J171)</f>
        <v>10400</v>
      </c>
      <c r="L171" s="569">
        <v>10400</v>
      </c>
    </row>
    <row r="172" spans="1:14" ht="12.75" customHeight="1" thickBot="1" x14ac:dyDescent="0.25">
      <c r="A172" s="1619" t="s">
        <v>659</v>
      </c>
      <c r="B172" s="1620" t="s">
        <v>513</v>
      </c>
      <c r="C172" s="617"/>
      <c r="D172" s="617"/>
      <c r="E172" s="1628">
        <f>SUM(E168,E169,E170,E171)</f>
        <v>10400</v>
      </c>
      <c r="F172" s="617"/>
      <c r="G172" s="617"/>
      <c r="H172" s="1628">
        <f>SUM(H168,H169,H170,H171)</f>
        <v>0</v>
      </c>
      <c r="I172" s="639"/>
      <c r="J172" s="617"/>
      <c r="K172" s="1628">
        <f>SUM(K168,K169,K170,K171)</f>
        <v>10400</v>
      </c>
      <c r="L172" s="1628">
        <f>SUM(L168,L169,L170,L171)</f>
        <v>10400</v>
      </c>
    </row>
    <row r="173" spans="1:14" ht="15.75" customHeight="1" thickTop="1" thickBot="1" x14ac:dyDescent="0.25">
      <c r="A173" s="1571" t="s">
        <v>87</v>
      </c>
      <c r="B173" s="1563" t="s">
        <v>916</v>
      </c>
      <c r="C173" s="617"/>
      <c r="D173" s="617"/>
      <c r="E173" s="624"/>
      <c r="F173" s="617"/>
      <c r="G173" s="617"/>
      <c r="H173" s="627"/>
      <c r="I173" s="639"/>
      <c r="J173" s="617"/>
      <c r="K173" s="624"/>
      <c r="L173" s="576">
        <v>0</v>
      </c>
    </row>
    <row r="174" spans="1:14" ht="12.75" customHeight="1" thickTop="1" thickBot="1" x14ac:dyDescent="0.25">
      <c r="A174" s="1640" t="s">
        <v>92</v>
      </c>
      <c r="B174" s="1641"/>
      <c r="C174" s="617"/>
      <c r="D174" s="617"/>
      <c r="E174" s="1628">
        <f>SUM(E155,E172,E173)</f>
        <v>10400</v>
      </c>
      <c r="F174" s="617"/>
      <c r="G174" s="617"/>
      <c r="H174" s="1628">
        <f>SUM(H160,H172,H173)</f>
        <v>0</v>
      </c>
      <c r="I174" s="639"/>
      <c r="J174" s="617"/>
      <c r="K174" s="1628">
        <f>SUM(K160,K172,K173)</f>
        <v>10400</v>
      </c>
      <c r="L174" s="1628">
        <f>SUM(L160,L172,L173)</f>
        <v>10400</v>
      </c>
    </row>
    <row r="175" spans="1:14" ht="13.5" thickTop="1" x14ac:dyDescent="0.2">
      <c r="A175" s="2155" t="s">
        <v>1053</v>
      </c>
      <c r="B175" s="2156"/>
      <c r="C175" s="617"/>
      <c r="D175" s="617"/>
      <c r="E175" s="617"/>
      <c r="F175" s="617"/>
      <c r="G175" s="617"/>
      <c r="H175" s="619"/>
      <c r="I175" s="617"/>
      <c r="J175" s="617"/>
      <c r="K175" s="1635">
        <f>'Revenues 9-14'!E275-'Expenditures 15-22'!K174</f>
        <v>386953</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06" t="s">
        <v>994</v>
      </c>
      <c r="B177" s="1507"/>
      <c r="C177" s="1503"/>
      <c r="D177" s="1504"/>
      <c r="E177" s="1504"/>
      <c r="F177" s="1504"/>
      <c r="G177" s="1504"/>
      <c r="H177" s="1504"/>
      <c r="I177" s="1504"/>
      <c r="J177" s="1504"/>
      <c r="K177" s="1504"/>
      <c r="L177" s="1505"/>
      <c r="M177" s="610"/>
      <c r="N177" s="610"/>
    </row>
    <row r="178" spans="1:14" s="675" customFormat="1" ht="15.75" customHeight="1" x14ac:dyDescent="0.2">
      <c r="A178" s="1572" t="s">
        <v>995</v>
      </c>
      <c r="B178" s="157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456" t="s">
        <v>167</v>
      </c>
      <c r="B180" s="615">
        <v>2190</v>
      </c>
      <c r="C180" s="466">
        <v>0</v>
      </c>
      <c r="D180" s="466">
        <v>0</v>
      </c>
      <c r="E180" s="466">
        <v>0</v>
      </c>
      <c r="F180" s="466">
        <v>0</v>
      </c>
      <c r="G180" s="466">
        <v>0</v>
      </c>
      <c r="H180" s="466">
        <v>0</v>
      </c>
      <c r="I180" s="467">
        <v>0</v>
      </c>
      <c r="J180" s="467">
        <v>0</v>
      </c>
      <c r="K180" s="1622">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456" t="s">
        <v>1010</v>
      </c>
      <c r="B182" s="615">
        <v>2550</v>
      </c>
      <c r="C182" s="466">
        <v>51560</v>
      </c>
      <c r="D182" s="466">
        <v>0</v>
      </c>
      <c r="E182" s="466">
        <v>1061169</v>
      </c>
      <c r="F182" s="466">
        <v>168</v>
      </c>
      <c r="G182" s="466">
        <v>0</v>
      </c>
      <c r="H182" s="466">
        <v>0</v>
      </c>
      <c r="I182" s="467">
        <v>0</v>
      </c>
      <c r="J182" s="467">
        <v>0</v>
      </c>
      <c r="K182" s="1622">
        <f>SUM(C182:J182)</f>
        <v>1112897</v>
      </c>
      <c r="L182" s="466">
        <v>1219800</v>
      </c>
    </row>
    <row r="183" spans="1:14" ht="12.75" customHeight="1" thickBot="1" x14ac:dyDescent="0.25">
      <c r="A183" s="1461" t="s">
        <v>1037</v>
      </c>
      <c r="B183" s="678">
        <v>2900</v>
      </c>
      <c r="C183" s="573">
        <v>0</v>
      </c>
      <c r="D183" s="573">
        <v>0</v>
      </c>
      <c r="E183" s="573">
        <v>0</v>
      </c>
      <c r="F183" s="573">
        <v>0</v>
      </c>
      <c r="G183" s="573">
        <v>0</v>
      </c>
      <c r="H183" s="573">
        <v>0</v>
      </c>
      <c r="I183" s="532">
        <v>0</v>
      </c>
      <c r="J183" s="532">
        <v>0</v>
      </c>
      <c r="K183" s="1628">
        <f>SUM(C183:J183)</f>
        <v>0</v>
      </c>
      <c r="L183" s="573">
        <v>0</v>
      </c>
    </row>
    <row r="184" spans="1:14" ht="12.75" customHeight="1" thickTop="1" thickBot="1" x14ac:dyDescent="0.25">
      <c r="A184" s="1642" t="s">
        <v>865</v>
      </c>
      <c r="B184" s="1620" t="s">
        <v>590</v>
      </c>
      <c r="C184" s="1628">
        <f>SUM(C180,C182,C183)</f>
        <v>51560</v>
      </c>
      <c r="D184" s="1628">
        <f t="shared" ref="D184:J184" si="17">SUM(D180,D182,D183)</f>
        <v>0</v>
      </c>
      <c r="E184" s="1628">
        <f t="shared" si="17"/>
        <v>1061169</v>
      </c>
      <c r="F184" s="1628">
        <f t="shared" si="17"/>
        <v>168</v>
      </c>
      <c r="G184" s="1628">
        <f t="shared" si="17"/>
        <v>0</v>
      </c>
      <c r="H184" s="1628">
        <f t="shared" si="17"/>
        <v>0</v>
      </c>
      <c r="I184" s="1628">
        <f t="shared" si="17"/>
        <v>0</v>
      </c>
      <c r="J184" s="1628">
        <f t="shared" si="17"/>
        <v>0</v>
      </c>
      <c r="K184" s="1628">
        <f>SUM(K180,K182,K183)</f>
        <v>1112897</v>
      </c>
      <c r="L184" s="1628">
        <f>SUM(L180, L182:L183)</f>
        <v>1219800</v>
      </c>
    </row>
    <row r="185" spans="1:14" ht="15.75" customHeight="1" thickTop="1" thickBot="1" x14ac:dyDescent="0.25">
      <c r="A185" s="1574" t="s">
        <v>996</v>
      </c>
      <c r="B185" s="1563">
        <v>3000</v>
      </c>
      <c r="C185" s="576">
        <v>0</v>
      </c>
      <c r="D185" s="576">
        <v>0</v>
      </c>
      <c r="E185" s="576">
        <v>0</v>
      </c>
      <c r="F185" s="576">
        <v>0</v>
      </c>
      <c r="G185" s="576">
        <v>0</v>
      </c>
      <c r="H185" s="576">
        <v>0</v>
      </c>
      <c r="I185" s="531">
        <v>0</v>
      </c>
      <c r="J185" s="531">
        <v>0</v>
      </c>
      <c r="K185" s="1621">
        <f>SUM(C185:J185)</f>
        <v>0</v>
      </c>
      <c r="L185" s="576">
        <v>0</v>
      </c>
    </row>
    <row r="186" spans="1:14" s="675" customFormat="1" ht="15.75" customHeight="1" thickTop="1" x14ac:dyDescent="0.2">
      <c r="A186" s="1558" t="s">
        <v>93</v>
      </c>
      <c r="B186" s="156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456" t="s">
        <v>517</v>
      </c>
      <c r="B188" s="615">
        <v>4110</v>
      </c>
      <c r="C188" s="617"/>
      <c r="D188" s="617"/>
      <c r="E188" s="466">
        <v>0</v>
      </c>
      <c r="F188" s="617"/>
      <c r="G188" s="617"/>
      <c r="H188" s="466">
        <v>0</v>
      </c>
      <c r="I188" s="477"/>
      <c r="J188" s="617"/>
      <c r="K188" s="1622">
        <f t="shared" ref="K188:K193" si="18">SUM(E188,H188)</f>
        <v>0</v>
      </c>
      <c r="L188" s="466">
        <v>0</v>
      </c>
    </row>
    <row r="189" spans="1:14" x14ac:dyDescent="0.2">
      <c r="A189" s="1456" t="s">
        <v>322</v>
      </c>
      <c r="B189" s="615">
        <v>4120</v>
      </c>
      <c r="C189" s="617"/>
      <c r="D189" s="617"/>
      <c r="E189" s="466">
        <v>0</v>
      </c>
      <c r="F189" s="617"/>
      <c r="G189" s="617"/>
      <c r="H189" s="466">
        <v>0</v>
      </c>
      <c r="I189" s="477"/>
      <c r="J189" s="617"/>
      <c r="K189" s="1622">
        <f t="shared" si="18"/>
        <v>0</v>
      </c>
      <c r="L189" s="466">
        <v>0</v>
      </c>
    </row>
    <row r="190" spans="1:14" x14ac:dyDescent="0.2">
      <c r="A190" s="1456" t="s">
        <v>323</v>
      </c>
      <c r="B190" s="629">
        <v>4130</v>
      </c>
      <c r="C190" s="617"/>
      <c r="D190" s="617"/>
      <c r="E190" s="466">
        <v>0</v>
      </c>
      <c r="F190" s="617"/>
      <c r="G190" s="617"/>
      <c r="H190" s="466">
        <v>0</v>
      </c>
      <c r="I190" s="477"/>
      <c r="J190" s="617"/>
      <c r="K190" s="1622">
        <f t="shared" si="18"/>
        <v>0</v>
      </c>
      <c r="L190" s="466">
        <v>0</v>
      </c>
    </row>
    <row r="191" spans="1:14" x14ac:dyDescent="0.2">
      <c r="A191" s="1456" t="s">
        <v>721</v>
      </c>
      <c r="B191" s="615">
        <v>4140</v>
      </c>
      <c r="C191" s="617"/>
      <c r="D191" s="617"/>
      <c r="E191" s="466">
        <v>0</v>
      </c>
      <c r="F191" s="617"/>
      <c r="G191" s="617"/>
      <c r="H191" s="466">
        <v>0</v>
      </c>
      <c r="I191" s="477"/>
      <c r="J191" s="617"/>
      <c r="K191" s="1622">
        <f t="shared" si="18"/>
        <v>0</v>
      </c>
      <c r="L191" s="466">
        <v>0</v>
      </c>
    </row>
    <row r="192" spans="1:14" x14ac:dyDescent="0.2">
      <c r="A192" s="1456" t="s">
        <v>88</v>
      </c>
      <c r="B192" s="615">
        <v>4170</v>
      </c>
      <c r="C192" s="617"/>
      <c r="D192" s="617"/>
      <c r="E192" s="466">
        <v>0</v>
      </c>
      <c r="F192" s="617"/>
      <c r="G192" s="617"/>
      <c r="H192" s="466">
        <v>0</v>
      </c>
      <c r="I192" s="477"/>
      <c r="J192" s="617"/>
      <c r="K192" s="1622">
        <f t="shared" si="18"/>
        <v>0</v>
      </c>
      <c r="L192" s="466">
        <v>0</v>
      </c>
    </row>
    <row r="193" spans="1:14" x14ac:dyDescent="0.2">
      <c r="A193" s="1460" t="s">
        <v>722</v>
      </c>
      <c r="B193" s="629">
        <v>4190</v>
      </c>
      <c r="C193" s="617"/>
      <c r="D193" s="617"/>
      <c r="E193" s="466">
        <v>0</v>
      </c>
      <c r="F193" s="617"/>
      <c r="G193" s="617"/>
      <c r="H193" s="466">
        <v>0</v>
      </c>
      <c r="I193" s="477"/>
      <c r="J193" s="617"/>
      <c r="K193" s="1622">
        <f t="shared" si="18"/>
        <v>0</v>
      </c>
      <c r="L193" s="466">
        <v>0</v>
      </c>
    </row>
    <row r="194" spans="1:14" ht="12.75" customHeight="1" thickBot="1" x14ac:dyDescent="0.25">
      <c r="A194" s="1619" t="s">
        <v>1202</v>
      </c>
      <c r="B194" s="1620" t="s">
        <v>580</v>
      </c>
      <c r="C194" s="617"/>
      <c r="D194" s="617"/>
      <c r="E194" s="1621">
        <f>SUM(E188:E193)</f>
        <v>0</v>
      </c>
      <c r="F194" s="617"/>
      <c r="G194" s="617"/>
      <c r="H194" s="1621">
        <f>SUM(H188:H193)</f>
        <v>0</v>
      </c>
      <c r="I194" s="477"/>
      <c r="J194" s="617"/>
      <c r="K194" s="1621">
        <f>SUM(K188:K193)</f>
        <v>0</v>
      </c>
      <c r="L194" s="1621">
        <f>SUM(L188:L193)</f>
        <v>0</v>
      </c>
    </row>
    <row r="195" spans="1:14" ht="15.75" customHeight="1" thickTop="1" x14ac:dyDescent="0.2">
      <c r="A195" s="670" t="s">
        <v>94</v>
      </c>
      <c r="B195" s="679" t="s">
        <v>988</v>
      </c>
      <c r="C195" s="617"/>
      <c r="D195" s="617"/>
      <c r="E195" s="657">
        <v>0</v>
      </c>
      <c r="F195" s="617"/>
      <c r="G195" s="617"/>
      <c r="H195" s="657">
        <v>0</v>
      </c>
      <c r="I195" s="477"/>
      <c r="J195" s="617"/>
      <c r="K195" s="1636">
        <f>SUM(E195,H195)</f>
        <v>0</v>
      </c>
      <c r="L195" s="657">
        <v>0</v>
      </c>
    </row>
    <row r="196" spans="1:14" ht="12.75" customHeight="1" thickBot="1" x14ac:dyDescent="0.25">
      <c r="A196" s="1619" t="s">
        <v>1563</v>
      </c>
      <c r="B196" s="1620" t="s">
        <v>915</v>
      </c>
      <c r="C196" s="617"/>
      <c r="D196" s="617"/>
      <c r="E196" s="1628">
        <f>SUM(E194,E195)</f>
        <v>0</v>
      </c>
      <c r="F196" s="617"/>
      <c r="G196" s="617"/>
      <c r="H196" s="1628">
        <f>SUM(H194,H195)</f>
        <v>0</v>
      </c>
      <c r="I196" s="477"/>
      <c r="J196" s="617"/>
      <c r="K196" s="1628">
        <f>SUM(K194,K195)</f>
        <v>0</v>
      </c>
      <c r="L196" s="1628">
        <f>SUM(L194,L195)</f>
        <v>0</v>
      </c>
    </row>
    <row r="197" spans="1:14" s="675" customFormat="1" ht="15.75" customHeight="1" thickTop="1" x14ac:dyDescent="0.2">
      <c r="A197" s="1564" t="s">
        <v>997</v>
      </c>
      <c r="B197" s="156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456" t="s">
        <v>89</v>
      </c>
      <c r="B199" s="615">
        <v>5110</v>
      </c>
      <c r="C199" s="617"/>
      <c r="D199" s="617"/>
      <c r="E199" s="617"/>
      <c r="F199" s="617"/>
      <c r="G199" s="617"/>
      <c r="H199" s="466">
        <v>0</v>
      </c>
      <c r="I199" s="617"/>
      <c r="J199" s="617"/>
      <c r="K199" s="1622">
        <f>SUM(H199)</f>
        <v>0</v>
      </c>
      <c r="L199" s="466">
        <v>0</v>
      </c>
    </row>
    <row r="200" spans="1:14" x14ac:dyDescent="0.2">
      <c r="A200" s="1456" t="s">
        <v>90</v>
      </c>
      <c r="B200" s="615">
        <v>5120</v>
      </c>
      <c r="C200" s="617"/>
      <c r="D200" s="617"/>
      <c r="E200" s="617"/>
      <c r="F200" s="617"/>
      <c r="G200" s="617"/>
      <c r="H200" s="466">
        <v>0</v>
      </c>
      <c r="I200" s="617"/>
      <c r="J200" s="617"/>
      <c r="K200" s="1622">
        <f>SUM(H200)</f>
        <v>0</v>
      </c>
      <c r="L200" s="466">
        <v>0</v>
      </c>
    </row>
    <row r="201" spans="1:14" ht="12.75" customHeight="1" x14ac:dyDescent="0.2">
      <c r="A201" s="1456" t="s">
        <v>1232</v>
      </c>
      <c r="B201" s="629" t="s">
        <v>638</v>
      </c>
      <c r="C201" s="617"/>
      <c r="D201" s="617"/>
      <c r="E201" s="617"/>
      <c r="F201" s="617"/>
      <c r="G201" s="617"/>
      <c r="H201" s="466">
        <v>0</v>
      </c>
      <c r="I201" s="617"/>
      <c r="J201" s="617"/>
      <c r="K201" s="1622">
        <f>SUM(H201)</f>
        <v>0</v>
      </c>
      <c r="L201" s="466">
        <v>0</v>
      </c>
    </row>
    <row r="202" spans="1:14" x14ac:dyDescent="0.2">
      <c r="A202" s="1456" t="s">
        <v>91</v>
      </c>
      <c r="B202" s="615" t="s">
        <v>610</v>
      </c>
      <c r="C202" s="617"/>
      <c r="D202" s="617"/>
      <c r="E202" s="617"/>
      <c r="F202" s="617"/>
      <c r="G202" s="617"/>
      <c r="H202" s="466">
        <v>0</v>
      </c>
      <c r="I202" s="617"/>
      <c r="J202" s="617"/>
      <c r="K202" s="1622">
        <f>SUM(H202)</f>
        <v>0</v>
      </c>
      <c r="L202" s="466">
        <v>0</v>
      </c>
    </row>
    <row r="203" spans="1:14" x14ac:dyDescent="0.2">
      <c r="A203" s="1468" t="s">
        <v>640</v>
      </c>
      <c r="B203" s="615" t="s">
        <v>639</v>
      </c>
      <c r="C203" s="617"/>
      <c r="D203" s="617"/>
      <c r="E203" s="617"/>
      <c r="F203" s="617"/>
      <c r="G203" s="617"/>
      <c r="H203" s="471">
        <v>0</v>
      </c>
      <c r="I203" s="617"/>
      <c r="J203" s="617"/>
      <c r="K203" s="1622">
        <f>SUM(H203)</f>
        <v>0</v>
      </c>
      <c r="L203" s="471">
        <v>0</v>
      </c>
    </row>
    <row r="204" spans="1:14" ht="13.5" thickBot="1" x14ac:dyDescent="0.25">
      <c r="A204" s="1619" t="s">
        <v>294</v>
      </c>
      <c r="B204" s="1620" t="s">
        <v>742</v>
      </c>
      <c r="C204" s="617"/>
      <c r="D204" s="617"/>
      <c r="E204" s="617"/>
      <c r="F204" s="617"/>
      <c r="G204" s="617"/>
      <c r="H204" s="1621">
        <f>SUM(H199:H203)</f>
        <v>0</v>
      </c>
      <c r="I204" s="617"/>
      <c r="J204" s="617"/>
      <c r="K204" s="1621">
        <f>SUM(K199:K203)</f>
        <v>0</v>
      </c>
      <c r="L204" s="1621">
        <f>SUM(L199:L203)</f>
        <v>0</v>
      </c>
    </row>
    <row r="205" spans="1:14" ht="15.75" customHeight="1" thickTop="1" x14ac:dyDescent="0.2">
      <c r="A205" s="680" t="s">
        <v>85</v>
      </c>
      <c r="B205" s="681" t="s">
        <v>38</v>
      </c>
      <c r="C205" s="617"/>
      <c r="D205" s="617"/>
      <c r="E205" s="617"/>
      <c r="F205" s="617"/>
      <c r="G205" s="617"/>
      <c r="H205" s="535">
        <v>0</v>
      </c>
      <c r="I205" s="617"/>
      <c r="J205" s="617"/>
      <c r="K205" s="1636">
        <f>SUM(H205)</f>
        <v>0</v>
      </c>
      <c r="L205" s="535">
        <v>0</v>
      </c>
    </row>
    <row r="206" spans="1:14" ht="30" customHeight="1" x14ac:dyDescent="0.2">
      <c r="A206" s="682" t="s">
        <v>1760</v>
      </c>
      <c r="B206" s="673" t="s">
        <v>31</v>
      </c>
      <c r="C206" s="617"/>
      <c r="D206" s="617"/>
      <c r="E206" s="617"/>
      <c r="F206" s="617"/>
      <c r="G206" s="617"/>
      <c r="H206" s="466">
        <v>0</v>
      </c>
      <c r="I206" s="617"/>
      <c r="J206" s="617"/>
      <c r="K206" s="1622">
        <f>SUM(H206)</f>
        <v>0</v>
      </c>
      <c r="L206" s="466">
        <v>0</v>
      </c>
    </row>
    <row r="207" spans="1:14" ht="15.75" customHeight="1" x14ac:dyDescent="0.2">
      <c r="A207" s="622" t="s">
        <v>790</v>
      </c>
      <c r="B207" s="673" t="s">
        <v>86</v>
      </c>
      <c r="C207" s="617"/>
      <c r="D207" s="617"/>
      <c r="E207" s="617"/>
      <c r="F207" s="617"/>
      <c r="G207" s="617"/>
      <c r="H207" s="467">
        <v>0</v>
      </c>
      <c r="I207" s="617"/>
      <c r="J207" s="617"/>
      <c r="K207" s="1622">
        <f>H207</f>
        <v>0</v>
      </c>
      <c r="L207" s="466">
        <v>0</v>
      </c>
    </row>
    <row r="208" spans="1:14" ht="12.75" customHeight="1" thickBot="1" x14ac:dyDescent="0.25">
      <c r="A208" s="1637" t="s">
        <v>659</v>
      </c>
      <c r="B208" s="1638" t="s">
        <v>513</v>
      </c>
      <c r="C208" s="617"/>
      <c r="D208" s="617"/>
      <c r="E208" s="617"/>
      <c r="F208" s="617"/>
      <c r="G208" s="617"/>
      <c r="H208" s="1628">
        <f>SUM(H204,H205,H206,H207)</f>
        <v>0</v>
      </c>
      <c r="I208" s="617"/>
      <c r="J208" s="617"/>
      <c r="K208" s="1628">
        <f>SUM(K204,K205,K206,K207)</f>
        <v>0</v>
      </c>
      <c r="L208" s="1628">
        <f>SUM(L204,L205,L206,L207)</f>
        <v>0</v>
      </c>
    </row>
    <row r="209" spans="1:14" ht="15.75" customHeight="1" thickTop="1" thickBot="1" x14ac:dyDescent="0.25">
      <c r="A209" s="1558" t="s">
        <v>927</v>
      </c>
      <c r="B209" s="1565" t="s">
        <v>916</v>
      </c>
      <c r="C209" s="624"/>
      <c r="D209" s="624"/>
      <c r="E209" s="624"/>
      <c r="F209" s="624"/>
      <c r="G209" s="624"/>
      <c r="H209" s="624"/>
      <c r="I209" s="617"/>
      <c r="J209" s="617"/>
      <c r="K209" s="624"/>
      <c r="L209" s="576">
        <v>0</v>
      </c>
    </row>
    <row r="210" spans="1:14" ht="12.75" customHeight="1" thickTop="1" thickBot="1" x14ac:dyDescent="0.25">
      <c r="A210" s="1643" t="s">
        <v>295</v>
      </c>
      <c r="B210" s="1644"/>
      <c r="C210" s="1621">
        <f>SUM(C184,C185)</f>
        <v>51560</v>
      </c>
      <c r="D210" s="1621">
        <f>SUM(D184,D185)</f>
        <v>0</v>
      </c>
      <c r="E210" s="1621">
        <f>SUM(E184,E185,E196)</f>
        <v>1061169</v>
      </c>
      <c r="F210" s="1621">
        <f>SUM(F184,F185)</f>
        <v>168</v>
      </c>
      <c r="G210" s="1621">
        <f>SUM(G184,G185)</f>
        <v>0</v>
      </c>
      <c r="H210" s="1621">
        <f>SUM(H184,H185,H196,H208,H209)</f>
        <v>0</v>
      </c>
      <c r="I210" s="1621">
        <f>SUM(I184,I185)</f>
        <v>0</v>
      </c>
      <c r="J210" s="1621">
        <f>SUM(J184,J185)</f>
        <v>0</v>
      </c>
      <c r="K210" s="1622">
        <f>SUM(K184,K185,K196,K208,K209)</f>
        <v>1112897</v>
      </c>
      <c r="L210" s="1621">
        <f>SUM(L184,L185,L196,L208,L209)</f>
        <v>1219800</v>
      </c>
    </row>
    <row r="211" spans="1:14" ht="13.5" thickTop="1" x14ac:dyDescent="0.2">
      <c r="A211" s="2155" t="s">
        <v>1053</v>
      </c>
      <c r="B211" s="2156"/>
      <c r="C211" s="619"/>
      <c r="D211" s="619"/>
      <c r="E211" s="619"/>
      <c r="F211" s="619"/>
      <c r="G211" s="619"/>
      <c r="H211" s="619"/>
      <c r="I211" s="617"/>
      <c r="J211" s="617"/>
      <c r="K211" s="1635">
        <f>'Revenues 9-14'!F275-'Expenditures 15-22'!K210</f>
        <v>16312</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77" t="s">
        <v>1022</v>
      </c>
      <c r="B213" s="2178"/>
      <c r="C213" s="1503"/>
      <c r="D213" s="1504"/>
      <c r="E213" s="1504"/>
      <c r="F213" s="1504"/>
      <c r="G213" s="1504"/>
      <c r="H213" s="1504"/>
      <c r="I213" s="1504"/>
      <c r="J213" s="1504"/>
      <c r="K213" s="1504"/>
      <c r="L213" s="1505"/>
      <c r="M213" s="610"/>
      <c r="N213" s="610"/>
    </row>
    <row r="214" spans="1:14" s="675" customFormat="1" ht="15.75" customHeight="1" x14ac:dyDescent="0.2">
      <c r="A214" s="1575" t="s">
        <v>928</v>
      </c>
      <c r="B214" s="1567" t="s">
        <v>591</v>
      </c>
      <c r="C214" s="617"/>
      <c r="D214" s="624"/>
      <c r="E214" s="617"/>
      <c r="F214" s="617"/>
      <c r="G214" s="617"/>
      <c r="H214" s="617"/>
      <c r="I214" s="617"/>
      <c r="J214" s="617"/>
      <c r="K214" s="624"/>
      <c r="L214" s="624"/>
      <c r="M214" s="666"/>
      <c r="N214" s="666"/>
    </row>
    <row r="215" spans="1:14" x14ac:dyDescent="0.2">
      <c r="A215" s="1456" t="s">
        <v>1018</v>
      </c>
      <c r="B215" s="615">
        <v>1100</v>
      </c>
      <c r="C215" s="617"/>
      <c r="D215" s="466">
        <v>183314</v>
      </c>
      <c r="E215" s="617"/>
      <c r="F215" s="617"/>
      <c r="G215" s="617"/>
      <c r="H215" s="617"/>
      <c r="I215" s="617"/>
      <c r="J215" s="617"/>
      <c r="K215" s="1622">
        <f>D215</f>
        <v>183314</v>
      </c>
      <c r="L215" s="466">
        <v>139400</v>
      </c>
    </row>
    <row r="216" spans="1:14" x14ac:dyDescent="0.2">
      <c r="A216" s="1456" t="s">
        <v>165</v>
      </c>
      <c r="B216" s="615" t="s">
        <v>1024</v>
      </c>
      <c r="C216" s="617"/>
      <c r="D216" s="467">
        <v>-7402</v>
      </c>
      <c r="E216" s="617"/>
      <c r="F216" s="617"/>
      <c r="G216" s="617"/>
      <c r="H216" s="617"/>
      <c r="I216" s="617"/>
      <c r="J216" s="617"/>
      <c r="K216" s="1622">
        <f t="shared" ref="K216:K228" si="19">D216</f>
        <v>-7402</v>
      </c>
      <c r="L216" s="466">
        <v>0</v>
      </c>
    </row>
    <row r="217" spans="1:14" x14ac:dyDescent="0.2">
      <c r="A217" s="1456" t="s">
        <v>166</v>
      </c>
      <c r="B217" s="615">
        <v>1200</v>
      </c>
      <c r="C217" s="617"/>
      <c r="D217" s="466">
        <v>90198</v>
      </c>
      <c r="E217" s="617"/>
      <c r="F217" s="617"/>
      <c r="G217" s="617"/>
      <c r="H217" s="617"/>
      <c r="I217" s="617"/>
      <c r="J217" s="617"/>
      <c r="K217" s="1622">
        <f t="shared" si="19"/>
        <v>90198</v>
      </c>
      <c r="L217" s="466">
        <v>0</v>
      </c>
    </row>
    <row r="218" spans="1:14" x14ac:dyDescent="0.2">
      <c r="A218" s="1456" t="s">
        <v>296</v>
      </c>
      <c r="B218" s="615" t="s">
        <v>1025</v>
      </c>
      <c r="C218" s="617"/>
      <c r="D218" s="467">
        <v>0</v>
      </c>
      <c r="E218" s="617"/>
      <c r="F218" s="617"/>
      <c r="G218" s="617"/>
      <c r="H218" s="617"/>
      <c r="I218" s="617"/>
      <c r="J218" s="617"/>
      <c r="K218" s="1622">
        <f t="shared" si="19"/>
        <v>0</v>
      </c>
      <c r="L218" s="466">
        <v>0</v>
      </c>
    </row>
    <row r="219" spans="1:14" x14ac:dyDescent="0.2">
      <c r="A219" s="1456" t="s">
        <v>297</v>
      </c>
      <c r="B219" s="615">
        <v>1250</v>
      </c>
      <c r="C219" s="617"/>
      <c r="D219" s="466">
        <v>13413</v>
      </c>
      <c r="E219" s="617"/>
      <c r="F219" s="617"/>
      <c r="G219" s="617"/>
      <c r="H219" s="617"/>
      <c r="I219" s="617"/>
      <c r="J219" s="617"/>
      <c r="K219" s="1622">
        <f t="shared" si="19"/>
        <v>13413</v>
      </c>
      <c r="L219" s="466">
        <v>0</v>
      </c>
    </row>
    <row r="220" spans="1:14" x14ac:dyDescent="0.2">
      <c r="A220" s="1456" t="s">
        <v>298</v>
      </c>
      <c r="B220" s="615" t="s">
        <v>163</v>
      </c>
      <c r="C220" s="617"/>
      <c r="D220" s="467">
        <v>0</v>
      </c>
      <c r="E220" s="617"/>
      <c r="F220" s="617"/>
      <c r="G220" s="617"/>
      <c r="H220" s="617"/>
      <c r="I220" s="617"/>
      <c r="J220" s="617"/>
      <c r="K220" s="1622">
        <f t="shared" si="19"/>
        <v>0</v>
      </c>
      <c r="L220" s="466">
        <v>0</v>
      </c>
    </row>
    <row r="221" spans="1:14" x14ac:dyDescent="0.2">
      <c r="A221" s="1456" t="s">
        <v>1019</v>
      </c>
      <c r="B221" s="615">
        <v>1300</v>
      </c>
      <c r="C221" s="617"/>
      <c r="D221" s="466">
        <v>0</v>
      </c>
      <c r="E221" s="617"/>
      <c r="F221" s="617"/>
      <c r="G221" s="617"/>
      <c r="H221" s="617"/>
      <c r="I221" s="617"/>
      <c r="J221" s="617"/>
      <c r="K221" s="1622">
        <f t="shared" si="19"/>
        <v>0</v>
      </c>
      <c r="L221" s="466">
        <v>0</v>
      </c>
    </row>
    <row r="222" spans="1:14" x14ac:dyDescent="0.2">
      <c r="A222" s="1456" t="s">
        <v>747</v>
      </c>
      <c r="B222" s="615">
        <v>1400</v>
      </c>
      <c r="C222" s="617"/>
      <c r="D222" s="466">
        <v>0</v>
      </c>
      <c r="E222" s="617"/>
      <c r="F222" s="617"/>
      <c r="G222" s="617"/>
      <c r="H222" s="617"/>
      <c r="I222" s="617"/>
      <c r="J222" s="617"/>
      <c r="K222" s="1622">
        <f t="shared" si="19"/>
        <v>0</v>
      </c>
      <c r="L222" s="466">
        <v>4100</v>
      </c>
    </row>
    <row r="223" spans="1:14" x14ac:dyDescent="0.2">
      <c r="A223" s="1456" t="s">
        <v>1020</v>
      </c>
      <c r="B223" s="615">
        <v>1500</v>
      </c>
      <c r="C223" s="617"/>
      <c r="D223" s="466">
        <v>7506</v>
      </c>
      <c r="E223" s="617"/>
      <c r="F223" s="617"/>
      <c r="G223" s="617"/>
      <c r="H223" s="617"/>
      <c r="I223" s="617"/>
      <c r="J223" s="617"/>
      <c r="K223" s="1622">
        <f t="shared" si="19"/>
        <v>7506</v>
      </c>
      <c r="L223" s="466">
        <v>6100</v>
      </c>
    </row>
    <row r="224" spans="1:14" x14ac:dyDescent="0.2">
      <c r="A224" s="1456" t="s">
        <v>1021</v>
      </c>
      <c r="B224" s="615">
        <v>1600</v>
      </c>
      <c r="C224" s="617"/>
      <c r="D224" s="466">
        <v>0</v>
      </c>
      <c r="E224" s="617"/>
      <c r="F224" s="617"/>
      <c r="G224" s="617"/>
      <c r="H224" s="617"/>
      <c r="I224" s="617"/>
      <c r="J224" s="617"/>
      <c r="K224" s="1622">
        <f t="shared" si="19"/>
        <v>0</v>
      </c>
      <c r="L224" s="466">
        <v>0</v>
      </c>
    </row>
    <row r="225" spans="1:12" x14ac:dyDescent="0.2">
      <c r="A225" s="1456" t="s">
        <v>1044</v>
      </c>
      <c r="B225" s="615">
        <v>1650</v>
      </c>
      <c r="C225" s="617"/>
      <c r="D225" s="466">
        <v>0</v>
      </c>
      <c r="E225" s="617"/>
      <c r="F225" s="617"/>
      <c r="G225" s="617"/>
      <c r="H225" s="617"/>
      <c r="I225" s="617"/>
      <c r="J225" s="617"/>
      <c r="K225" s="1622">
        <f t="shared" si="19"/>
        <v>0</v>
      </c>
      <c r="L225" s="466">
        <v>0</v>
      </c>
    </row>
    <row r="226" spans="1:12" x14ac:dyDescent="0.2">
      <c r="A226" s="1456" t="s">
        <v>748</v>
      </c>
      <c r="B226" s="615" t="s">
        <v>164</v>
      </c>
      <c r="C226" s="617"/>
      <c r="D226" s="467">
        <v>0</v>
      </c>
      <c r="E226" s="617"/>
      <c r="F226" s="617"/>
      <c r="G226" s="617"/>
      <c r="H226" s="617"/>
      <c r="I226" s="617"/>
      <c r="J226" s="617"/>
      <c r="K226" s="1622">
        <f t="shared" si="19"/>
        <v>0</v>
      </c>
      <c r="L226" s="466">
        <v>0</v>
      </c>
    </row>
    <row r="227" spans="1:12" x14ac:dyDescent="0.2">
      <c r="A227" s="1456" t="s">
        <v>1148</v>
      </c>
      <c r="B227" s="615">
        <v>1800</v>
      </c>
      <c r="C227" s="617"/>
      <c r="D227" s="466">
        <v>0</v>
      </c>
      <c r="E227" s="617"/>
      <c r="F227" s="617"/>
      <c r="G227" s="617"/>
      <c r="H227" s="617"/>
      <c r="I227" s="617"/>
      <c r="J227" s="617"/>
      <c r="K227" s="1622">
        <f t="shared" si="19"/>
        <v>0</v>
      </c>
      <c r="L227" s="466">
        <v>0</v>
      </c>
    </row>
    <row r="228" spans="1:12" x14ac:dyDescent="0.2">
      <c r="A228" s="1456" t="s">
        <v>1149</v>
      </c>
      <c r="B228" s="615">
        <v>1900</v>
      </c>
      <c r="C228" s="617"/>
      <c r="D228" s="466">
        <v>0</v>
      </c>
      <c r="E228" s="617"/>
      <c r="F228" s="617"/>
      <c r="G228" s="617"/>
      <c r="H228" s="617"/>
      <c r="I228" s="617"/>
      <c r="J228" s="617"/>
      <c r="K228" s="1622">
        <f t="shared" si="19"/>
        <v>0</v>
      </c>
      <c r="L228" s="466">
        <v>0</v>
      </c>
    </row>
    <row r="229" spans="1:12" ht="12.75" customHeight="1" thickBot="1" x14ac:dyDescent="0.25">
      <c r="A229" s="1619" t="s">
        <v>739</v>
      </c>
      <c r="B229" s="1626" t="s">
        <v>591</v>
      </c>
      <c r="C229" s="617"/>
      <c r="D229" s="1621">
        <f>SUM(D215:D228)</f>
        <v>287029</v>
      </c>
      <c r="E229" s="617"/>
      <c r="F229" s="617"/>
      <c r="G229" s="617"/>
      <c r="H229" s="617"/>
      <c r="I229" s="617"/>
      <c r="J229" s="617"/>
      <c r="K229" s="1621">
        <f>SUM(K215:K228)</f>
        <v>287029</v>
      </c>
      <c r="L229" s="1621">
        <f>SUM(L215:L228)</f>
        <v>149600</v>
      </c>
    </row>
    <row r="230" spans="1:12" ht="15.75" customHeight="1" thickTop="1" x14ac:dyDescent="0.2">
      <c r="A230" s="1564" t="s">
        <v>929</v>
      </c>
      <c r="B230" s="156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456" t="s">
        <v>1150</v>
      </c>
      <c r="B232" s="615">
        <v>2110</v>
      </c>
      <c r="C232" s="617"/>
      <c r="D232" s="466">
        <v>6721</v>
      </c>
      <c r="E232" s="617"/>
      <c r="F232" s="617"/>
      <c r="G232" s="617"/>
      <c r="H232" s="617"/>
      <c r="I232" s="617"/>
      <c r="J232" s="617"/>
      <c r="K232" s="1622">
        <f t="shared" ref="K232:K237" si="20">D232</f>
        <v>6721</v>
      </c>
      <c r="L232" s="466">
        <v>0</v>
      </c>
    </row>
    <row r="233" spans="1:12" x14ac:dyDescent="0.2">
      <c r="A233" s="1456" t="s">
        <v>1151</v>
      </c>
      <c r="B233" s="615">
        <v>2120</v>
      </c>
      <c r="C233" s="617"/>
      <c r="D233" s="466">
        <v>0</v>
      </c>
      <c r="E233" s="617"/>
      <c r="F233" s="617"/>
      <c r="G233" s="617"/>
      <c r="H233" s="617"/>
      <c r="I233" s="617"/>
      <c r="J233" s="617"/>
      <c r="K233" s="1622">
        <f t="shared" si="20"/>
        <v>0</v>
      </c>
      <c r="L233" s="466">
        <v>0</v>
      </c>
    </row>
    <row r="234" spans="1:12" x14ac:dyDescent="0.2">
      <c r="A234" s="1456" t="s">
        <v>207</v>
      </c>
      <c r="B234" s="615">
        <v>2130</v>
      </c>
      <c r="C234" s="617"/>
      <c r="D234" s="466">
        <v>43384</v>
      </c>
      <c r="E234" s="617"/>
      <c r="F234" s="617"/>
      <c r="G234" s="617"/>
      <c r="H234" s="617"/>
      <c r="I234" s="617"/>
      <c r="J234" s="617"/>
      <c r="K234" s="1622">
        <f t="shared" si="20"/>
        <v>43384</v>
      </c>
      <c r="L234" s="466">
        <v>62000</v>
      </c>
    </row>
    <row r="235" spans="1:12" x14ac:dyDescent="0.2">
      <c r="A235" s="1456" t="s">
        <v>208</v>
      </c>
      <c r="B235" s="615">
        <v>2140</v>
      </c>
      <c r="C235" s="617"/>
      <c r="D235" s="466">
        <v>2200</v>
      </c>
      <c r="E235" s="617"/>
      <c r="F235" s="617"/>
      <c r="G235" s="617"/>
      <c r="H235" s="617"/>
      <c r="I235" s="617"/>
      <c r="J235" s="617"/>
      <c r="K235" s="1622">
        <f t="shared" si="20"/>
        <v>2200</v>
      </c>
      <c r="L235" s="466">
        <v>0</v>
      </c>
    </row>
    <row r="236" spans="1:12" x14ac:dyDescent="0.2">
      <c r="A236" s="1456" t="s">
        <v>209</v>
      </c>
      <c r="B236" s="615">
        <v>2150</v>
      </c>
      <c r="C236" s="617"/>
      <c r="D236" s="466">
        <v>2069</v>
      </c>
      <c r="E236" s="617"/>
      <c r="F236" s="617"/>
      <c r="G236" s="617"/>
      <c r="H236" s="617"/>
      <c r="I236" s="617"/>
      <c r="J236" s="617"/>
      <c r="K236" s="1622">
        <f t="shared" si="20"/>
        <v>2069</v>
      </c>
      <c r="L236" s="466">
        <v>0</v>
      </c>
    </row>
    <row r="237" spans="1:12" x14ac:dyDescent="0.2">
      <c r="A237" s="1456" t="s">
        <v>167</v>
      </c>
      <c r="B237" s="615">
        <v>2190</v>
      </c>
      <c r="C237" s="617"/>
      <c r="D237" s="466">
        <v>0</v>
      </c>
      <c r="E237" s="617"/>
      <c r="F237" s="617"/>
      <c r="G237" s="617"/>
      <c r="H237" s="617"/>
      <c r="I237" s="617"/>
      <c r="J237" s="617"/>
      <c r="K237" s="1622">
        <f t="shared" si="20"/>
        <v>0</v>
      </c>
      <c r="L237" s="466">
        <v>0</v>
      </c>
    </row>
    <row r="238" spans="1:12" ht="12.75" customHeight="1" thickBot="1" x14ac:dyDescent="0.25">
      <c r="A238" s="1619" t="s">
        <v>581</v>
      </c>
      <c r="B238" s="1626" t="s">
        <v>740</v>
      </c>
      <c r="C238" s="617"/>
      <c r="D238" s="1621">
        <f>SUM(D232:D237)</f>
        <v>54374</v>
      </c>
      <c r="E238" s="617"/>
      <c r="F238" s="617"/>
      <c r="G238" s="617"/>
      <c r="H238" s="617"/>
      <c r="I238" s="617"/>
      <c r="J238" s="617"/>
      <c r="K238" s="1621">
        <f>SUM(K232:K237)</f>
        <v>54374</v>
      </c>
      <c r="L238" s="1621">
        <f>SUM(L232:L237)</f>
        <v>62000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456" t="s">
        <v>868</v>
      </c>
      <c r="B240" s="615">
        <v>2210</v>
      </c>
      <c r="C240" s="617"/>
      <c r="D240" s="481">
        <v>19535</v>
      </c>
      <c r="E240" s="617"/>
      <c r="F240" s="617"/>
      <c r="G240" s="617"/>
      <c r="H240" s="617"/>
      <c r="I240" s="617"/>
      <c r="J240" s="617"/>
      <c r="K240" s="1623">
        <f>D240</f>
        <v>19535</v>
      </c>
      <c r="L240" s="481">
        <v>24600</v>
      </c>
    </row>
    <row r="241" spans="1:12" x14ac:dyDescent="0.2">
      <c r="A241" s="1456" t="s">
        <v>869</v>
      </c>
      <c r="B241" s="615">
        <v>2220</v>
      </c>
      <c r="C241" s="617"/>
      <c r="D241" s="466">
        <v>38361</v>
      </c>
      <c r="E241" s="617"/>
      <c r="F241" s="617"/>
      <c r="G241" s="617"/>
      <c r="H241" s="617"/>
      <c r="I241" s="617"/>
      <c r="J241" s="617"/>
      <c r="K241" s="1623">
        <f>D241</f>
        <v>38361</v>
      </c>
      <c r="L241" s="466">
        <v>26500</v>
      </c>
    </row>
    <row r="242" spans="1:12" x14ac:dyDescent="0.2">
      <c r="A242" s="1456" t="s">
        <v>870</v>
      </c>
      <c r="B242" s="615">
        <v>2230</v>
      </c>
      <c r="C242" s="617"/>
      <c r="D242" s="466">
        <v>0</v>
      </c>
      <c r="E242" s="617"/>
      <c r="F242" s="617"/>
      <c r="G242" s="617"/>
      <c r="H242" s="617"/>
      <c r="I242" s="617"/>
      <c r="J242" s="617"/>
      <c r="K242" s="1623">
        <f>D242</f>
        <v>0</v>
      </c>
      <c r="L242" s="466">
        <v>0</v>
      </c>
    </row>
    <row r="243" spans="1:12" ht="12.75" customHeight="1" thickBot="1" x14ac:dyDescent="0.25">
      <c r="A243" s="1645" t="s">
        <v>582</v>
      </c>
      <c r="B243" s="1646">
        <v>2200</v>
      </c>
      <c r="C243" s="617"/>
      <c r="D243" s="1621">
        <f>SUM(D240:D242)</f>
        <v>57896</v>
      </c>
      <c r="E243" s="617"/>
      <c r="F243" s="617"/>
      <c r="G243" s="617"/>
      <c r="H243" s="617"/>
      <c r="I243" s="617"/>
      <c r="J243" s="617"/>
      <c r="K243" s="1621">
        <f>SUM(K240:K242)</f>
        <v>57896</v>
      </c>
      <c r="L243" s="1621">
        <f>SUM(L240:L242)</f>
        <v>51100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456" t="s">
        <v>871</v>
      </c>
      <c r="B245" s="615">
        <v>2310</v>
      </c>
      <c r="C245" s="617"/>
      <c r="D245" s="481">
        <v>1669</v>
      </c>
      <c r="E245" s="617"/>
      <c r="F245" s="617"/>
      <c r="G245" s="617"/>
      <c r="H245" s="617"/>
      <c r="I245" s="617"/>
      <c r="J245" s="617"/>
      <c r="K245" s="1623">
        <f>D245</f>
        <v>1669</v>
      </c>
      <c r="L245" s="481">
        <v>0</v>
      </c>
    </row>
    <row r="246" spans="1:12" x14ac:dyDescent="0.2">
      <c r="A246" s="1456" t="s">
        <v>872</v>
      </c>
      <c r="B246" s="615">
        <v>2320</v>
      </c>
      <c r="C246" s="617"/>
      <c r="D246" s="466">
        <v>49451</v>
      </c>
      <c r="E246" s="617"/>
      <c r="F246" s="617"/>
      <c r="G246" s="617"/>
      <c r="H246" s="617"/>
      <c r="I246" s="617"/>
      <c r="J246" s="617"/>
      <c r="K246" s="1623">
        <f t="shared" ref="K246:K256" si="21">D246</f>
        <v>49451</v>
      </c>
      <c r="L246" s="466">
        <v>13700</v>
      </c>
    </row>
    <row r="247" spans="1:12" x14ac:dyDescent="0.2">
      <c r="A247" s="1456" t="s">
        <v>873</v>
      </c>
      <c r="B247" s="615">
        <v>2330</v>
      </c>
      <c r="C247" s="617"/>
      <c r="D247" s="466">
        <v>12748</v>
      </c>
      <c r="E247" s="617"/>
      <c r="F247" s="617"/>
      <c r="G247" s="617"/>
      <c r="H247" s="617"/>
      <c r="I247" s="617"/>
      <c r="J247" s="617"/>
      <c r="K247" s="1623">
        <f t="shared" si="21"/>
        <v>12748</v>
      </c>
      <c r="L247" s="466">
        <v>2000</v>
      </c>
    </row>
    <row r="248" spans="1:12" x14ac:dyDescent="0.2">
      <c r="A248" s="1457" t="s">
        <v>317</v>
      </c>
      <c r="B248" s="603" t="s">
        <v>299</v>
      </c>
      <c r="C248" s="617"/>
      <c r="D248" s="474">
        <v>0</v>
      </c>
      <c r="E248" s="617"/>
      <c r="F248" s="617"/>
      <c r="G248" s="617"/>
      <c r="H248" s="617"/>
      <c r="I248" s="617"/>
      <c r="J248" s="617"/>
      <c r="K248" s="1623">
        <f t="shared" si="21"/>
        <v>0</v>
      </c>
      <c r="L248" s="466">
        <v>0</v>
      </c>
    </row>
    <row r="249" spans="1:12" x14ac:dyDescent="0.2">
      <c r="A249" s="1458" t="s">
        <v>1886</v>
      </c>
      <c r="B249" s="684" t="s">
        <v>300</v>
      </c>
      <c r="C249" s="617"/>
      <c r="D249" s="474">
        <v>0</v>
      </c>
      <c r="E249" s="617"/>
      <c r="F249" s="617"/>
      <c r="G249" s="617"/>
      <c r="H249" s="617"/>
      <c r="I249" s="617"/>
      <c r="J249" s="617"/>
      <c r="K249" s="1623">
        <f t="shared" si="21"/>
        <v>0</v>
      </c>
      <c r="L249" s="466">
        <v>0</v>
      </c>
    </row>
    <row r="250" spans="1:12" x14ac:dyDescent="0.2">
      <c r="A250" s="1457" t="s">
        <v>1887</v>
      </c>
      <c r="B250" s="603" t="s">
        <v>301</v>
      </c>
      <c r="C250" s="617"/>
      <c r="D250" s="474">
        <v>0</v>
      </c>
      <c r="E250" s="617"/>
      <c r="F250" s="617"/>
      <c r="G250" s="617"/>
      <c r="H250" s="617"/>
      <c r="I250" s="617"/>
      <c r="J250" s="617"/>
      <c r="K250" s="1623">
        <f t="shared" si="21"/>
        <v>0</v>
      </c>
      <c r="L250" s="466">
        <v>0</v>
      </c>
    </row>
    <row r="251" spans="1:12" x14ac:dyDescent="0.2">
      <c r="A251" s="1457" t="s">
        <v>256</v>
      </c>
      <c r="B251" s="603" t="s">
        <v>302</v>
      </c>
      <c r="C251" s="617"/>
      <c r="D251" s="474">
        <v>0</v>
      </c>
      <c r="E251" s="617"/>
      <c r="F251" s="617"/>
      <c r="G251" s="617"/>
      <c r="H251" s="617"/>
      <c r="I251" s="617"/>
      <c r="J251" s="617"/>
      <c r="K251" s="1623">
        <f t="shared" si="21"/>
        <v>0</v>
      </c>
      <c r="L251" s="466">
        <v>0</v>
      </c>
    </row>
    <row r="252" spans="1:12" x14ac:dyDescent="0.2">
      <c r="A252" s="1457" t="s">
        <v>726</v>
      </c>
      <c r="B252" s="603" t="s">
        <v>303</v>
      </c>
      <c r="C252" s="617"/>
      <c r="D252" s="474">
        <v>0</v>
      </c>
      <c r="E252" s="617"/>
      <c r="F252" s="617"/>
      <c r="G252" s="617"/>
      <c r="H252" s="617"/>
      <c r="I252" s="617"/>
      <c r="J252" s="617"/>
      <c r="K252" s="1623">
        <f t="shared" si="21"/>
        <v>0</v>
      </c>
      <c r="L252" s="466">
        <v>0</v>
      </c>
    </row>
    <row r="253" spans="1:12" x14ac:dyDescent="0.2">
      <c r="A253" s="1457" t="s">
        <v>257</v>
      </c>
      <c r="B253" s="603" t="s">
        <v>304</v>
      </c>
      <c r="C253" s="617"/>
      <c r="D253" s="474">
        <v>0</v>
      </c>
      <c r="E253" s="617"/>
      <c r="F253" s="617"/>
      <c r="G253" s="617"/>
      <c r="H253" s="617"/>
      <c r="I253" s="617"/>
      <c r="J253" s="617"/>
      <c r="K253" s="1623">
        <f t="shared" si="21"/>
        <v>0</v>
      </c>
      <c r="L253" s="466">
        <v>0</v>
      </c>
    </row>
    <row r="254" spans="1:12" ht="22.5" x14ac:dyDescent="0.2">
      <c r="A254" s="1457" t="s">
        <v>1087</v>
      </c>
      <c r="B254" s="684" t="s">
        <v>305</v>
      </c>
      <c r="C254" s="617"/>
      <c r="D254" s="474">
        <v>2310</v>
      </c>
      <c r="E254" s="617"/>
      <c r="F254" s="617"/>
      <c r="G254" s="617"/>
      <c r="H254" s="617"/>
      <c r="I254" s="617"/>
      <c r="J254" s="617"/>
      <c r="K254" s="1623">
        <f t="shared" si="21"/>
        <v>2310</v>
      </c>
      <c r="L254" s="466">
        <v>35000</v>
      </c>
    </row>
    <row r="255" spans="1:12" x14ac:dyDescent="0.2">
      <c r="A255" s="1457" t="s">
        <v>1088</v>
      </c>
      <c r="B255" s="603" t="s">
        <v>306</v>
      </c>
      <c r="C255" s="617"/>
      <c r="D255" s="474">
        <v>0</v>
      </c>
      <c r="E255" s="617"/>
      <c r="F255" s="617"/>
      <c r="G255" s="617"/>
      <c r="H255" s="617"/>
      <c r="I255" s="617"/>
      <c r="J255" s="617"/>
      <c r="K255" s="1623">
        <f t="shared" si="21"/>
        <v>0</v>
      </c>
      <c r="L255" s="466">
        <v>0</v>
      </c>
    </row>
    <row r="256" spans="1:12" x14ac:dyDescent="0.2">
      <c r="A256" s="1457" t="s">
        <v>1028</v>
      </c>
      <c r="B256" s="615" t="s">
        <v>307</v>
      </c>
      <c r="C256" s="617"/>
      <c r="D256" s="474">
        <v>0</v>
      </c>
      <c r="E256" s="617"/>
      <c r="F256" s="617"/>
      <c r="G256" s="617"/>
      <c r="H256" s="617"/>
      <c r="I256" s="617"/>
      <c r="J256" s="617"/>
      <c r="K256" s="1623">
        <f t="shared" si="21"/>
        <v>0</v>
      </c>
      <c r="L256" s="466">
        <v>0</v>
      </c>
    </row>
    <row r="257" spans="1:14" ht="12.75" customHeight="1" thickBot="1" x14ac:dyDescent="0.25">
      <c r="A257" s="1619" t="s">
        <v>741</v>
      </c>
      <c r="B257" s="1647">
        <v>2300</v>
      </c>
      <c r="C257" s="617"/>
      <c r="D257" s="1621">
        <f>SUM(D245:D256)</f>
        <v>66178</v>
      </c>
      <c r="E257" s="617"/>
      <c r="F257" s="617"/>
      <c r="G257" s="617"/>
      <c r="H257" s="617"/>
      <c r="I257" s="617"/>
      <c r="J257" s="617"/>
      <c r="K257" s="1621">
        <f>SUM(K245:K256)</f>
        <v>66178</v>
      </c>
      <c r="L257" s="1621">
        <f>SUM(L245:L256)</f>
        <v>50700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456" t="s">
        <v>1127</v>
      </c>
      <c r="B259" s="686">
        <v>2410</v>
      </c>
      <c r="C259" s="617"/>
      <c r="D259" s="481">
        <v>82031</v>
      </c>
      <c r="E259" s="617"/>
      <c r="F259" s="617"/>
      <c r="G259" s="617"/>
      <c r="H259" s="617"/>
      <c r="I259" s="617"/>
      <c r="J259" s="617"/>
      <c r="K259" s="1623">
        <f>D259</f>
        <v>82031</v>
      </c>
      <c r="L259" s="481">
        <v>146900</v>
      </c>
    </row>
    <row r="260" spans="1:14" s="598" customFormat="1" x14ac:dyDescent="0.2">
      <c r="A260" s="1474" t="s">
        <v>1885</v>
      </c>
      <c r="B260" s="629">
        <v>2490</v>
      </c>
      <c r="C260" s="617"/>
      <c r="D260" s="466">
        <v>728</v>
      </c>
      <c r="E260" s="617"/>
      <c r="F260" s="617"/>
      <c r="G260" s="617"/>
      <c r="H260" s="617"/>
      <c r="I260" s="617"/>
      <c r="J260" s="617"/>
      <c r="K260" s="1623">
        <f>D260</f>
        <v>728</v>
      </c>
      <c r="L260" s="466">
        <v>0</v>
      </c>
      <c r="M260" s="210"/>
      <c r="N260" s="210"/>
    </row>
    <row r="261" spans="1:14" ht="12.75" customHeight="1" thickBot="1" x14ac:dyDescent="0.25">
      <c r="A261" s="1643" t="s">
        <v>281</v>
      </c>
      <c r="B261" s="1648" t="s">
        <v>34</v>
      </c>
      <c r="C261" s="617"/>
      <c r="D261" s="1621">
        <f>SUM(D259:D260)</f>
        <v>82759</v>
      </c>
      <c r="E261" s="617"/>
      <c r="F261" s="617"/>
      <c r="G261" s="617"/>
      <c r="H261" s="617"/>
      <c r="I261" s="617"/>
      <c r="J261" s="617"/>
      <c r="K261" s="1621">
        <f>SUM(K259:K260)</f>
        <v>82759</v>
      </c>
      <c r="L261" s="1621">
        <f>SUM(L259:L260)</f>
        <v>146900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456" t="s">
        <v>1128</v>
      </c>
      <c r="B263" s="686">
        <v>2510</v>
      </c>
      <c r="C263" s="617"/>
      <c r="D263" s="466">
        <v>0</v>
      </c>
      <c r="E263" s="617"/>
      <c r="F263" s="617"/>
      <c r="G263" s="617"/>
      <c r="H263" s="617"/>
      <c r="I263" s="617"/>
      <c r="J263" s="617"/>
      <c r="K263" s="1623">
        <f>D263</f>
        <v>0</v>
      </c>
      <c r="L263" s="481">
        <v>0</v>
      </c>
    </row>
    <row r="264" spans="1:14" x14ac:dyDescent="0.2">
      <c r="A264" s="1456" t="s">
        <v>483</v>
      </c>
      <c r="B264" s="686">
        <v>2520</v>
      </c>
      <c r="C264" s="617"/>
      <c r="D264" s="466">
        <v>85499</v>
      </c>
      <c r="E264" s="617"/>
      <c r="F264" s="617"/>
      <c r="G264" s="617"/>
      <c r="H264" s="617"/>
      <c r="I264" s="617"/>
      <c r="J264" s="617"/>
      <c r="K264" s="1623">
        <f t="shared" ref="K264:K269" si="22">D264</f>
        <v>85499</v>
      </c>
      <c r="L264" s="466">
        <v>26000</v>
      </c>
    </row>
    <row r="265" spans="1:14" x14ac:dyDescent="0.2">
      <c r="A265" s="1456" t="s">
        <v>4</v>
      </c>
      <c r="B265" s="615">
        <v>2530</v>
      </c>
      <c r="C265" s="617"/>
      <c r="D265" s="466">
        <v>0</v>
      </c>
      <c r="E265" s="617"/>
      <c r="F265" s="617"/>
      <c r="G265" s="617"/>
      <c r="H265" s="617"/>
      <c r="I265" s="617"/>
      <c r="J265" s="617"/>
      <c r="K265" s="1623">
        <f t="shared" si="22"/>
        <v>0</v>
      </c>
      <c r="L265" s="466">
        <v>0</v>
      </c>
    </row>
    <row r="266" spans="1:14" x14ac:dyDescent="0.2">
      <c r="A266" s="1456" t="s">
        <v>206</v>
      </c>
      <c r="B266" s="615">
        <v>2540</v>
      </c>
      <c r="C266" s="617"/>
      <c r="D266" s="466">
        <v>159284</v>
      </c>
      <c r="E266" s="617"/>
      <c r="F266" s="617"/>
      <c r="G266" s="617"/>
      <c r="H266" s="617"/>
      <c r="I266" s="617"/>
      <c r="J266" s="617"/>
      <c r="K266" s="1623">
        <f t="shared" si="22"/>
        <v>159284</v>
      </c>
      <c r="L266" s="466">
        <v>268000</v>
      </c>
    </row>
    <row r="267" spans="1:14" x14ac:dyDescent="0.2">
      <c r="A267" s="1456" t="s">
        <v>1010</v>
      </c>
      <c r="B267" s="615">
        <v>2550</v>
      </c>
      <c r="C267" s="617"/>
      <c r="D267" s="466">
        <v>13648</v>
      </c>
      <c r="E267" s="617"/>
      <c r="F267" s="617"/>
      <c r="G267" s="617"/>
      <c r="H267" s="617"/>
      <c r="I267" s="617"/>
      <c r="J267" s="617"/>
      <c r="K267" s="1623">
        <f t="shared" si="22"/>
        <v>13648</v>
      </c>
      <c r="L267" s="466">
        <v>9000</v>
      </c>
    </row>
    <row r="268" spans="1:14" x14ac:dyDescent="0.2">
      <c r="A268" s="1456" t="s">
        <v>102</v>
      </c>
      <c r="B268" s="615">
        <v>2560</v>
      </c>
      <c r="C268" s="617"/>
      <c r="D268" s="466">
        <v>97351</v>
      </c>
      <c r="E268" s="617"/>
      <c r="F268" s="617"/>
      <c r="G268" s="617"/>
      <c r="H268" s="617"/>
      <c r="I268" s="617"/>
      <c r="J268" s="617"/>
      <c r="K268" s="1623">
        <f t="shared" si="22"/>
        <v>97351</v>
      </c>
      <c r="L268" s="466">
        <v>165000</v>
      </c>
    </row>
    <row r="269" spans="1:14" x14ac:dyDescent="0.2">
      <c r="A269" s="1456" t="s">
        <v>103</v>
      </c>
      <c r="B269" s="615">
        <v>2570</v>
      </c>
      <c r="C269" s="617"/>
      <c r="D269" s="466">
        <v>0</v>
      </c>
      <c r="E269" s="617"/>
      <c r="F269" s="617"/>
      <c r="G269" s="617"/>
      <c r="H269" s="617"/>
      <c r="I269" s="617"/>
      <c r="J269" s="617"/>
      <c r="K269" s="1623">
        <f t="shared" si="22"/>
        <v>0</v>
      </c>
      <c r="L269" s="466">
        <v>0</v>
      </c>
    </row>
    <row r="270" spans="1:14" ht="12.75" customHeight="1" thickBot="1" x14ac:dyDescent="0.25">
      <c r="A270" s="1619" t="s">
        <v>743</v>
      </c>
      <c r="B270" s="1626" t="s">
        <v>35</v>
      </c>
      <c r="C270" s="617"/>
      <c r="D270" s="1621">
        <f>SUM(D263:D269)</f>
        <v>355782</v>
      </c>
      <c r="E270" s="617"/>
      <c r="F270" s="617"/>
      <c r="G270" s="617"/>
      <c r="H270" s="617"/>
      <c r="I270" s="617"/>
      <c r="J270" s="617"/>
      <c r="K270" s="1621">
        <f>SUM(K263:K269)</f>
        <v>355782</v>
      </c>
      <c r="L270" s="1621">
        <f>SUM(L263:L269)</f>
        <v>468000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456" t="s">
        <v>1120</v>
      </c>
      <c r="B272" s="615">
        <v>2610</v>
      </c>
      <c r="C272" s="617"/>
      <c r="D272" s="481">
        <v>0</v>
      </c>
      <c r="E272" s="617"/>
      <c r="F272" s="617"/>
      <c r="G272" s="617"/>
      <c r="H272" s="617"/>
      <c r="I272" s="617"/>
      <c r="J272" s="617"/>
      <c r="K272" s="1623">
        <f>D272</f>
        <v>0</v>
      </c>
      <c r="L272" s="481">
        <v>0</v>
      </c>
    </row>
    <row r="273" spans="1:12" x14ac:dyDescent="0.2">
      <c r="A273" s="1456" t="s">
        <v>628</v>
      </c>
      <c r="B273" s="629">
        <v>2620</v>
      </c>
      <c r="C273" s="617"/>
      <c r="D273" s="466">
        <v>0</v>
      </c>
      <c r="E273" s="617"/>
      <c r="F273" s="617"/>
      <c r="G273" s="617"/>
      <c r="H273" s="617"/>
      <c r="I273" s="617"/>
      <c r="J273" s="617"/>
      <c r="K273" s="1623">
        <f>D273</f>
        <v>0</v>
      </c>
      <c r="L273" s="466">
        <v>0</v>
      </c>
    </row>
    <row r="274" spans="1:12" ht="12" customHeight="1" x14ac:dyDescent="0.2">
      <c r="A274" s="1456" t="s">
        <v>1121</v>
      </c>
      <c r="B274" s="615">
        <v>2630</v>
      </c>
      <c r="C274" s="617"/>
      <c r="D274" s="466">
        <v>13121</v>
      </c>
      <c r="E274" s="617"/>
      <c r="F274" s="617"/>
      <c r="G274" s="617"/>
      <c r="H274" s="617"/>
      <c r="I274" s="617"/>
      <c r="J274" s="617"/>
      <c r="K274" s="1623">
        <f>D274</f>
        <v>13121</v>
      </c>
      <c r="L274" s="466">
        <v>4000</v>
      </c>
    </row>
    <row r="275" spans="1:12" x14ac:dyDescent="0.2">
      <c r="A275" s="1456" t="s">
        <v>423</v>
      </c>
      <c r="B275" s="615">
        <v>2640</v>
      </c>
      <c r="C275" s="617"/>
      <c r="D275" s="466">
        <v>0</v>
      </c>
      <c r="E275" s="617"/>
      <c r="F275" s="617"/>
      <c r="G275" s="617"/>
      <c r="H275" s="617"/>
      <c r="I275" s="617"/>
      <c r="J275" s="617"/>
      <c r="K275" s="1623">
        <f>D275</f>
        <v>0</v>
      </c>
      <c r="L275" s="466">
        <v>0</v>
      </c>
    </row>
    <row r="276" spans="1:12" x14ac:dyDescent="0.2">
      <c r="A276" s="1456" t="s">
        <v>424</v>
      </c>
      <c r="B276" s="615">
        <v>2660</v>
      </c>
      <c r="C276" s="617"/>
      <c r="D276" s="466">
        <v>0</v>
      </c>
      <c r="E276" s="617"/>
      <c r="F276" s="617"/>
      <c r="G276" s="617"/>
      <c r="H276" s="617"/>
      <c r="I276" s="617"/>
      <c r="J276" s="617"/>
      <c r="K276" s="1623">
        <f>D276</f>
        <v>0</v>
      </c>
      <c r="L276" s="466">
        <v>0</v>
      </c>
    </row>
    <row r="277" spans="1:12" ht="12.75" customHeight="1" thickBot="1" x14ac:dyDescent="0.25">
      <c r="A277" s="1642" t="s">
        <v>37</v>
      </c>
      <c r="B277" s="1620" t="s">
        <v>36</v>
      </c>
      <c r="C277" s="617"/>
      <c r="D277" s="1621">
        <f>SUM(D272:D276)</f>
        <v>13121</v>
      </c>
      <c r="E277" s="617"/>
      <c r="F277" s="617"/>
      <c r="G277" s="617"/>
      <c r="H277" s="617"/>
      <c r="I277" s="617"/>
      <c r="J277" s="617"/>
      <c r="K277" s="1621">
        <f>SUM(K272:K276)</f>
        <v>13121</v>
      </c>
      <c r="L277" s="1621">
        <f>SUM(L272:L276)</f>
        <v>4000</v>
      </c>
    </row>
    <row r="278" spans="1:12" ht="13.5" customHeight="1" thickTop="1" x14ac:dyDescent="0.2">
      <c r="A278" s="1462" t="s">
        <v>1037</v>
      </c>
      <c r="B278" s="656" t="s">
        <v>595</v>
      </c>
      <c r="C278" s="617"/>
      <c r="D278" s="657">
        <v>5468</v>
      </c>
      <c r="E278" s="617"/>
      <c r="F278" s="617"/>
      <c r="G278" s="617"/>
      <c r="H278" s="617"/>
      <c r="I278" s="617"/>
      <c r="J278" s="617"/>
      <c r="K278" s="1636">
        <f>D278</f>
        <v>5468</v>
      </c>
      <c r="L278" s="657">
        <v>0</v>
      </c>
    </row>
    <row r="279" spans="1:12" ht="12.75" customHeight="1" thickBot="1" x14ac:dyDescent="0.25">
      <c r="A279" s="1649" t="s">
        <v>865</v>
      </c>
      <c r="B279" s="1632">
        <v>2000</v>
      </c>
      <c r="C279" s="617"/>
      <c r="D279" s="1628">
        <f>SUM(D238,D243,D257,D261,D270,D277,D278)</f>
        <v>635578</v>
      </c>
      <c r="E279" s="617"/>
      <c r="F279" s="617"/>
      <c r="G279" s="617"/>
      <c r="H279" s="617"/>
      <c r="I279" s="617"/>
      <c r="J279" s="617"/>
      <c r="K279" s="1628">
        <f>SUM(K238,K243,K257,K261,K270,K277,K278)</f>
        <v>635578</v>
      </c>
      <c r="L279" s="1628">
        <f>SUM(L238,L243,L257,L261,L270,L277,L278)</f>
        <v>782700</v>
      </c>
    </row>
    <row r="280" spans="1:12" ht="15.75" customHeight="1" thickTop="1" thickBot="1" x14ac:dyDescent="0.25">
      <c r="A280" s="1576" t="s">
        <v>930</v>
      </c>
      <c r="B280" s="1565">
        <v>3000</v>
      </c>
      <c r="C280" s="617"/>
      <c r="D280" s="576">
        <v>40271</v>
      </c>
      <c r="E280" s="617"/>
      <c r="F280" s="617"/>
      <c r="G280" s="617"/>
      <c r="H280" s="617"/>
      <c r="I280" s="617"/>
      <c r="J280" s="617"/>
      <c r="K280" s="1630">
        <f>D280</f>
        <v>40271</v>
      </c>
      <c r="L280" s="576">
        <v>3000</v>
      </c>
    </row>
    <row r="281" spans="1:12" ht="15.75" customHeight="1" thickTop="1" x14ac:dyDescent="0.2">
      <c r="A281" s="1566" t="s">
        <v>144</v>
      </c>
      <c r="B281" s="1567" t="s">
        <v>915</v>
      </c>
      <c r="C281" s="617"/>
      <c r="D281" s="566"/>
      <c r="E281" s="617"/>
      <c r="F281" s="617"/>
      <c r="G281" s="617"/>
      <c r="H281" s="617"/>
      <c r="I281" s="617"/>
      <c r="J281" s="617"/>
      <c r="K281" s="617"/>
      <c r="L281" s="617"/>
    </row>
    <row r="282" spans="1:12" ht="15.75" customHeight="1" x14ac:dyDescent="0.2">
      <c r="A282" s="1782" t="s">
        <v>517</v>
      </c>
      <c r="B282" s="691" t="s">
        <v>1934</v>
      </c>
      <c r="C282" s="617"/>
      <c r="D282" s="467">
        <v>0</v>
      </c>
      <c r="E282" s="617"/>
      <c r="F282" s="617"/>
      <c r="G282" s="617"/>
      <c r="H282" s="617"/>
      <c r="I282" s="617"/>
      <c r="J282" s="617"/>
      <c r="K282" s="1622">
        <f>D282</f>
        <v>0</v>
      </c>
      <c r="L282" s="467">
        <v>0</v>
      </c>
    </row>
    <row r="283" spans="1:12" x14ac:dyDescent="0.2">
      <c r="A283" s="1456" t="s">
        <v>322</v>
      </c>
      <c r="B283" s="615">
        <v>4120</v>
      </c>
      <c r="C283" s="617"/>
      <c r="D283" s="466">
        <v>0</v>
      </c>
      <c r="E283" s="617"/>
      <c r="F283" s="617"/>
      <c r="G283" s="617"/>
      <c r="H283" s="617"/>
      <c r="I283" s="617"/>
      <c r="J283" s="617"/>
      <c r="K283" s="1622">
        <f>D283</f>
        <v>0</v>
      </c>
      <c r="L283" s="466">
        <v>0</v>
      </c>
    </row>
    <row r="284" spans="1:12" x14ac:dyDescent="0.2">
      <c r="A284" s="1456" t="s">
        <v>721</v>
      </c>
      <c r="B284" s="615">
        <v>4140</v>
      </c>
      <c r="C284" s="617"/>
      <c r="D284" s="467">
        <v>0</v>
      </c>
      <c r="E284" s="617"/>
      <c r="F284" s="617"/>
      <c r="G284" s="617"/>
      <c r="H284" s="617"/>
      <c r="I284" s="617"/>
      <c r="J284" s="617"/>
      <c r="K284" s="1622">
        <f>D284</f>
        <v>0</v>
      </c>
      <c r="L284" s="466">
        <v>0</v>
      </c>
    </row>
    <row r="285" spans="1:12" ht="12.75" customHeight="1" thickBot="1" x14ac:dyDescent="0.25">
      <c r="A285" s="1619" t="s">
        <v>1563</v>
      </c>
      <c r="B285" s="1620" t="s">
        <v>915</v>
      </c>
      <c r="C285" s="617"/>
      <c r="D285" s="1621">
        <f>SUM(D282:D284)</f>
        <v>0</v>
      </c>
      <c r="E285" s="617"/>
      <c r="F285" s="617"/>
      <c r="G285" s="617"/>
      <c r="H285" s="617"/>
      <c r="I285" s="617"/>
      <c r="J285" s="617"/>
      <c r="K285" s="1621">
        <f>SUM(K282:K284)</f>
        <v>0</v>
      </c>
      <c r="L285" s="1621">
        <f>SUM(L282:L284)</f>
        <v>0</v>
      </c>
    </row>
    <row r="286" spans="1:12" ht="15.75" customHeight="1" thickTop="1" x14ac:dyDescent="0.2">
      <c r="A286" s="1564" t="s">
        <v>931</v>
      </c>
      <c r="B286" s="156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456" t="s">
        <v>89</v>
      </c>
      <c r="B288" s="615">
        <v>5110</v>
      </c>
      <c r="C288" s="617"/>
      <c r="D288" s="617"/>
      <c r="E288" s="617"/>
      <c r="F288" s="617"/>
      <c r="G288" s="617"/>
      <c r="H288" s="466">
        <v>0</v>
      </c>
      <c r="I288" s="617"/>
      <c r="J288" s="617"/>
      <c r="K288" s="1622">
        <f>H288</f>
        <v>0</v>
      </c>
      <c r="L288" s="466">
        <v>0</v>
      </c>
    </row>
    <row r="289" spans="1:14" x14ac:dyDescent="0.2">
      <c r="A289" s="1456" t="s">
        <v>90</v>
      </c>
      <c r="B289" s="615">
        <v>5120</v>
      </c>
      <c r="C289" s="617"/>
      <c r="D289" s="617"/>
      <c r="E289" s="617"/>
      <c r="F289" s="617"/>
      <c r="G289" s="617"/>
      <c r="H289" s="466">
        <v>0</v>
      </c>
      <c r="I289" s="617"/>
      <c r="J289" s="617"/>
      <c r="K289" s="1622">
        <f>H289</f>
        <v>0</v>
      </c>
      <c r="L289" s="466">
        <v>0</v>
      </c>
    </row>
    <row r="290" spans="1:14" ht="12.75" customHeight="1" x14ac:dyDescent="0.2">
      <c r="A290" s="1456" t="s">
        <v>1232</v>
      </c>
      <c r="B290" s="629" t="s">
        <v>638</v>
      </c>
      <c r="C290" s="617"/>
      <c r="D290" s="617"/>
      <c r="E290" s="617"/>
      <c r="F290" s="617"/>
      <c r="G290" s="617"/>
      <c r="H290" s="466">
        <v>0</v>
      </c>
      <c r="I290" s="617"/>
      <c r="J290" s="617"/>
      <c r="K290" s="1622">
        <f>H290</f>
        <v>0</v>
      </c>
      <c r="L290" s="466">
        <v>0</v>
      </c>
    </row>
    <row r="291" spans="1:14" x14ac:dyDescent="0.2">
      <c r="A291" s="1456" t="s">
        <v>91</v>
      </c>
      <c r="B291" s="615" t="s">
        <v>610</v>
      </c>
      <c r="C291" s="617"/>
      <c r="D291" s="617"/>
      <c r="E291" s="617"/>
      <c r="F291" s="617"/>
      <c r="G291" s="617"/>
      <c r="H291" s="466">
        <v>0</v>
      </c>
      <c r="I291" s="617"/>
      <c r="J291" s="617"/>
      <c r="K291" s="1622">
        <f>H291</f>
        <v>0</v>
      </c>
      <c r="L291" s="466">
        <v>0</v>
      </c>
    </row>
    <row r="292" spans="1:14" x14ac:dyDescent="0.2">
      <c r="A292" s="1456" t="s">
        <v>786</v>
      </c>
      <c r="B292" s="615" t="s">
        <v>639</v>
      </c>
      <c r="C292" s="617"/>
      <c r="D292" s="617"/>
      <c r="E292" s="617"/>
      <c r="F292" s="617"/>
      <c r="G292" s="617"/>
      <c r="H292" s="466">
        <v>0</v>
      </c>
      <c r="I292" s="617"/>
      <c r="J292" s="617"/>
      <c r="K292" s="1622">
        <f>H292</f>
        <v>0</v>
      </c>
      <c r="L292" s="466">
        <v>0</v>
      </c>
    </row>
    <row r="293" spans="1:14" ht="12.75" customHeight="1" thickBot="1" x14ac:dyDescent="0.25">
      <c r="A293" s="1619" t="s">
        <v>505</v>
      </c>
      <c r="B293" s="1620" t="s">
        <v>513</v>
      </c>
      <c r="C293" s="617"/>
      <c r="D293" s="617"/>
      <c r="E293" s="617"/>
      <c r="F293" s="617"/>
      <c r="G293" s="617"/>
      <c r="H293" s="1621">
        <f>SUM(H288:H292)</f>
        <v>0</v>
      </c>
      <c r="I293" s="617"/>
      <c r="J293" s="617"/>
      <c r="K293" s="1621">
        <f>SUM(K288:K292)</f>
        <v>0</v>
      </c>
      <c r="L293" s="1621">
        <f>SUM(L288:L292)</f>
        <v>0</v>
      </c>
    </row>
    <row r="294" spans="1:14" ht="15.75" customHeight="1" thickTop="1" thickBot="1" x14ac:dyDescent="0.25">
      <c r="A294" s="1577" t="s">
        <v>932</v>
      </c>
      <c r="B294" s="1565" t="s">
        <v>916</v>
      </c>
      <c r="C294" s="617"/>
      <c r="D294" s="624"/>
      <c r="E294" s="617"/>
      <c r="F294" s="617"/>
      <c r="G294" s="617"/>
      <c r="H294" s="687"/>
      <c r="I294" s="617"/>
      <c r="J294" s="617"/>
      <c r="K294" s="687"/>
      <c r="L294" s="578">
        <v>0</v>
      </c>
    </row>
    <row r="295" spans="1:14" ht="12.75" customHeight="1" thickTop="1" thickBot="1" x14ac:dyDescent="0.25">
      <c r="A295" s="2173" t="s">
        <v>526</v>
      </c>
      <c r="B295" s="2174"/>
      <c r="C295" s="617"/>
      <c r="D295" s="1621">
        <f>SUM(D229,D279,D280,D285)</f>
        <v>962878</v>
      </c>
      <c r="E295" s="617"/>
      <c r="F295" s="617"/>
      <c r="G295" s="617"/>
      <c r="H295" s="1621">
        <f>H293</f>
        <v>0</v>
      </c>
      <c r="I295" s="617"/>
      <c r="J295" s="617"/>
      <c r="K295" s="1621">
        <f>SUM(K229,K279,K280,K285,K293,K294)</f>
        <v>962878</v>
      </c>
      <c r="L295" s="1621">
        <f>SUM(L229,L279,L280,L285,L293,L294)</f>
        <v>935300</v>
      </c>
    </row>
    <row r="296" spans="1:14" ht="13.5" thickTop="1" x14ac:dyDescent="0.2">
      <c r="A296" s="2155" t="s">
        <v>1053</v>
      </c>
      <c r="B296" s="2156"/>
      <c r="C296" s="617"/>
      <c r="D296" s="619"/>
      <c r="E296" s="617"/>
      <c r="F296" s="617"/>
      <c r="G296" s="617"/>
      <c r="H296" s="688"/>
      <c r="I296" s="617"/>
      <c r="J296" s="617"/>
      <c r="K296" s="1635">
        <f>'Revenues 9-14'!G275-'Expenditures 15-22'!K295</f>
        <v>-496431</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65" t="s">
        <v>145</v>
      </c>
      <c r="B298" s="2159"/>
      <c r="C298" s="1503"/>
      <c r="D298" s="1504"/>
      <c r="E298" s="1504"/>
      <c r="F298" s="1504"/>
      <c r="G298" s="1504"/>
      <c r="H298" s="1504"/>
      <c r="I298" s="1504"/>
      <c r="J298" s="1504"/>
      <c r="K298" s="1504"/>
      <c r="L298" s="1505"/>
    </row>
    <row r="299" spans="1:14" ht="15.75" customHeight="1" x14ac:dyDescent="0.2">
      <c r="A299" s="1564" t="s">
        <v>146</v>
      </c>
      <c r="B299" s="156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469" t="s">
        <v>629</v>
      </c>
      <c r="B301" s="690">
        <v>2530</v>
      </c>
      <c r="C301" s="466">
        <v>0</v>
      </c>
      <c r="D301" s="466">
        <v>0</v>
      </c>
      <c r="E301" s="466">
        <v>40970</v>
      </c>
      <c r="F301" s="466">
        <v>0</v>
      </c>
      <c r="G301" s="466">
        <v>569508</v>
      </c>
      <c r="H301" s="466">
        <v>0</v>
      </c>
      <c r="I301" s="467">
        <v>0</v>
      </c>
      <c r="J301" s="467">
        <v>0</v>
      </c>
      <c r="K301" s="1622">
        <f>SUM(C301:J301)</f>
        <v>610478</v>
      </c>
      <c r="L301" s="467">
        <v>1650530</v>
      </c>
    </row>
    <row r="302" spans="1:14" ht="13.5" customHeight="1" x14ac:dyDescent="0.2">
      <c r="A302" s="1469" t="s">
        <v>1037</v>
      </c>
      <c r="B302" s="615" t="s">
        <v>595</v>
      </c>
      <c r="C302" s="466">
        <v>0</v>
      </c>
      <c r="D302" s="466">
        <v>0</v>
      </c>
      <c r="E302" s="466">
        <v>0</v>
      </c>
      <c r="F302" s="466">
        <v>0</v>
      </c>
      <c r="G302" s="466">
        <v>0</v>
      </c>
      <c r="H302" s="466">
        <v>0</v>
      </c>
      <c r="I302" s="467">
        <v>0</v>
      </c>
      <c r="J302" s="467">
        <v>0</v>
      </c>
      <c r="K302" s="1622">
        <f>SUM(C302:J302)</f>
        <v>0</v>
      </c>
      <c r="L302" s="466">
        <v>0</v>
      </c>
    </row>
    <row r="303" spans="1:14" ht="12.75" customHeight="1" thickBot="1" x14ac:dyDescent="0.25">
      <c r="A303" s="1619" t="s">
        <v>865</v>
      </c>
      <c r="B303" s="1620" t="s">
        <v>590</v>
      </c>
      <c r="C303" s="1628">
        <f>SUM(C301:C302)</f>
        <v>0</v>
      </c>
      <c r="D303" s="1628">
        <f t="shared" ref="D303:L303" si="23">SUM(D301:D302)</f>
        <v>0</v>
      </c>
      <c r="E303" s="1628">
        <f t="shared" si="23"/>
        <v>40970</v>
      </c>
      <c r="F303" s="1628">
        <f t="shared" si="23"/>
        <v>0</v>
      </c>
      <c r="G303" s="1628">
        <f t="shared" si="23"/>
        <v>569508</v>
      </c>
      <c r="H303" s="1628">
        <f t="shared" si="23"/>
        <v>0</v>
      </c>
      <c r="I303" s="1628">
        <f t="shared" si="23"/>
        <v>0</v>
      </c>
      <c r="J303" s="1628">
        <f t="shared" si="23"/>
        <v>0</v>
      </c>
      <c r="K303" s="1628">
        <f t="shared" si="23"/>
        <v>610478</v>
      </c>
      <c r="L303" s="1628">
        <f t="shared" si="23"/>
        <v>1650530</v>
      </c>
    </row>
    <row r="304" spans="1:14" ht="15.75" customHeight="1" thickTop="1" x14ac:dyDescent="0.2">
      <c r="A304" s="1564" t="s">
        <v>147</v>
      </c>
      <c r="B304" s="156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470" t="s">
        <v>1939</v>
      </c>
      <c r="B306" s="691" t="s">
        <v>1934</v>
      </c>
      <c r="C306" s="617"/>
      <c r="D306" s="617"/>
      <c r="E306" s="467">
        <v>0</v>
      </c>
      <c r="F306" s="617"/>
      <c r="G306" s="617"/>
      <c r="H306" s="467">
        <v>0</v>
      </c>
      <c r="I306" s="617"/>
      <c r="J306" s="617"/>
      <c r="K306" s="1622">
        <f>SUM(E306,H306)</f>
        <v>0</v>
      </c>
      <c r="L306" s="467">
        <v>0</v>
      </c>
    </row>
    <row r="307" spans="1:14" x14ac:dyDescent="0.2">
      <c r="A307" s="1456" t="s">
        <v>322</v>
      </c>
      <c r="B307" s="615">
        <v>4120</v>
      </c>
      <c r="C307" s="617"/>
      <c r="D307" s="617"/>
      <c r="E307" s="467">
        <v>0</v>
      </c>
      <c r="F307" s="617"/>
      <c r="G307" s="617"/>
      <c r="H307" s="467">
        <v>0</v>
      </c>
      <c r="I307" s="477"/>
      <c r="J307" s="617"/>
      <c r="K307" s="1622">
        <f>SUM(E307,H307)</f>
        <v>0</v>
      </c>
      <c r="L307" s="466">
        <v>0</v>
      </c>
    </row>
    <row r="308" spans="1:14" x14ac:dyDescent="0.2">
      <c r="A308" s="1456" t="s">
        <v>721</v>
      </c>
      <c r="B308" s="615">
        <v>4140</v>
      </c>
      <c r="C308" s="617"/>
      <c r="D308" s="617"/>
      <c r="E308" s="467">
        <v>0</v>
      </c>
      <c r="F308" s="617"/>
      <c r="G308" s="617"/>
      <c r="H308" s="467">
        <v>0</v>
      </c>
      <c r="I308" s="477"/>
      <c r="J308" s="617"/>
      <c r="K308" s="1622">
        <f>SUM(E308,H308)</f>
        <v>0</v>
      </c>
      <c r="L308" s="466">
        <v>0</v>
      </c>
    </row>
    <row r="309" spans="1:14" ht="12.75" customHeight="1" x14ac:dyDescent="0.2">
      <c r="A309" s="1460" t="s">
        <v>722</v>
      </c>
      <c r="B309" s="629">
        <v>4190</v>
      </c>
      <c r="C309" s="617"/>
      <c r="D309" s="617"/>
      <c r="E309" s="467">
        <v>0</v>
      </c>
      <c r="F309" s="617"/>
      <c r="G309" s="617"/>
      <c r="H309" s="467">
        <v>0</v>
      </c>
      <c r="I309" s="477"/>
      <c r="J309" s="617"/>
      <c r="K309" s="1622">
        <f>SUM(E309,H309)</f>
        <v>0</v>
      </c>
      <c r="L309" s="466">
        <v>0</v>
      </c>
    </row>
    <row r="310" spans="1:14" ht="12.75" customHeight="1" thickBot="1" x14ac:dyDescent="0.25">
      <c r="A310" s="1619" t="s">
        <v>1563</v>
      </c>
      <c r="B310" s="1626" t="s">
        <v>915</v>
      </c>
      <c r="C310" s="617"/>
      <c r="D310" s="617"/>
      <c r="E310" s="1621">
        <f>SUM(E306:E309)</f>
        <v>0</v>
      </c>
      <c r="F310" s="617"/>
      <c r="G310" s="617"/>
      <c r="H310" s="1621">
        <f>SUM(H306:H309)</f>
        <v>0</v>
      </c>
      <c r="I310" s="477"/>
      <c r="J310" s="617"/>
      <c r="K310" s="1621">
        <f>SUM(K306:K309)</f>
        <v>0</v>
      </c>
      <c r="L310" s="1628">
        <f>SUM(L306:L309)</f>
        <v>0</v>
      </c>
    </row>
    <row r="311" spans="1:14" ht="15.75" customHeight="1" thickTop="1" thickBot="1" x14ac:dyDescent="0.25">
      <c r="A311" s="1571" t="s">
        <v>951</v>
      </c>
      <c r="B311" s="1563" t="s">
        <v>916</v>
      </c>
      <c r="C311" s="624"/>
      <c r="D311" s="624"/>
      <c r="E311" s="624"/>
      <c r="F311" s="624"/>
      <c r="G311" s="624"/>
      <c r="H311" s="624"/>
      <c r="I311" s="624"/>
      <c r="J311" s="617"/>
      <c r="K311" s="624"/>
      <c r="L311" s="576">
        <v>0</v>
      </c>
    </row>
    <row r="312" spans="1:14" s="675" customFormat="1" ht="12.75" customHeight="1" thickTop="1" thickBot="1" x14ac:dyDescent="0.25">
      <c r="A312" s="2170" t="s">
        <v>295</v>
      </c>
      <c r="B312" s="2171"/>
      <c r="C312" s="1621">
        <f>SUM(C303)</f>
        <v>0</v>
      </c>
      <c r="D312" s="1621">
        <f>SUM(D303)</f>
        <v>0</v>
      </c>
      <c r="E312" s="1621">
        <f>SUM(E303,E310)</f>
        <v>40970</v>
      </c>
      <c r="F312" s="1621">
        <f>SUM(F303)</f>
        <v>0</v>
      </c>
      <c r="G312" s="1621">
        <f>SUM(G303)</f>
        <v>569508</v>
      </c>
      <c r="H312" s="1621">
        <f>SUM(H303,H310)</f>
        <v>0</v>
      </c>
      <c r="I312" s="1621">
        <f>SUM(I303)</f>
        <v>0</v>
      </c>
      <c r="J312" s="1621">
        <f>SUM(J303)</f>
        <v>0</v>
      </c>
      <c r="K312" s="1621">
        <f>SUM(K303,K310,K311)</f>
        <v>610478</v>
      </c>
      <c r="L312" s="1621">
        <f>SUM(L303,L310,L311)</f>
        <v>1650530</v>
      </c>
      <c r="M312" s="666"/>
      <c r="N312" s="666"/>
    </row>
    <row r="313" spans="1:14" ht="13.5" thickTop="1" x14ac:dyDescent="0.2">
      <c r="A313" s="2166" t="s">
        <v>1053</v>
      </c>
      <c r="B313" s="2167"/>
      <c r="C313" s="627"/>
      <c r="D313" s="627"/>
      <c r="E313" s="627"/>
      <c r="F313" s="627"/>
      <c r="G313" s="627"/>
      <c r="H313" s="627"/>
      <c r="I313" s="627"/>
      <c r="J313" s="627"/>
      <c r="K313" s="1636">
        <f>'Revenues 9-14'!H275-'Expenditures 15-22'!K312</f>
        <v>-610478</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79" t="s">
        <v>151</v>
      </c>
      <c r="B315" s="2180"/>
      <c r="C315" s="1508"/>
      <c r="D315" s="1509"/>
      <c r="E315" s="1509"/>
      <c r="F315" s="1509"/>
      <c r="G315" s="1509"/>
      <c r="H315" s="1509"/>
      <c r="I315" s="1509"/>
      <c r="J315" s="1509"/>
      <c r="K315" s="1509"/>
      <c r="L315" s="151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81" t="s">
        <v>954</v>
      </c>
      <c r="B317" s="2180"/>
      <c r="C317" s="1508"/>
      <c r="D317" s="1509"/>
      <c r="E317" s="1509"/>
      <c r="F317" s="1509"/>
      <c r="G317" s="1509"/>
      <c r="H317" s="1509"/>
      <c r="I317" s="1509"/>
      <c r="J317" s="1509"/>
      <c r="K317" s="1509"/>
      <c r="L317" s="151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471" t="s">
        <v>317</v>
      </c>
      <c r="B319" s="698" t="s">
        <v>299</v>
      </c>
      <c r="C319" s="467">
        <v>0</v>
      </c>
      <c r="D319" s="467">
        <v>0</v>
      </c>
      <c r="E319" s="467">
        <v>0</v>
      </c>
      <c r="F319" s="467">
        <v>0</v>
      </c>
      <c r="G319" s="467">
        <v>0</v>
      </c>
      <c r="H319" s="467">
        <v>0</v>
      </c>
      <c r="I319" s="467">
        <v>0</v>
      </c>
      <c r="J319" s="467">
        <v>0</v>
      </c>
      <c r="K319" s="1622">
        <f>SUM(C319:J319)</f>
        <v>0</v>
      </c>
      <c r="L319" s="467">
        <v>0</v>
      </c>
      <c r="M319" s="666"/>
      <c r="N319" s="666"/>
    </row>
    <row r="320" spans="1:14" s="675" customFormat="1" x14ac:dyDescent="0.2">
      <c r="A320" s="1475" t="s">
        <v>1886</v>
      </c>
      <c r="B320" s="699" t="s">
        <v>300</v>
      </c>
      <c r="C320" s="467">
        <v>0</v>
      </c>
      <c r="D320" s="467">
        <v>0</v>
      </c>
      <c r="E320" s="467">
        <v>94930</v>
      </c>
      <c r="F320" s="467">
        <v>0</v>
      </c>
      <c r="G320" s="467">
        <v>0</v>
      </c>
      <c r="H320" s="467">
        <v>0</v>
      </c>
      <c r="I320" s="467">
        <v>0</v>
      </c>
      <c r="J320" s="467">
        <v>0</v>
      </c>
      <c r="K320" s="1622">
        <f t="shared" ref="K320:K327" si="24">SUM(C320:J320)</f>
        <v>94930</v>
      </c>
      <c r="L320" s="467">
        <v>120000</v>
      </c>
      <c r="M320" s="666"/>
      <c r="N320" s="666"/>
    </row>
    <row r="321" spans="1:14" s="675" customFormat="1" x14ac:dyDescent="0.2">
      <c r="A321" s="1471" t="s">
        <v>318</v>
      </c>
      <c r="B321" s="698" t="s">
        <v>301</v>
      </c>
      <c r="C321" s="467">
        <v>0</v>
      </c>
      <c r="D321" s="467">
        <v>0</v>
      </c>
      <c r="E321" s="467">
        <v>39106</v>
      </c>
      <c r="F321" s="467">
        <v>0</v>
      </c>
      <c r="G321" s="467">
        <v>0</v>
      </c>
      <c r="H321" s="467">
        <v>0</v>
      </c>
      <c r="I321" s="467">
        <v>0</v>
      </c>
      <c r="J321" s="467">
        <v>0</v>
      </c>
      <c r="K321" s="1622">
        <f t="shared" si="24"/>
        <v>39106</v>
      </c>
      <c r="L321" s="467">
        <v>70000</v>
      </c>
      <c r="M321" s="666"/>
      <c r="N321" s="666"/>
    </row>
    <row r="322" spans="1:14" s="675" customFormat="1" x14ac:dyDescent="0.2">
      <c r="A322" s="1471" t="s">
        <v>256</v>
      </c>
      <c r="B322" s="698" t="s">
        <v>302</v>
      </c>
      <c r="C322" s="467">
        <v>0</v>
      </c>
      <c r="D322" s="467">
        <v>0</v>
      </c>
      <c r="E322" s="467">
        <v>0</v>
      </c>
      <c r="F322" s="467">
        <v>0</v>
      </c>
      <c r="G322" s="467">
        <v>0</v>
      </c>
      <c r="H322" s="467">
        <v>0</v>
      </c>
      <c r="I322" s="467">
        <v>0</v>
      </c>
      <c r="J322" s="467">
        <v>0</v>
      </c>
      <c r="K322" s="1622">
        <f t="shared" si="24"/>
        <v>0</v>
      </c>
      <c r="L322" s="467">
        <v>0</v>
      </c>
      <c r="M322" s="666"/>
      <c r="N322" s="666"/>
    </row>
    <row r="323" spans="1:14" s="675" customFormat="1" x14ac:dyDescent="0.2">
      <c r="A323" s="1471" t="s">
        <v>726</v>
      </c>
      <c r="B323" s="698" t="s">
        <v>303</v>
      </c>
      <c r="C323" s="467">
        <v>16293</v>
      </c>
      <c r="D323" s="467">
        <v>0</v>
      </c>
      <c r="E323" s="467">
        <v>135437</v>
      </c>
      <c r="F323" s="467">
        <v>153</v>
      </c>
      <c r="G323" s="467">
        <v>0</v>
      </c>
      <c r="H323" s="467">
        <v>0</v>
      </c>
      <c r="I323" s="467">
        <v>0</v>
      </c>
      <c r="J323" s="467">
        <v>0</v>
      </c>
      <c r="K323" s="1622">
        <f t="shared" si="24"/>
        <v>151883</v>
      </c>
      <c r="L323" s="467">
        <v>155000</v>
      </c>
      <c r="M323" s="666"/>
      <c r="N323" s="666"/>
    </row>
    <row r="324" spans="1:14" s="675" customFormat="1" x14ac:dyDescent="0.2">
      <c r="A324" s="1471" t="s">
        <v>257</v>
      </c>
      <c r="B324" s="698" t="s">
        <v>304</v>
      </c>
      <c r="C324" s="467">
        <v>0</v>
      </c>
      <c r="D324" s="467">
        <v>0</v>
      </c>
      <c r="E324" s="467">
        <v>0</v>
      </c>
      <c r="F324" s="467">
        <v>0</v>
      </c>
      <c r="G324" s="467">
        <v>0</v>
      </c>
      <c r="H324" s="467">
        <v>0</v>
      </c>
      <c r="I324" s="467">
        <v>0</v>
      </c>
      <c r="J324" s="467">
        <v>0</v>
      </c>
      <c r="K324" s="1622">
        <f t="shared" si="24"/>
        <v>0</v>
      </c>
      <c r="L324" s="467">
        <v>0</v>
      </c>
      <c r="M324" s="666"/>
      <c r="N324" s="666"/>
    </row>
    <row r="325" spans="1:14" s="675" customFormat="1" ht="22.5" x14ac:dyDescent="0.2">
      <c r="A325" s="1471" t="s">
        <v>1087</v>
      </c>
      <c r="B325" s="699" t="s">
        <v>305</v>
      </c>
      <c r="C325" s="467">
        <v>30189</v>
      </c>
      <c r="D325" s="467">
        <v>0</v>
      </c>
      <c r="E325" s="467">
        <v>0</v>
      </c>
      <c r="F325" s="467">
        <v>0</v>
      </c>
      <c r="G325" s="467">
        <v>0</v>
      </c>
      <c r="H325" s="467">
        <v>0</v>
      </c>
      <c r="I325" s="467">
        <v>0</v>
      </c>
      <c r="J325" s="467">
        <v>0</v>
      </c>
      <c r="K325" s="1622">
        <f t="shared" si="24"/>
        <v>30189</v>
      </c>
      <c r="L325" s="467">
        <v>220900</v>
      </c>
      <c r="M325" s="666"/>
      <c r="N325" s="666"/>
    </row>
    <row r="326" spans="1:14" s="675" customFormat="1" x14ac:dyDescent="0.2">
      <c r="A326" s="1471" t="s">
        <v>1088</v>
      </c>
      <c r="B326" s="698" t="s">
        <v>306</v>
      </c>
      <c r="C326" s="467">
        <v>0</v>
      </c>
      <c r="D326" s="467">
        <v>0</v>
      </c>
      <c r="E326" s="467">
        <v>0</v>
      </c>
      <c r="F326" s="467">
        <v>0</v>
      </c>
      <c r="G326" s="467">
        <v>0</v>
      </c>
      <c r="H326" s="467">
        <v>0</v>
      </c>
      <c r="I326" s="467">
        <v>0</v>
      </c>
      <c r="J326" s="467">
        <v>0</v>
      </c>
      <c r="K326" s="1622">
        <f t="shared" si="24"/>
        <v>0</v>
      </c>
      <c r="L326" s="467">
        <v>0</v>
      </c>
      <c r="M326" s="666"/>
      <c r="N326" s="666"/>
    </row>
    <row r="327" spans="1:14" s="675" customFormat="1" x14ac:dyDescent="0.2">
      <c r="A327" s="1471" t="s">
        <v>1028</v>
      </c>
      <c r="B327" s="698" t="s">
        <v>307</v>
      </c>
      <c r="C327" s="467">
        <v>0</v>
      </c>
      <c r="D327" s="467">
        <v>0</v>
      </c>
      <c r="E327" s="467">
        <v>0</v>
      </c>
      <c r="F327" s="467">
        <v>0</v>
      </c>
      <c r="G327" s="467">
        <v>0</v>
      </c>
      <c r="H327" s="467">
        <v>0</v>
      </c>
      <c r="I327" s="467">
        <v>0</v>
      </c>
      <c r="J327" s="467">
        <v>0</v>
      </c>
      <c r="K327" s="1622">
        <f t="shared" si="24"/>
        <v>0</v>
      </c>
      <c r="L327" s="467">
        <v>0</v>
      </c>
      <c r="M327" s="666"/>
      <c r="N327" s="666"/>
    </row>
    <row r="328" spans="1:14" s="675" customFormat="1" x14ac:dyDescent="0.2">
      <c r="A328" s="1472" t="s">
        <v>492</v>
      </c>
      <c r="B328" s="691" t="s">
        <v>1194</v>
      </c>
      <c r="C328" s="474">
        <v>0</v>
      </c>
      <c r="D328" s="474">
        <v>0</v>
      </c>
      <c r="E328" s="474">
        <v>0</v>
      </c>
      <c r="F328" s="474">
        <v>0</v>
      </c>
      <c r="G328" s="474">
        <v>0</v>
      </c>
      <c r="H328" s="474">
        <v>0</v>
      </c>
      <c r="I328" s="474">
        <v>0</v>
      </c>
      <c r="J328" s="474">
        <v>0</v>
      </c>
      <c r="K328" s="1650">
        <f>SUM(C328:J328)</f>
        <v>0</v>
      </c>
      <c r="L328" s="474">
        <v>0</v>
      </c>
      <c r="M328" s="666"/>
      <c r="N328" s="666"/>
    </row>
    <row r="329" spans="1:14" s="675" customFormat="1" x14ac:dyDescent="0.2">
      <c r="A329" s="1472" t="s">
        <v>1195</v>
      </c>
      <c r="B329" s="691" t="s">
        <v>1196</v>
      </c>
      <c r="C329" s="474">
        <v>0</v>
      </c>
      <c r="D329" s="474">
        <v>0</v>
      </c>
      <c r="E329" s="474">
        <v>0</v>
      </c>
      <c r="F329" s="474">
        <v>0</v>
      </c>
      <c r="G329" s="474">
        <v>0</v>
      </c>
      <c r="H329" s="474">
        <v>0</v>
      </c>
      <c r="I329" s="474">
        <v>0</v>
      </c>
      <c r="J329" s="474">
        <v>0</v>
      </c>
      <c r="K329" s="1650">
        <f>SUM(C329:J329)</f>
        <v>0</v>
      </c>
      <c r="L329" s="474">
        <v>0</v>
      </c>
      <c r="M329" s="666"/>
      <c r="N329" s="666"/>
    </row>
    <row r="330" spans="1:14" s="675" customFormat="1" ht="12.75" customHeight="1" thickBot="1" x14ac:dyDescent="0.25">
      <c r="A330" s="1651" t="s">
        <v>741</v>
      </c>
      <c r="B330" s="1620" t="s">
        <v>590</v>
      </c>
      <c r="C330" s="1621">
        <f>SUM(C319:C329)</f>
        <v>46482</v>
      </c>
      <c r="D330" s="1621">
        <f t="shared" ref="D330:J330" si="25">SUM(D319:D329)</f>
        <v>0</v>
      </c>
      <c r="E330" s="1621">
        <f t="shared" si="25"/>
        <v>269473</v>
      </c>
      <c r="F330" s="1621">
        <f t="shared" si="25"/>
        <v>153</v>
      </c>
      <c r="G330" s="1621">
        <f t="shared" si="25"/>
        <v>0</v>
      </c>
      <c r="H330" s="1621">
        <f t="shared" si="25"/>
        <v>0</v>
      </c>
      <c r="I330" s="1621">
        <f t="shared" si="25"/>
        <v>0</v>
      </c>
      <c r="J330" s="1621">
        <f t="shared" si="25"/>
        <v>0</v>
      </c>
      <c r="K330" s="1621">
        <f>SUM(K319:K329)</f>
        <v>316108</v>
      </c>
      <c r="L330" s="1621">
        <f>SUM(L319:L329)</f>
        <v>565900</v>
      </c>
      <c r="M330" s="666"/>
      <c r="N330" s="666"/>
    </row>
    <row r="331" spans="1:14" s="675" customFormat="1" ht="12.75" customHeight="1" thickTop="1" x14ac:dyDescent="0.2">
      <c r="A331" s="1783" t="s">
        <v>1940</v>
      </c>
      <c r="B331" s="648" t="s">
        <v>915</v>
      </c>
      <c r="C331" s="1785"/>
      <c r="D331" s="1785"/>
      <c r="E331" s="1785"/>
      <c r="F331" s="1785"/>
      <c r="G331" s="1785"/>
      <c r="H331" s="1785"/>
      <c r="I331" s="1785"/>
      <c r="J331" s="1785"/>
      <c r="K331" s="1785"/>
      <c r="L331" s="1785"/>
      <c r="M331" s="666"/>
      <c r="N331" s="666"/>
    </row>
    <row r="332" spans="1:14" s="675" customFormat="1" ht="12.75" customHeight="1" x14ac:dyDescent="0.2">
      <c r="A332" s="1784" t="s">
        <v>517</v>
      </c>
      <c r="B332" s="1779" t="s">
        <v>1934</v>
      </c>
      <c r="C332" s="1785"/>
      <c r="D332" s="1785"/>
      <c r="E332" s="1785"/>
      <c r="F332" s="1785"/>
      <c r="G332" s="1785"/>
      <c r="H332" s="467">
        <v>0</v>
      </c>
      <c r="I332" s="1785"/>
      <c r="J332" s="1785"/>
      <c r="K332" s="1622">
        <f>H332</f>
        <v>0</v>
      </c>
      <c r="L332" s="467">
        <v>0</v>
      </c>
      <c r="M332" s="666"/>
      <c r="N332" s="666"/>
    </row>
    <row r="333" spans="1:14" s="675" customFormat="1" ht="12.75" customHeight="1" x14ac:dyDescent="0.2">
      <c r="A333" s="1784" t="s">
        <v>322</v>
      </c>
      <c r="B333" s="1779" t="s">
        <v>1936</v>
      </c>
      <c r="C333" s="1785"/>
      <c r="D333" s="1785"/>
      <c r="E333" s="1785"/>
      <c r="F333" s="1785"/>
      <c r="G333" s="1785"/>
      <c r="H333" s="467">
        <v>0</v>
      </c>
      <c r="I333" s="1785"/>
      <c r="J333" s="1785"/>
      <c r="K333" s="1622">
        <f>H333</f>
        <v>0</v>
      </c>
      <c r="L333" s="467">
        <v>0</v>
      </c>
      <c r="M333" s="666"/>
      <c r="N333" s="666"/>
    </row>
    <row r="334" spans="1:14" s="675" customFormat="1" ht="12.75" customHeight="1" thickBot="1" x14ac:dyDescent="0.25">
      <c r="A334" s="1784" t="s">
        <v>1941</v>
      </c>
      <c r="B334" s="1779" t="s">
        <v>915</v>
      </c>
      <c r="C334" s="1785"/>
      <c r="D334" s="1785"/>
      <c r="E334" s="1785"/>
      <c r="F334" s="1785"/>
      <c r="G334" s="1785"/>
      <c r="H334" s="1621">
        <f>SUM(H332:H333)</f>
        <v>0</v>
      </c>
      <c r="I334" s="1785"/>
      <c r="J334" s="1785"/>
      <c r="K334" s="1621">
        <f>SUM(K332:K333)</f>
        <v>0</v>
      </c>
      <c r="L334" s="1621">
        <f>SUM(L332:L333)</f>
        <v>0</v>
      </c>
      <c r="M334" s="666"/>
      <c r="N334" s="666"/>
    </row>
    <row r="335" spans="1:14" ht="15.75" customHeight="1" thickTop="1" x14ac:dyDescent="0.2">
      <c r="A335" s="1568" t="s">
        <v>955</v>
      </c>
      <c r="B335" s="155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470" t="s">
        <v>89</v>
      </c>
      <c r="B337" s="691" t="s">
        <v>956</v>
      </c>
      <c r="C337" s="639"/>
      <c r="D337" s="639"/>
      <c r="E337" s="639"/>
      <c r="F337" s="639"/>
      <c r="G337" s="639"/>
      <c r="H337" s="478">
        <v>0</v>
      </c>
      <c r="I337" s="639"/>
      <c r="J337" s="639"/>
      <c r="K337" s="1622">
        <f>H337</f>
        <v>0</v>
      </c>
      <c r="L337" s="478">
        <v>0</v>
      </c>
    </row>
    <row r="338" spans="1:14" ht="12.75" customHeight="1" x14ac:dyDescent="0.2">
      <c r="A338" s="1470" t="s">
        <v>1232</v>
      </c>
      <c r="B338" s="691" t="s">
        <v>638</v>
      </c>
      <c r="C338" s="639"/>
      <c r="D338" s="639"/>
      <c r="E338" s="639"/>
      <c r="F338" s="639"/>
      <c r="G338" s="639"/>
      <c r="H338" s="478">
        <v>0</v>
      </c>
      <c r="I338" s="639"/>
      <c r="J338" s="639"/>
      <c r="K338" s="1622">
        <f>H338</f>
        <v>0</v>
      </c>
      <c r="L338" s="478">
        <v>0</v>
      </c>
    </row>
    <row r="339" spans="1:14" x14ac:dyDescent="0.2">
      <c r="A339" s="1456" t="s">
        <v>957</v>
      </c>
      <c r="B339" s="629">
        <v>5150</v>
      </c>
      <c r="C339" s="639"/>
      <c r="D339" s="639"/>
      <c r="E339" s="639"/>
      <c r="F339" s="639"/>
      <c r="G339" s="639"/>
      <c r="H339" s="467">
        <v>0</v>
      </c>
      <c r="I339" s="639"/>
      <c r="J339" s="639"/>
      <c r="K339" s="1622">
        <f>H339</f>
        <v>0</v>
      </c>
      <c r="L339" s="467">
        <v>0</v>
      </c>
    </row>
    <row r="340" spans="1:14" ht="13.5" thickBot="1" x14ac:dyDescent="0.25">
      <c r="A340" s="1645" t="s">
        <v>958</v>
      </c>
      <c r="B340" s="1620" t="s">
        <v>513</v>
      </c>
      <c r="C340" s="617"/>
      <c r="D340" s="617"/>
      <c r="E340" s="617"/>
      <c r="F340" s="617"/>
      <c r="G340" s="617"/>
      <c r="H340" s="1639">
        <f>SUM(H337:H339)</f>
        <v>0</v>
      </c>
      <c r="I340" s="617"/>
      <c r="J340" s="617"/>
      <c r="K340" s="1639">
        <f>SUM(K337:K339)</f>
        <v>0</v>
      </c>
      <c r="L340" s="1639">
        <f>SUM(L337:L339)</f>
        <v>0</v>
      </c>
    </row>
    <row r="341" spans="1:14" ht="15.75" customHeight="1" thickTop="1" thickBot="1" x14ac:dyDescent="0.25">
      <c r="A341" s="1571" t="s">
        <v>959</v>
      </c>
      <c r="B341" s="1563" t="s">
        <v>916</v>
      </c>
      <c r="C341" s="617"/>
      <c r="D341" s="617"/>
      <c r="E341" s="477"/>
      <c r="F341" s="468"/>
      <c r="G341" s="468"/>
      <c r="H341" s="477"/>
      <c r="I341" s="477"/>
      <c r="J341" s="468"/>
      <c r="K341" s="477"/>
      <c r="L341" s="576">
        <v>0</v>
      </c>
    </row>
    <row r="342" spans="1:14" ht="12.75" customHeight="1" thickTop="1" thickBot="1" x14ac:dyDescent="0.25">
      <c r="A342" s="1637" t="s">
        <v>526</v>
      </c>
      <c r="B342" s="1652"/>
      <c r="C342" s="1621">
        <f>SUM(C330)</f>
        <v>46482</v>
      </c>
      <c r="D342" s="1621">
        <f>SUM(D330)</f>
        <v>0</v>
      </c>
      <c r="E342" s="1621">
        <f>SUM(E330)</f>
        <v>269473</v>
      </c>
      <c r="F342" s="1621">
        <f>SUM(F330)</f>
        <v>153</v>
      </c>
      <c r="G342" s="1621">
        <f>SUM(G330)</f>
        <v>0</v>
      </c>
      <c r="H342" s="1621">
        <f>SUM(H330,H334,H340)</f>
        <v>0</v>
      </c>
      <c r="I342" s="1621">
        <f>SUM(I330)</f>
        <v>0</v>
      </c>
      <c r="J342" s="1621">
        <f>SUM(J330)</f>
        <v>0</v>
      </c>
      <c r="K342" s="1621">
        <f>SUM(K330,K334,K340)</f>
        <v>316108</v>
      </c>
      <c r="L342" s="1628">
        <f>SUM(L330,L340,L341)</f>
        <v>565900</v>
      </c>
    </row>
    <row r="343" spans="1:14" ht="12.75" customHeight="1" thickTop="1" x14ac:dyDescent="0.2">
      <c r="A343" s="2168" t="s">
        <v>1053</v>
      </c>
      <c r="B343" s="2169"/>
      <c r="C343" s="617"/>
      <c r="D343" s="617"/>
      <c r="E343" s="617"/>
      <c r="F343" s="617"/>
      <c r="G343" s="617"/>
      <c r="H343" s="617"/>
      <c r="I343" s="617"/>
      <c r="J343" s="617"/>
      <c r="K343" s="1635">
        <f>'Revenues 9-14'!J275-'Expenditures 15-22'!K342</f>
        <v>-219408</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58" t="s">
        <v>1023</v>
      </c>
      <c r="B345" s="2159"/>
      <c r="C345" s="1503"/>
      <c r="D345" s="1504"/>
      <c r="E345" s="1504"/>
      <c r="F345" s="1504"/>
      <c r="G345" s="1504"/>
      <c r="H345" s="1504"/>
      <c r="I345" s="1504"/>
      <c r="J345" s="1504"/>
      <c r="K345" s="1504"/>
      <c r="L345" s="1505"/>
      <c r="M345" s="668"/>
      <c r="N345" s="668"/>
    </row>
    <row r="346" spans="1:14" s="343" customFormat="1" ht="15.75" customHeight="1" x14ac:dyDescent="0.2">
      <c r="A346" s="1575" t="s">
        <v>899</v>
      </c>
      <c r="B346" s="156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456" t="s">
        <v>4</v>
      </c>
      <c r="B348" s="615">
        <v>2530</v>
      </c>
      <c r="C348" s="466">
        <v>0</v>
      </c>
      <c r="D348" s="466">
        <v>0</v>
      </c>
      <c r="E348" s="466">
        <v>0</v>
      </c>
      <c r="F348" s="466">
        <v>0</v>
      </c>
      <c r="G348" s="466">
        <v>0</v>
      </c>
      <c r="H348" s="466">
        <v>0</v>
      </c>
      <c r="I348" s="467">
        <v>0</v>
      </c>
      <c r="J348" s="467">
        <v>0</v>
      </c>
      <c r="K348" s="1622">
        <f>SUM(C348:J348)</f>
        <v>0</v>
      </c>
      <c r="L348" s="466">
        <v>0</v>
      </c>
    </row>
    <row r="349" spans="1:14" x14ac:dyDescent="0.2">
      <c r="A349" s="1456" t="s">
        <v>206</v>
      </c>
      <c r="B349" s="615">
        <v>2540</v>
      </c>
      <c r="C349" s="466">
        <v>0</v>
      </c>
      <c r="D349" s="466">
        <v>0</v>
      </c>
      <c r="E349" s="466">
        <v>0</v>
      </c>
      <c r="F349" s="466">
        <v>0</v>
      </c>
      <c r="G349" s="466">
        <v>0</v>
      </c>
      <c r="H349" s="466">
        <v>0</v>
      </c>
      <c r="I349" s="467">
        <v>0</v>
      </c>
      <c r="J349" s="467">
        <v>0</v>
      </c>
      <c r="K349" s="1622">
        <f>SUM(C349:J349)</f>
        <v>0</v>
      </c>
      <c r="L349" s="466">
        <v>0</v>
      </c>
    </row>
    <row r="350" spans="1:14" ht="12.75" customHeight="1" thickBot="1" x14ac:dyDescent="0.25">
      <c r="A350" s="1619" t="s">
        <v>743</v>
      </c>
      <c r="B350" s="1620" t="s">
        <v>35</v>
      </c>
      <c r="C350" s="1621">
        <f>SUM(C348:C349)</f>
        <v>0</v>
      </c>
      <c r="D350" s="1621">
        <f t="shared" ref="D350:L350" si="26">SUM(D348:D349)</f>
        <v>0</v>
      </c>
      <c r="E350" s="1621">
        <f t="shared" si="26"/>
        <v>0</v>
      </c>
      <c r="F350" s="1621">
        <f t="shared" si="26"/>
        <v>0</v>
      </c>
      <c r="G350" s="1621">
        <f t="shared" si="26"/>
        <v>0</v>
      </c>
      <c r="H350" s="1621">
        <f t="shared" si="26"/>
        <v>0</v>
      </c>
      <c r="I350" s="1621">
        <f t="shared" si="26"/>
        <v>0</v>
      </c>
      <c r="J350" s="1621">
        <f t="shared" si="26"/>
        <v>0</v>
      </c>
      <c r="K350" s="1621">
        <f t="shared" si="26"/>
        <v>0</v>
      </c>
      <c r="L350" s="1621">
        <f t="shared" si="26"/>
        <v>0</v>
      </c>
    </row>
    <row r="351" spans="1:14" ht="12.75" customHeight="1" thickTop="1" x14ac:dyDescent="0.2">
      <c r="A351" s="1462" t="s">
        <v>1037</v>
      </c>
      <c r="B351" s="644" t="s">
        <v>595</v>
      </c>
      <c r="C351" s="481">
        <v>0</v>
      </c>
      <c r="D351" s="481">
        <v>0</v>
      </c>
      <c r="E351" s="481">
        <v>0</v>
      </c>
      <c r="F351" s="481">
        <v>0</v>
      </c>
      <c r="G351" s="481">
        <v>0</v>
      </c>
      <c r="H351" s="481">
        <v>0</v>
      </c>
      <c r="I351" s="478">
        <v>0</v>
      </c>
      <c r="J351" s="478">
        <v>0</v>
      </c>
      <c r="K351" s="616">
        <f>SUM(C351:J351)</f>
        <v>0</v>
      </c>
      <c r="L351" s="481">
        <v>0</v>
      </c>
    </row>
    <row r="352" spans="1:14" ht="12.75" customHeight="1" thickBot="1" x14ac:dyDescent="0.25">
      <c r="A352" s="1619" t="s">
        <v>645</v>
      </c>
      <c r="B352" s="1626" t="s">
        <v>590</v>
      </c>
      <c r="C352" s="1621">
        <f>SUM(C350:C351)</f>
        <v>0</v>
      </c>
      <c r="D352" s="1621">
        <f t="shared" ref="D352:L352" si="27">SUM(D350:D351)</f>
        <v>0</v>
      </c>
      <c r="E352" s="1621">
        <f t="shared" si="27"/>
        <v>0</v>
      </c>
      <c r="F352" s="1621">
        <f t="shared" si="27"/>
        <v>0</v>
      </c>
      <c r="G352" s="1621">
        <f t="shared" si="27"/>
        <v>0</v>
      </c>
      <c r="H352" s="1621">
        <f t="shared" si="27"/>
        <v>0</v>
      </c>
      <c r="I352" s="1621">
        <f t="shared" si="27"/>
        <v>0</v>
      </c>
      <c r="J352" s="1621">
        <f t="shared" si="27"/>
        <v>0</v>
      </c>
      <c r="K352" s="1621">
        <f t="shared" si="27"/>
        <v>0</v>
      </c>
      <c r="L352" s="1621">
        <f t="shared" si="27"/>
        <v>0</v>
      </c>
    </row>
    <row r="353" spans="1:14" s="343" customFormat="1" ht="15.75" customHeight="1" thickTop="1" x14ac:dyDescent="0.2">
      <c r="A353" s="1564" t="s">
        <v>646</v>
      </c>
      <c r="B353" s="1561" t="s">
        <v>915</v>
      </c>
      <c r="C353" s="617"/>
      <c r="D353" s="617"/>
      <c r="E353" s="617"/>
      <c r="F353" s="617"/>
      <c r="G353" s="617"/>
      <c r="H353" s="617"/>
      <c r="I353" s="617"/>
      <c r="J353" s="617"/>
      <c r="K353" s="617"/>
      <c r="L353" s="617"/>
      <c r="M353" s="610"/>
      <c r="N353" s="610"/>
    </row>
    <row r="354" spans="1:14" x14ac:dyDescent="0.2">
      <c r="A354" s="1786" t="s">
        <v>1942</v>
      </c>
      <c r="B354" s="684" t="s">
        <v>1934</v>
      </c>
      <c r="C354" s="617"/>
      <c r="D354" s="617"/>
      <c r="E354" s="617"/>
      <c r="F354" s="617"/>
      <c r="G354" s="617"/>
      <c r="H354" s="474">
        <v>0</v>
      </c>
      <c r="I354" s="702"/>
      <c r="J354" s="617"/>
      <c r="K354" s="1650">
        <f>H354</f>
        <v>0</v>
      </c>
      <c r="L354" s="471">
        <v>0</v>
      </c>
    </row>
    <row r="355" spans="1:14" ht="12.75" customHeight="1" x14ac:dyDescent="0.2">
      <c r="A355" s="1465" t="s">
        <v>1943</v>
      </c>
      <c r="B355" s="691" t="s">
        <v>1936</v>
      </c>
      <c r="C355" s="617"/>
      <c r="D355" s="617"/>
      <c r="E355" s="617"/>
      <c r="F355" s="617"/>
      <c r="G355" s="617"/>
      <c r="H355" s="467">
        <v>0</v>
      </c>
      <c r="I355" s="702"/>
      <c r="J355" s="617"/>
      <c r="K355" s="1694">
        <f>H355</f>
        <v>0</v>
      </c>
      <c r="L355" s="467">
        <v>0</v>
      </c>
    </row>
    <row r="356" spans="1:14" ht="12.75" customHeight="1" x14ac:dyDescent="0.2">
      <c r="A356" s="1786" t="s">
        <v>722</v>
      </c>
      <c r="B356" s="684" t="s">
        <v>579</v>
      </c>
      <c r="C356" s="617"/>
      <c r="D356" s="617"/>
      <c r="E356" s="617"/>
      <c r="F356" s="617"/>
      <c r="G356" s="617"/>
      <c r="H356" s="479">
        <v>0</v>
      </c>
      <c r="I356" s="702"/>
      <c r="J356" s="617"/>
      <c r="K356" s="1691">
        <f>H356</f>
        <v>0</v>
      </c>
      <c r="L356" s="479">
        <v>0</v>
      </c>
    </row>
    <row r="357" spans="1:14" ht="12.75" customHeight="1" thickBot="1" x14ac:dyDescent="0.25">
      <c r="A357" s="1619" t="s">
        <v>1563</v>
      </c>
      <c r="B357" s="1620" t="s">
        <v>915</v>
      </c>
      <c r="C357" s="617"/>
      <c r="D357" s="617"/>
      <c r="E357" s="617"/>
      <c r="F357" s="617"/>
      <c r="G357" s="617"/>
      <c r="H357" s="1639">
        <f>SUM(H354:H356)</f>
        <v>0</v>
      </c>
      <c r="I357" s="702"/>
      <c r="J357" s="617"/>
      <c r="K357" s="1639">
        <f>SUM(K354:K356)</f>
        <v>0</v>
      </c>
      <c r="L357" s="1639">
        <f>SUM(L354:L356)</f>
        <v>0</v>
      </c>
    </row>
    <row r="358" spans="1:14" s="343" customFormat="1" ht="15.75" customHeight="1" thickTop="1" x14ac:dyDescent="0.2">
      <c r="A358" s="1564" t="s">
        <v>1005</v>
      </c>
      <c r="B358" s="156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456" t="s">
        <v>89</v>
      </c>
      <c r="B360" s="615">
        <v>5110</v>
      </c>
      <c r="C360" s="617"/>
      <c r="D360" s="617"/>
      <c r="E360" s="617"/>
      <c r="F360" s="617"/>
      <c r="G360" s="617"/>
      <c r="H360" s="467">
        <v>0</v>
      </c>
      <c r="I360" s="617"/>
      <c r="J360" s="617"/>
      <c r="K360" s="1622">
        <f>SUM(C360:J360)</f>
        <v>0</v>
      </c>
      <c r="L360" s="466">
        <v>0</v>
      </c>
    </row>
    <row r="361" spans="1:14" ht="12.75" customHeight="1" x14ac:dyDescent="0.2">
      <c r="A361" s="1457" t="s">
        <v>640</v>
      </c>
      <c r="B361" s="603" t="s">
        <v>639</v>
      </c>
      <c r="C361" s="617"/>
      <c r="D361" s="617"/>
      <c r="E361" s="617"/>
      <c r="F361" s="617"/>
      <c r="G361" s="617"/>
      <c r="H361" s="467">
        <v>0</v>
      </c>
      <c r="I361" s="617"/>
      <c r="J361" s="617"/>
      <c r="K361" s="1622">
        <f>SUM(C361:J361)</f>
        <v>0</v>
      </c>
      <c r="L361" s="466">
        <v>0</v>
      </c>
    </row>
    <row r="362" spans="1:14" ht="12.75" customHeight="1" thickBot="1" x14ac:dyDescent="0.25">
      <c r="A362" s="1619" t="s">
        <v>647</v>
      </c>
      <c r="B362" s="1620" t="s">
        <v>742</v>
      </c>
      <c r="C362" s="617"/>
      <c r="D362" s="617"/>
      <c r="E362" s="617"/>
      <c r="F362" s="617"/>
      <c r="G362" s="617"/>
      <c r="H362" s="1654">
        <f>SUM(H360:H361)</f>
        <v>0</v>
      </c>
      <c r="I362" s="617"/>
      <c r="J362" s="617"/>
      <c r="K362" s="1654">
        <f>SUM(K360:K361)</f>
        <v>0</v>
      </c>
      <c r="L362" s="1654">
        <f>SUM(L360:L361)</f>
        <v>0</v>
      </c>
    </row>
    <row r="363" spans="1:14" s="675" customFormat="1" ht="15.75" customHeight="1" thickTop="1" x14ac:dyDescent="0.2">
      <c r="A363" s="661" t="s">
        <v>85</v>
      </c>
      <c r="B363" s="662" t="s">
        <v>38</v>
      </c>
      <c r="C363" s="639"/>
      <c r="D363" s="639"/>
      <c r="E363" s="639"/>
      <c r="F363" s="639"/>
      <c r="G363" s="639"/>
      <c r="H363" s="479">
        <v>0</v>
      </c>
      <c r="I363" s="639"/>
      <c r="J363" s="639"/>
      <c r="K363" s="1650">
        <f>SUM(C363:J363)</f>
        <v>0</v>
      </c>
      <c r="L363" s="479">
        <v>0</v>
      </c>
      <c r="M363" s="666"/>
      <c r="N363" s="666"/>
    </row>
    <row r="364" spans="1:14" s="709" customFormat="1" ht="29.25" customHeight="1" x14ac:dyDescent="0.2">
      <c r="A364" s="703" t="s">
        <v>1761</v>
      </c>
      <c r="B364" s="704">
        <v>5300</v>
      </c>
      <c r="C364" s="705"/>
      <c r="D364" s="706"/>
      <c r="E364" s="706"/>
      <c r="F364" s="705"/>
      <c r="G364" s="706"/>
      <c r="H364" s="707">
        <v>0</v>
      </c>
      <c r="I364" s="706"/>
      <c r="J364" s="706"/>
      <c r="K364" s="1622">
        <f>SUM(C364:J364)</f>
        <v>0</v>
      </c>
      <c r="L364" s="708">
        <v>0</v>
      </c>
    </row>
    <row r="365" spans="1:14" s="675" customFormat="1" ht="12.75" customHeight="1" thickBot="1" x14ac:dyDescent="0.25">
      <c r="A365" s="1473" t="s">
        <v>611</v>
      </c>
      <c r="B365" s="660" t="s">
        <v>513</v>
      </c>
      <c r="C365" s="639"/>
      <c r="D365" s="639"/>
      <c r="E365" s="639"/>
      <c r="F365" s="639"/>
      <c r="G365" s="639"/>
      <c r="H365" s="1654">
        <f>SUM(H362,H363,H364)</f>
        <v>0</v>
      </c>
      <c r="I365" s="639"/>
      <c r="J365" s="639"/>
      <c r="K365" s="1654">
        <f>SUM(K362,K363,K364)</f>
        <v>0</v>
      </c>
      <c r="L365" s="1654">
        <f>SUM(L362,L363,L364)</f>
        <v>0</v>
      </c>
      <c r="M365" s="666"/>
      <c r="N365" s="666"/>
    </row>
    <row r="366" spans="1:14" s="343" customFormat="1" ht="15.75" customHeight="1" thickTop="1" thickBot="1" x14ac:dyDescent="0.25">
      <c r="A366" s="1558" t="s">
        <v>1006</v>
      </c>
      <c r="B366" s="1565" t="s">
        <v>916</v>
      </c>
      <c r="C366" s="624"/>
      <c r="D366" s="624"/>
      <c r="E366" s="624"/>
      <c r="F366" s="624"/>
      <c r="G366" s="624"/>
      <c r="H366" s="624"/>
      <c r="I366" s="624"/>
      <c r="J366" s="617"/>
      <c r="K366" s="624"/>
      <c r="L366" s="573">
        <v>0</v>
      </c>
      <c r="M366" s="610"/>
      <c r="N366" s="610"/>
    </row>
    <row r="367" spans="1:14" ht="12.75" customHeight="1" thickTop="1" thickBot="1" x14ac:dyDescent="0.25">
      <c r="A367" s="1643" t="s">
        <v>526</v>
      </c>
      <c r="B367" s="1655"/>
      <c r="C367" s="1621">
        <f t="shared" ref="C367:L367" si="28">SUM(C352,C357,C365,C366)</f>
        <v>0</v>
      </c>
      <c r="D367" s="1621">
        <f t="shared" si="28"/>
        <v>0</v>
      </c>
      <c r="E367" s="1621">
        <f t="shared" si="28"/>
        <v>0</v>
      </c>
      <c r="F367" s="1621">
        <f t="shared" si="28"/>
        <v>0</v>
      </c>
      <c r="G367" s="1621">
        <f t="shared" si="28"/>
        <v>0</v>
      </c>
      <c r="H367" s="1621">
        <f t="shared" si="28"/>
        <v>0</v>
      </c>
      <c r="I367" s="1621">
        <f t="shared" si="28"/>
        <v>0</v>
      </c>
      <c r="J367" s="1621">
        <f t="shared" si="28"/>
        <v>0</v>
      </c>
      <c r="K367" s="1621">
        <f t="shared" si="28"/>
        <v>0</v>
      </c>
      <c r="L367" s="1621">
        <f t="shared" si="28"/>
        <v>0</v>
      </c>
    </row>
    <row r="368" spans="1:14" ht="13.5" thickTop="1" x14ac:dyDescent="0.2">
      <c r="A368" s="2155" t="s">
        <v>1053</v>
      </c>
      <c r="B368" s="2156"/>
      <c r="C368" s="655"/>
      <c r="D368" s="655"/>
      <c r="E368" s="627"/>
      <c r="F368" s="627"/>
      <c r="G368" s="627"/>
      <c r="H368" s="627"/>
      <c r="I368" s="627"/>
      <c r="J368" s="624"/>
      <c r="K368" s="1622">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gridLinesSet="0"/>
  <pageMargins left="0.1" right="0.2" top="0.61" bottom="0.35" header="0.28000000000000003" footer="0.1"/>
  <pageSetup scale="74" firstPageNumber="15" fitToWidth="0"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4d435f69-8686-490b-bd6d-b153bf22ab50"/>
    <ds:schemaRef ds:uri="http://purl.org/dc/terms/"/>
    <ds:schemaRef ds:uri="6ce3111e-7420-4802-b50a-75d4e9a0b980"/>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d21dc803-237d-4c68-8692-8d731fd29118"/>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17</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CWUDFsStorage</vt:lpstr>
      <vt:lpstr>Opinion-Notes 35</vt:lpstr>
      <vt:lpstr>DeficitAFRSum Calc 36</vt:lpstr>
      <vt:lpstr>AUDITCHECK</vt:lpstr>
      <vt:lpstr>AFR18</vt:lpstr>
      <vt:lpstr>Single Audit Cover</vt:lpstr>
      <vt:lpstr>Single Audit Checklist</vt:lpstr>
      <vt:lpstr>SEFA Reconcile</vt:lpstr>
      <vt:lpstr>SEFA NOTES</vt:lpstr>
      <vt:lpstr>SEFA</vt:lpstr>
      <vt:lpstr>SF&amp;QC Sec-1</vt:lpstr>
      <vt:lpstr>SF&amp;QC Sec-2 (2)</vt:lpstr>
      <vt:lpstr>SF&amp;QC Sec-2 (3)</vt:lpstr>
      <vt:lpstr>SF&amp;QC Sec-3 (1)</vt:lpstr>
      <vt:lpstr>SSPAF</vt:lpstr>
      <vt:lpstr>'SEFA NOTES'!Print_Area</vt:lpstr>
      <vt:lpstr>'SEFA Reconcile'!Print_Area</vt:lpstr>
      <vt:lpstr>'SF&amp;QC Sec-1'!Print_Area</vt:lpstr>
      <vt:lpstr>'SF&amp;QC Sec-3 (1)'!Print_Area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2018-12-06T16:45:11Z</cp:lastPrinted>
  <dcterms:created xsi:type="dcterms:W3CDTF">2003-10-29T19:06:34Z</dcterms:created>
  <dcterms:modified xsi:type="dcterms:W3CDTF">2018-12-18T20:18:53Z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