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31'!$A$2:$F$43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9" i="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E40" i="181"/>
  <c r="F40" i="181" s="1"/>
  <c r="G40" i="181" s="1"/>
  <c r="F39" i="181"/>
  <c r="G39" i="181" s="1"/>
  <c r="E39" i="181"/>
  <c r="E38" i="181"/>
  <c r="F38" i="181" s="1"/>
  <c r="G38" i="181" s="1"/>
  <c r="E37" i="181"/>
  <c r="F37" i="181" s="1"/>
  <c r="G37" i="181" s="1"/>
  <c r="F36" i="181"/>
  <c r="G36" i="181" s="1"/>
  <c r="E36" i="181"/>
  <c r="E35" i="181"/>
  <c r="F35" i="181" s="1"/>
  <c r="G35" i="181" s="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D27" i="108"/>
  <c r="E27" i="108"/>
  <c r="F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D7" i="118"/>
  <c r="D8" i="118"/>
  <c r="D9" i="118"/>
  <c r="H14" i="118"/>
  <c r="H19" i="118"/>
  <c r="H24" i="118"/>
  <c r="D22" i="37"/>
  <c r="K24" i="12" l="1"/>
  <c r="B1126" i="106"/>
  <c r="D1126" i="106" s="1"/>
  <c r="F44" i="34"/>
  <c r="B7074" i="106"/>
  <c r="D7074" i="106" s="1"/>
  <c r="C14" i="4"/>
  <c r="B2558" i="106" s="1"/>
  <c r="D2558" i="106" s="1"/>
  <c r="F34" i="34"/>
  <c r="B7727" i="106"/>
  <c r="D7727" i="106" s="1"/>
  <c r="B7078" i="106"/>
  <c r="D7078" i="106" s="1"/>
  <c r="N22" i="3"/>
  <c r="B283" i="106" s="1"/>
  <c r="D283" i="106" s="1"/>
  <c r="D31" i="36"/>
  <c r="F42" i="34"/>
  <c r="F50" i="34"/>
  <c r="F46" i="34"/>
  <c r="F68" i="34"/>
  <c r="F70" i="34"/>
  <c r="G35" i="108"/>
  <c r="E35" i="108"/>
  <c r="D9" i="7"/>
  <c r="B1767" i="106" s="1"/>
  <c r="D1767" i="106" s="1"/>
  <c r="G34" i="108"/>
  <c r="F36" i="34"/>
  <c r="D68" i="36"/>
  <c r="G33" i="108"/>
  <c r="B7047" i="106"/>
  <c r="D7047" i="106" s="1"/>
  <c r="B1124" i="106"/>
  <c r="D1124" i="106" s="1"/>
  <c r="F38" i="34"/>
  <c r="F106" i="34"/>
  <c r="G14" i="4"/>
  <c r="B2609" i="106" s="1"/>
  <c r="D2609" i="106" s="1"/>
  <c r="F72" i="34"/>
  <c r="G38" i="108"/>
  <c r="G30" i="108"/>
  <c r="B6995" i="106"/>
  <c r="D6995" i="106" s="1"/>
  <c r="E38" i="108"/>
  <c r="E30" i="108"/>
  <c r="G26" i="108"/>
  <c r="E26" i="108"/>
  <c r="B1274" i="106"/>
  <c r="D1274" i="106" s="1"/>
  <c r="D17" i="7"/>
  <c r="B4104" i="106" s="1"/>
  <c r="D4104" i="106" s="1"/>
  <c r="J274" i="5"/>
  <c r="B7054" i="106" s="1"/>
  <c r="D7054" i="106" s="1"/>
  <c r="D5" i="7"/>
  <c r="B1761" i="106" s="1"/>
  <c r="D1761" i="106" s="1"/>
  <c r="D13" i="7"/>
  <c r="B3726" i="106" s="1"/>
  <c r="D3726" i="106" s="1"/>
  <c r="B6289" i="106"/>
  <c r="D6289" i="106" s="1"/>
  <c r="J41" i="3"/>
  <c r="B6216" i="106" s="1"/>
  <c r="D6216" i="106" s="1"/>
  <c r="I129" i="29"/>
  <c r="B7037" i="106" s="1"/>
  <c r="D7037" i="106" s="1"/>
  <c r="H112" i="29"/>
  <c r="B7018" i="106" s="1"/>
  <c r="D7018" i="106" s="1"/>
  <c r="D7245" i="106"/>
  <c r="D6103" i="106"/>
  <c r="B2734" i="106"/>
  <c r="D2734" i="106" s="1"/>
  <c r="H28" i="118"/>
  <c r="D69" i="36"/>
  <c r="L5" i="11"/>
  <c r="B2056" i="106" s="1"/>
  <c r="D2056" i="106" s="1"/>
  <c r="D24" i="37"/>
  <c r="B4270" i="106" s="1"/>
  <c r="D4270" i="106" s="1"/>
  <c r="J22" i="37"/>
  <c r="G15" i="145"/>
  <c r="D15" i="7"/>
  <c r="B1772" i="106" s="1"/>
  <c r="D1772" i="106" s="1"/>
  <c r="D7" i="7"/>
  <c r="B1763" i="106" s="1"/>
  <c r="D1763" i="106" s="1"/>
  <c r="B5096" i="106"/>
  <c r="D5096" i="106" s="1"/>
  <c r="F172" i="5"/>
  <c r="B5644" i="106" s="1"/>
  <c r="D5644" i="106" s="1"/>
  <c r="L13" i="11"/>
  <c r="B2060" i="106" s="1"/>
  <c r="D2060" i="106" s="1"/>
  <c r="L15" i="11"/>
  <c r="B3459" i="106" s="1"/>
  <c r="D3459" i="106" s="1"/>
  <c r="J210" i="29"/>
  <c r="B7072" i="106" s="1"/>
  <c r="D7072" i="106" s="1"/>
  <c r="H173" i="5"/>
  <c r="B5906" i="106" s="1"/>
  <c r="D5906" i="106" s="1"/>
  <c r="F131" i="34"/>
  <c r="H76" i="4"/>
  <c r="B3298" i="106" s="1"/>
  <c r="D3298" i="106" s="1"/>
  <c r="D54" i="36"/>
  <c r="K76" i="4"/>
  <c r="B3586" i="106" s="1"/>
  <c r="D3586" i="106" s="1"/>
  <c r="I24" i="12"/>
  <c r="F19" i="7"/>
  <c r="B1807" i="106" s="1"/>
  <c r="D1807" i="106" s="1"/>
  <c r="K350" i="29"/>
  <c r="B3670" i="106" s="1"/>
  <c r="D3670" i="106" s="1"/>
  <c r="E29" i="108"/>
  <c r="L312" i="29"/>
  <c r="B3619" i="106"/>
  <c r="D3619" i="106" s="1"/>
  <c r="F56" i="34"/>
  <c r="H342" i="29"/>
  <c r="B7221" i="106" s="1"/>
  <c r="D7221" i="106" s="1"/>
  <c r="G172" i="5"/>
  <c r="G173" i="5" s="1"/>
  <c r="B5778" i="106" s="1"/>
  <c r="D5778" i="106" s="1"/>
  <c r="D11" i="7"/>
  <c r="B1768" i="106" s="1"/>
  <c r="D1768" i="106" s="1"/>
  <c r="B1746" i="106"/>
  <c r="D1746" i="106" s="1"/>
  <c r="B3647" i="106"/>
  <c r="D3647" i="106" s="1"/>
  <c r="F41" i="34"/>
  <c r="F49" i="34"/>
  <c r="I210" i="29"/>
  <c r="F45" i="34"/>
  <c r="G29" i="108"/>
  <c r="B2724" i="106"/>
  <c r="D2724" i="106" s="1"/>
  <c r="F14" i="4"/>
  <c r="B2597" i="106" s="1"/>
  <c r="D2597" i="106" s="1"/>
  <c r="F62" i="34"/>
  <c r="D37" i="108"/>
  <c r="D41" i="108" s="1"/>
  <c r="E43" i="108" s="1"/>
  <c r="F37" i="108"/>
  <c r="G39" i="108"/>
  <c r="F28" i="108"/>
  <c r="F35" i="34"/>
  <c r="E28" i="108"/>
  <c r="C342" i="29"/>
  <c r="B7216" i="106" s="1"/>
  <c r="D7216" i="106" s="1"/>
  <c r="F128" i="34"/>
  <c r="H109" i="5"/>
  <c r="B4373" i="106"/>
  <c r="D4373" i="106" s="1"/>
  <c r="K173" i="5"/>
  <c r="K6" i="4" s="1"/>
  <c r="B3570" i="106" s="1"/>
  <c r="D3570" i="106" s="1"/>
  <c r="F127" i="34"/>
  <c r="D12" i="7"/>
  <c r="B1769" i="106" s="1"/>
  <c r="D1769" i="106" s="1"/>
  <c r="D5" i="4"/>
  <c r="B3406" i="106" s="1"/>
  <c r="D3406" i="106" s="1"/>
  <c r="B7231" i="106"/>
  <c r="D7231" i="106" s="1"/>
  <c r="L367" i="29"/>
  <c r="J129" i="29"/>
  <c r="B7038" i="106" s="1"/>
  <c r="D7038" i="106" s="1"/>
  <c r="H365" i="29"/>
  <c r="B7242" i="106" s="1"/>
  <c r="D7242" i="106" s="1"/>
  <c r="C129" i="29"/>
  <c r="C151" i="29" s="1"/>
  <c r="B1226" i="106" s="1"/>
  <c r="D1226" i="106" s="1"/>
  <c r="I342" i="29"/>
  <c r="B7222" i="106" s="1"/>
  <c r="D7222" i="106" s="1"/>
  <c r="B1329" i="106"/>
  <c r="D1329" i="106" s="1"/>
  <c r="F61" i="34"/>
  <c r="C109" i="5"/>
  <c r="B5121" i="106" s="1"/>
  <c r="D5121" i="106" s="1"/>
  <c r="F111" i="34"/>
  <c r="C172" i="5"/>
  <c r="G109" i="5"/>
  <c r="D4" i="7"/>
  <c r="B1760" i="106" s="1"/>
  <c r="D1760" i="106" s="1"/>
  <c r="K274" i="5"/>
  <c r="K7" i="4" s="1"/>
  <c r="B3718" i="106" s="1"/>
  <c r="D3718" i="106" s="1"/>
  <c r="F130" i="34"/>
  <c r="B7041" i="106"/>
  <c r="D7041" i="106" s="1"/>
  <c r="E109" i="5"/>
  <c r="E4" i="4" s="1"/>
  <c r="B2630" i="106" s="1"/>
  <c r="D2630" i="106" s="1"/>
  <c r="F136" i="34"/>
  <c r="I173" i="5"/>
  <c r="B4216" i="106" s="1"/>
  <c r="D4216" i="106" s="1"/>
  <c r="D109" i="5"/>
  <c r="G5" i="4"/>
  <c r="B3409" i="106" s="1"/>
  <c r="D3409" i="106" s="1"/>
  <c r="J77" i="4"/>
  <c r="B6262" i="106" s="1"/>
  <c r="D6262" i="106" s="1"/>
  <c r="F21" i="8"/>
  <c r="K41" i="3"/>
  <c r="H33" i="118"/>
  <c r="D11" i="37"/>
  <c r="H29" i="118"/>
  <c r="F77" i="4"/>
  <c r="B3255" i="106" s="1"/>
  <c r="D3255" i="106" s="1"/>
  <c r="B3649" i="106"/>
  <c r="D3649" i="106" s="1"/>
  <c r="G367" i="29"/>
  <c r="B3650" i="106" s="1"/>
  <c r="D3650" i="106" s="1"/>
  <c r="B3621" i="106"/>
  <c r="D3621" i="106" s="1"/>
  <c r="C367" i="29"/>
  <c r="B3622" i="106" s="1"/>
  <c r="D3622" i="106" s="1"/>
  <c r="B7235" i="106"/>
  <c r="D7235" i="106" s="1"/>
  <c r="K285" i="29"/>
  <c r="K184" i="29"/>
  <c r="F13" i="4" s="1"/>
  <c r="B2596" i="106" s="1"/>
  <c r="D2596" i="106" s="1"/>
  <c r="L342" i="29"/>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N23" i="3"/>
  <c r="B284" i="106" s="1"/>
  <c r="D284" i="106" s="1"/>
  <c r="B1381" i="106"/>
  <c r="D1381" i="106" s="1"/>
  <c r="I151" i="29"/>
  <c r="F59" i="34" s="1"/>
  <c r="J7" i="4"/>
  <c r="B6222" i="106" s="1"/>
  <c r="D6222" i="106" s="1"/>
  <c r="B5527" i="106"/>
  <c r="D5527" i="106" s="1"/>
  <c r="G6" i="4"/>
  <c r="B2604" i="106" s="1"/>
  <c r="D2604" i="106" s="1"/>
  <c r="K352" i="29"/>
  <c r="K13" i="4" s="1"/>
  <c r="B3572" i="106" s="1"/>
  <c r="D3572" i="106" s="1"/>
  <c r="D7253" i="106"/>
  <c r="D7256" i="106"/>
  <c r="B6022" i="106"/>
  <c r="D6022" i="106" s="1"/>
  <c r="B3628" i="106"/>
  <c r="D3628" i="106" s="1"/>
  <c r="D51" i="36"/>
  <c r="B5914" i="106"/>
  <c r="D5914" i="106" s="1"/>
  <c r="H275" i="5"/>
  <c r="B5915" i="106" s="1"/>
  <c r="D5915" i="106" s="1"/>
  <c r="B6014" i="106"/>
  <c r="D6014" i="106" s="1"/>
  <c r="D7252" i="106"/>
  <c r="K28" i="118"/>
  <c r="O27" i="118" s="1"/>
  <c r="O29" i="118" s="1"/>
  <c r="D7254" i="106"/>
  <c r="D7255" i="106"/>
  <c r="D7251" i="106"/>
  <c r="D7250" i="106"/>
  <c r="F173" i="5"/>
  <c r="F6" i="4" s="1"/>
  <c r="B2593" i="106" s="1"/>
  <c r="D2593" i="106" s="1"/>
  <c r="H77" i="4"/>
  <c r="B3299" i="106" s="1"/>
  <c r="D3299" i="106" s="1"/>
  <c r="F41" i="108"/>
  <c r="G43" i="108" s="1"/>
  <c r="H6" i="4"/>
  <c r="B2656" i="106" s="1"/>
  <c r="D2656" i="106" s="1"/>
  <c r="L16" i="11"/>
  <c r="B2061" i="106" s="1"/>
  <c r="D2061" i="106" s="1"/>
  <c r="K77" i="4"/>
  <c r="B3587" i="106" s="1"/>
  <c r="D3587" i="106" s="1"/>
  <c r="B5770" i="106"/>
  <c r="D5770" i="106" s="1"/>
  <c r="B1996" i="106"/>
  <c r="D1996" i="106" s="1"/>
  <c r="I26" i="12"/>
  <c r="B7741" i="106" s="1"/>
  <c r="D7741" i="106" s="1"/>
  <c r="B1317" i="106"/>
  <c r="D1317" i="106" s="1"/>
  <c r="B1225" i="106"/>
  <c r="D1225" i="106" s="1"/>
  <c r="J16" i="4"/>
  <c r="B6226" i="106" s="1"/>
  <c r="D6226" i="106" s="1"/>
  <c r="B1328" i="106"/>
  <c r="D1328" i="106" s="1"/>
  <c r="K365" i="29"/>
  <c r="K16" i="4" s="1"/>
  <c r="I6" i="4"/>
  <c r="B5011" i="106" s="1"/>
  <c r="D5011" i="106" s="1"/>
  <c r="L114" i="29"/>
  <c r="B7071" i="106"/>
  <c r="D7071" i="106" s="1"/>
  <c r="F66" i="34"/>
  <c r="K342" i="29"/>
  <c r="F13" i="34" s="1"/>
  <c r="D274" i="5"/>
  <c r="D7" i="4" s="1"/>
  <c r="F274" i="5"/>
  <c r="B6025" i="106"/>
  <c r="D6025" i="106" s="1"/>
  <c r="H4" i="4"/>
  <c r="B2655" i="106" s="1"/>
  <c r="D2655" i="106" s="1"/>
  <c r="B1365" i="106"/>
  <c r="D1365" i="106" s="1"/>
  <c r="F65" i="34"/>
  <c r="F73" i="34"/>
  <c r="G15" i="4"/>
  <c r="B6032" i="106" s="1"/>
  <c r="D6032" i="106" s="1"/>
  <c r="B3724" i="106"/>
  <c r="D3724" i="106" s="1"/>
  <c r="C4" i="4"/>
  <c r="B2551" i="106" s="1"/>
  <c r="D2551" i="106" s="1"/>
  <c r="D19" i="7"/>
  <c r="B1775" i="106" s="1"/>
  <c r="D1775" i="106" s="1"/>
  <c r="B5356" i="106"/>
  <c r="D5356" i="106" s="1"/>
  <c r="D4" i="4"/>
  <c r="B2564" i="106" s="1"/>
  <c r="D2564" i="106" s="1"/>
  <c r="B6024" i="106"/>
  <c r="D6024" i="106" s="1"/>
  <c r="G4" i="4"/>
  <c r="B2603" i="106" s="1"/>
  <c r="D2603" i="106" s="1"/>
  <c r="B5214" i="106"/>
  <c r="D5214" i="106" s="1"/>
  <c r="C173" i="5"/>
  <c r="D44" i="36"/>
  <c r="B1879" i="106"/>
  <c r="D1879" i="106" s="1"/>
  <c r="H22" i="37"/>
  <c r="B3568" i="106"/>
  <c r="D3568" i="106" s="1"/>
  <c r="D52" i="36"/>
  <c r="H367" i="29"/>
  <c r="B3660" i="106" s="1"/>
  <c r="D3660"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507" i="106" l="1"/>
  <c r="D5507" i="106" s="1"/>
  <c r="B3672" i="106"/>
  <c r="D3672" i="106" s="1"/>
  <c r="K367" i="29"/>
  <c r="K368" i="29" s="1"/>
  <c r="B3681" i="106" s="1"/>
  <c r="D3681" i="106" s="1"/>
  <c r="B7243" i="106"/>
  <c r="D7243" i="106" s="1"/>
  <c r="B5653" i="106"/>
  <c r="D5653" i="106" s="1"/>
  <c r="J17" i="4"/>
  <c r="J19" i="4" s="1"/>
  <c r="B6229" i="106" s="1"/>
  <c r="D6229" i="106" s="1"/>
  <c r="F275" i="5"/>
  <c r="B5720" i="106" s="1"/>
  <c r="D5720" i="106" s="1"/>
  <c r="B5719" i="106"/>
  <c r="D5719" i="106" s="1"/>
  <c r="F24" i="37"/>
  <c r="F7" i="4"/>
  <c r="B2594" i="106" s="1"/>
  <c r="D2594" i="106" s="1"/>
  <c r="H8" i="4"/>
  <c r="B7224" i="106"/>
  <c r="D7224" i="106" s="1"/>
  <c r="B1145" i="106"/>
  <c r="D1145" i="106" s="1"/>
  <c r="E41" i="108"/>
  <c r="E44" i="108" s="1"/>
  <c r="E45" i="108" s="1"/>
  <c r="G41" i="108"/>
  <c r="G44" i="108" s="1"/>
  <c r="G45" i="108"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8" i="4"/>
  <c r="D8" i="146" s="1"/>
  <c r="F76" i="34"/>
  <c r="H10" i="4"/>
  <c r="B4127" i="106" s="1"/>
  <c r="D4127" i="106" s="1"/>
  <c r="B2658" i="106"/>
  <c r="D2658" i="106" s="1"/>
  <c r="J10" i="4"/>
  <c r="B6225" i="106" s="1"/>
  <c r="D6225" i="106" s="1"/>
  <c r="B6223" i="106"/>
  <c r="D6223" i="106" s="1"/>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B2595" i="106"/>
  <c r="D2595" i="106" s="1"/>
  <c r="H13" i="118"/>
  <c r="D20" i="4"/>
  <c r="D78" i="4" s="1"/>
  <c r="C8" i="146"/>
  <c r="D10" i="4"/>
  <c r="B4123" i="106" s="1"/>
  <c r="D4123"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l="1"/>
  <c r="C10" i="146"/>
  <c r="F179" i="34"/>
  <c r="F79" i="34"/>
  <c r="B2574" i="106"/>
  <c r="D2574"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<sst xmlns="http://schemas.openxmlformats.org/spreadsheetml/2006/main" count="5058" uniqueCount="2122">
  <si>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</si>
  <si>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</si>
  <si>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</si>
  <si>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</si>
  <si>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</si>
  <si>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</si>
  <si>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</si>
  <si>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</si>
  <si>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</si>
  <si>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</si>
  <si>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</si>
  <si>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</si>
  <si>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</si>
  <si>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</si>
  <si>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</si>
  <si>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</si>
  <si>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</si>
  <si>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</si>
  <si>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</si>
  <si>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</si>
  <si>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</si>
  <si>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</si>
  <si>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</si>
  <si>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</si>
  <si>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</si>
  <si>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</si>
  <si>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</si>
  <si>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</si>
  <si>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</si>
  <si>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</si>
  <si>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</si>
  <si>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</si>
  <si>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</si>
  <si>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</si>
  <si>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</si>
  <si>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</si>
  <si>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</si>
  <si>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</si>
  <si>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</si>
  <si>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</si>
  <si>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</si>
  <si>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</si>
  <si>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</si>
  <si>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</si>
  <si>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</si>
  <si>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</si>
  <si>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</si>
  <si>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</si>
  <si>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</si>
  <si>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</si>
  <si>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</si>
  <si>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</si>
  <si>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</si>
  <si>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</si>
  <si>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</si>
  <si>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</si>
  <si>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</si>
  <si>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</si>
  <si>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</si>
  <si>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</si>
  <si>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</si>
  <si>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</si>
  <si>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</si>
  <si>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</si>
  <si>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</si>
  <si>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</si>
  <si>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</si>
  <si>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</si>
  <si>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</si>
  <si>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</si>
  <si>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</si>
  <si>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</si>
  <si>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</si>
  <si>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</si>
  <si>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</si>
  <si>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</si>
  <si>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</si>
  <si>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</si>
  <si>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</si>
  <si>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</si>
  <si>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</si>
  <si>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</si>
  <si>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</si>
  <si>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</si>
  <si>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</si>
  <si>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</si>
  <si>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</si>
  <si>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</si>
  <si>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</si>
  <si>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</si>
  <si>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</si>
  <si>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</si>
  <si>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</si>
  <si>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</si>
  <si>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</si>
  <si>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</si>
  <si>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</si>
  <si>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</si>
  <si>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</si>
  <si>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</si>
  <si>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</si>
  <si>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</si>
  <si>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</si>
  <si>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</si>
  <si>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</si>
  <si>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</si>
  <si>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</si>
  <si>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</si>
  <si>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</si>
  <si>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</si>
  <si>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</si>
  <si>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</si>
  <si>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</si>
  <si>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</si>
  <si>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</si>
  <si>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</si>
  <si>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</si>
  <si>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</si>
  <si>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</si>
  <si>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</si>
  <si>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</si>
  <si>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</si>
  <si>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</si>
  <si>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</si>
  <si>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</si>
  <si>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</si>
  <si>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</si>
  <si>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</si>
  <si>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</si>
  <si>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</si>
  <si>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</si>
  <si>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</si>
  <si>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</si>
  <si>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</si>
  <si>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</si>
  <si>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</si>
  <si>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</si>
  <si>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</si>
  <si>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</si>
  <si>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</si>
  <si>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</si>
  <si>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</si>
  <si>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</si>
  <si>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</si>
  <si>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</si>
  <si>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</si>
  <si>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</si>
  <si>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</si>
  <si>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</si>
  <si>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</si>
  <si>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</si>
  <si>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</si>
  <si>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</si>
  <si>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</si>
  <si>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</si>
  <si>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</si>
  <si>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</si>
  <si>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</si>
  <si>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</si>
  <si>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</si>
  <si>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</si>
  <si>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</si>
  <si>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</si>
  <si>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</si>
  <si>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</si>
  <si>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</si>
  <si>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</si>
  <si>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</si>
  <si>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</si>
  <si>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</si>
  <si>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</si>
  <si>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</si>
  <si>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</si>
  <si>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</si>
  <si>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</si>
  <si>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</si>
  <si>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</si>
  <si>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</si>
  <si>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</si>
  <si>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</si>
  <si>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</si>
  <si>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</si>
  <si>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</si>
  <si>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</si>
  <si>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</si>
  <si>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</si>
  <si>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</si>
  <si>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</si>
  <si>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</si>
  <si>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</si>
  <si>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</si>
  <si>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</si>
  <si>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</si>
  <si>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</si>
  <si>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</si>
  <si>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</si>
  <si>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</si>
  <si>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</si>
  <si>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</si>
  <si>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</si>
  <si>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</si>
  <si>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</si>
  <si>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</si>
  <si>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</si>
  <si>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</si>
  <si>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</si>
  <si>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</si>
  <si>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</si>
  <si>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</si>
  <si>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</si>
  <si>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</si>
  <si>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</si>
  <si>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</si>
  <si>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</si>
  <si>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</si>
  <si>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</si>
  <si>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</si>
  <si>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</si>
  <si>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</si>
  <si>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</si>
  <si>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</si>
  <si>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</si>
  <si>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</si>
  <si>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</si>
  <si>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</si>
  <si>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</si>
  <si>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</si>
  <si>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</si>
  <si>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</si>
  <si>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</si>
  <si>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</si>
  <si>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</si>
  <si>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</si>
  <si>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</si>
  <si>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</si>
  <si>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</si>
  <si>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</si>
  <si>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</si>
  <si>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</si>
  <si>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</si>
  <si>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</si>
  <si>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</si>
  <si>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</si>
  <si>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</si>
  <si>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</si>
  <si>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</si>
  <si>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</si>
  <si>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</si>
  <si>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</si>
  <si>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</si>
  <si>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</si>
  <si>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</si>
  <si>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</si>
  <si>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</si>
  <si>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</si>
  <si>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</si>
  <si>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</si>
  <si>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</si>
  <si>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</si>
  <si>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</si>
  <si>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</si>
  <si>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</si>
  <si>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</si>
  <si>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</si>
  <si>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</si>
  <si>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</si>
  <si>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</si>
  <si>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</si>
  <si>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</si>
  <si>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</si>
  <si>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</si>
  <si>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</si>
  <si>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</si>
  <si>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</si>
  <si>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</si>
  <si>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</si>
  <si>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</si>
  <si>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</si>
  <si>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</si>
  <si>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</si>
  <si>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</si>
  <si>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</si>
  <si>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</si>
  <si>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</si>
  <si>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</si>
  <si>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</si>
  <si>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</si>
  <si>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</si>
  <si>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</si>
  <si>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</si>
  <si>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</si>
  <si>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</si>
  <si>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</si>
  <si>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</si>
  <si>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</si>
  <si>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</si>
  <si>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</si>
  <si>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</si>
  <si>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</si>
  <si>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</si>
  <si>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</si>
  <si>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</si>
  <si>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</si>
  <si>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</si>
  <si>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</si>
  <si>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</si>
  <si>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</si>
  <si>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</si>
  <si>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</si>
  <si>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</si>
  <si>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</si>
  <si>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</si>
  <si>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</si>
  <si>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</si>
  <si>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</si>
  <si>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</si>
  <si>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</si>
  <si>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</si>
  <si>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</si>
  <si>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</si>
  <si>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</si>
  <si>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</si>
  <si>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</si>
  <si>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</si>
  <si>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</si>
  <si>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</si>
  <si>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</si>
  <si>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</si>
  <si>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</si>
  <si>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</si>
  <si>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</si>
  <si>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</si>
  <si>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</si>
  <si>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</si>
  <si>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</si>
  <si>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</si>
  <si>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</si>
  <si>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</si>
  <si>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</si>
  <si>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</si>
  <si>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</si>
  <si>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</si>
  <si>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</si>
  <si>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</si>
  <si>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</si>
  <si>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</si>
  <si>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</si>
  <si>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</si>
  <si>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</si>
  <si>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</si>
  <si>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</si>
  <si>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</si>
  <si>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</si>
  <si>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</si>
  <si>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</si>
  <si>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</si>
  <si>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</si>
  <si>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</si>
  <si>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</si>
  <si>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</si>
  <si>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</si>
  <si>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</si>
  <si>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</si>
  <si>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</si>
  <si>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</si>
  <si>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</si>
  <si>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</si>
  <si>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</si>
  <si>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</si>
  <si>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</si>
  <si>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</si>
  <si>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</si>
  <si>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</si>
  <si>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</si>
  <si>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</si>
  <si>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</si>
  <si>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</si>
  <si>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</si>
  <si>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</si>
  <si>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</si>
  <si>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</si>
  <si>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</si>
  <si>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</si>
  <si>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</si>
  <si>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</si>
  <si>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</si>
  <si>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</si>
  <si>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</si>
  <si>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</si>
  <si>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</si>
  <si>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</si>
  <si>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</si>
  <si>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</si>
  <si>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</si>
  <si>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</si>
  <si>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</si>
  <si>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</si>
  <si>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</si>
  <si>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</si>
  <si>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</si>
  <si>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</si>
  <si>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</si>
  <si>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</si>
  <si>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</si>
  <si>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</si>
  <si>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</si>
  <si>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</si>
  <si>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</si>
  <si>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</si>
  <si>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</si>
  <si>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</si>
  <si>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</si>
  <si>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</si>
  <si>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</si>
  <si>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</si>
  <si>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</si>
  <si>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</si>
  <si>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</si>
  <si>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</si>
  <si>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</si>
  <si>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</si>
  <si>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</si>
  <si>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</si>
  <si>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</si>
  <si>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</si>
  <si>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</si>
  <si>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</si>
  <si>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</si>
  <si>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</si>
  <si>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</si>
  <si>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</si>
  <si>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</si>
  <si>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</si>
  <si>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</si>
  <si>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</si>
  <si>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</si>
  <si>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</si>
  <si>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</si>
  <si>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</si>
  <si>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</si>
  <si>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</si>
  <si>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</si>
  <si>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</si>
  <si>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</si>
  <si>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</si>
  <si>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</si>
  <si>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</si>
  <si>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</si>
  <si>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</si>
  <si>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</si>
  <si>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</si>
  <si>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</si>
  <si>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</si>
  <si>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</si>
  <si>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</si>
  <si>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</si>
  <si>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</si>
  <si>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</si>
  <si>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</si>
  <si>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</si>
  <si>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</si>
  <si>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</si>
  <si>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</si>
  <si>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</si>
  <si>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</si>
  <si>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</si>
  <si>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</si>
  <si>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</si>
  <si>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</si>
  <si>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</si>
  <si>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</si>
  <si>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</si>
  <si>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</si>
  <si>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</si>
  <si>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</si>
  <si>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</si>
  <si>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</si>
  <si>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</si>
  <si>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</si>
  <si>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</si>
  <si>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</si>
  <si>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</si>
  <si>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</si>
  <si>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</si>
  <si>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</si>
  <si>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</si>
  <si>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</si>
  <si>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</si>
  <si>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</si>
  <si>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</si>
  <si>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</si>
  <si>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</si>
  <si>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</si>
  <si>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</si>
  <si>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</si>
  <si>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</si>
  <si>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</si>
  <si>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</si>
  <si>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</si>
  <si>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</si>
  <si>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</si>
  <si>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</si>
  <si>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</si>
  <si>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</si>
  <si>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</si>
  <si>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</si>
  <si>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</si>
  <si>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</si>
  <si>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</si>
  <si>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</si>
  <si>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</si>
  <si>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</si>
  <si>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</si>
  <si>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</si>
  <si>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</si>
  <si>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</si>
  <si>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</si>
  <si>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</si>
  <si>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</si>
  <si>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</si>
  <si>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</si>
  <si>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</si>
  <si>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</si>
  <si>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</si>
  <si>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</si>
  <si>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</si>
  <si>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</si>
  <si>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</si>
  <si>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</si>
  <si>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</si>
  <si>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</si>
  <si>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</si>
  <si>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</si>
  <si>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</si>
  <si>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</si>
  <si>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</si>
  <si>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</si>
  <si>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</si>
  <si>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</si>
  <si>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</si>
  <si>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</si>
  <si>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</si>
  <si>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</si>
  <si>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</si>
  <si>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</si>
  <si>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</si>
  <si>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</si>
  <si>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</si>
  <si>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</si>
  <si>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</si>
  <si>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</si>
  <si>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</si>
  <si>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</si>
  <si>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</si>
  <si>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</si>
  <si>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</si>
  <si>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</si>
  <si>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</si>
  <si>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</si>
  <si>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</si>
  <si>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</si>
  <si>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</si>
  <si>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</si>
  <si>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</si>
  <si>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</si>
  <si>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</si>
  <si>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</si>
  <si>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</si>
  <si>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</si>
  <si>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</si>
  <si>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</si>
  <si>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</si>
  <si>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</si>
  <si>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</si>
  <si>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</si>
  <si>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</si>
  <si>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</si>
  <si>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</si>
  <si>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</si>
  <si>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</si>
  <si>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</si>
  <si>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</si>
  <si>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</si>
  <si>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</si>
  <si>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</si>
  <si>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</si>
  <si>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</si>
  <si>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</si>
  <si>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</si>
  <si>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</si>
  <si>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</si>
  <si>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</si>
  <si>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</si>
  <si>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</si>
  <si>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</si>
  <si>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</si>
  <si>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</si>
  <si>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</si>
  <si>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</si>
  <si>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</si>
  <si>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</si>
  <si>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</si>
  <si>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</si>
  <si>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</si>
  <si>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</si>
  <si>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</si>
  <si>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</si>
  <si>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</si>
  <si>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</si>
  <si>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</si>
  <si>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</si>
  <si>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</si>
  <si>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</si>
  <si>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</si>
  <si>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</si>
  <si>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</si>
  <si>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</si>
  <si>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</si>
  <si>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</si>
  <si>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</si>
  <si>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</si>
  <si>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</si>
  <si>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</si>
  <si>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</si>
  <si>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</si>
  <si>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</si>
  <si>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</si>
  <si>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</si>
  <si>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</si>
  <si>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</si>
  <si>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</si>
  <si>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</si>
  <si>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</si>
  <si>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</si>
  <si>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</si>
  <si>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</si>
  <si>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</si>
  <si>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</si>
  <si>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</si>
  <si>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</si>
  <si>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</si>
  <si>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</si>
  <si>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</si>
  <si>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</si>
  <si>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</si>
  <si>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</si>
  <si>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</si>
  <si>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</si>
  <si>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</si>
  <si>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</si>
  <si>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</si>
  <si>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</si>
  <si>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</si>
  <si>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</si>
  <si>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</si>
  <si>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</si>
  <si>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</si>
  <si>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</si>
  <si>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</si>
  <si>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</si>
  <si>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</si>
  <si>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</si>
  <si>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</si>
  <si>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</si>
  <si>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</si>
  <si>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</si>
  <si>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</si>
  <si>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</si>
  <si>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</si>
  <si>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</si>
  <si>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</si>
  <si>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</si>
  <si>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</si>
  <si>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</si>
  <si>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</si>
  <si>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</si>
  <si>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</si>
  <si>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</si>
  <si>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</si>
  <si>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</si>
  <si>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</si>
  <si>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</si>
  <si>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</si>
  <si>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</si>
  <si>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</si>
  <si>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</si>
  <si>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</si>
  <si>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</si>
  <si>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</si>
  <si>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</si>
  <si>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</si>
  <si>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</si>
  <si>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</si>
  <si>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</si>
  <si>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</si>
  <si>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</si>
  <si>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</si>
  <si>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</si>
  <si>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</si>
  <si>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</si>
  <si>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</si>
  <si>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</si>
  <si>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</si>
  <si>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</si>
  <si>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</si>
  <si>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</si>
  <si>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</si>
  <si>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</si>
  <si>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</si>
  <si>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</si>
  <si>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</si>
  <si>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</si>
  <si>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</si>
  <si>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</si>
  <si>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</si>
  <si>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</si>
  <si>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</si>
  <si>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</si>
  <si>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</si>
  <si>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</si>
  <si>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</si>
  <si>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</si>
  <si>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</si>
  <si>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</si>
  <si>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</si>
  <si>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</si>
  <si>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</si>
  <si>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</si>
  <si>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</si>
  <si>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</si>
  <si>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</si>
  <si>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</si>
  <si>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</si>
  <si>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</si>
  <si>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</si>
  <si>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</si>
  <si>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</si>
  <si>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</si>
  <si>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</si>
  <si>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</si>
  <si>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</si>
  <si>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</si>
  <si>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</si>
  <si>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</si>
  <si>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</si>
  <si>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</si>
  <si>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</si>
  <si>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</si>
  <si>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</si>
  <si>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</si>
  <si>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</si>
  <si>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</si>
  <si>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</si>
  <si>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</si>
  <si>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</si>
  <si>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</si>
  <si>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</si>
  <si>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</si>
  <si>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</si>
  <si>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</si>
  <si>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</si>
  <si>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</si>
  <si>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</si>
  <si>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</si>
  <si>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</si>
  <si>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</si>
  <si>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</si>
  <si>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</si>
  <si>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</si>
  <si>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</si>
  <si>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</si>
  <si>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</si>
  <si>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</si>
  <si>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</si>
  <si>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</si>
  <si>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</si>
  <si>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</si>
  <si>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</si>
  <si>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</si>
  <si>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</si>
  <si>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</si>
  <si>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</si>
  <si>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</si>
  <si>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</si>
  <si>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</si>
  <si>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</si>
  <si>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</si>
  <si>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</si>
  <si>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</si>
  <si>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</si>
  <si>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</si>
  <si>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</si>
  <si>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</si>
  <si>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</si>
  <si>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</si>
  <si>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</si>
  <si>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</si>
  <si>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</si>
  <si>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</si>
  <si>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</si>
  <si>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</si>
  <si>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</si>
  <si>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</si>
  <si>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</si>
  <si>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</si>
  <si>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</si>
  <si>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</si>
  <si>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</si>
  <si>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</si>
  <si>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</si>
  <si>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</si>
  <si>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</si>
  <si>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</si>
  <si>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</si>
  <si>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</si>
  <si>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</si>
  <si>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</si>
  <si>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</si>
  <si>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</si>
  <si>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</si>
  <si>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</si>
  <si>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</si>
  <si>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</si>
  <si>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</si>
  <si>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</si>
  <si>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</si>
  <si>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</si>
  <si>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</si>
  <si>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</si>
  <si>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</si>
  <si>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</si>
  <si>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</si>
  <si>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</si>
  <si>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</si>
  <si>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</si>
  <si>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</si>
  <si>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</si>
  <si>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</si>
  <si>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</si>
  <si>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</si>
  <si>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</si>
  <si>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</si>
  <si>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</si>
  <si>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</si>
  <si>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</si>
  <si>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</si>
  <si>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</si>
  <si>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</si>
  <si>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</si>
  <si>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</si>
  <si>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</si>
  <si>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</si>
  <si>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</si>
  <si>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</si>
  <si>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</si>
  <si>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</si>
  <si>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</si>
  <si>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</si>
  <si>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</si>
  <si>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</si>
  <si>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</si>
  <si>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</si>
  <si>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</si>
  <si>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</si>
  <si>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</si>
  <si>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</si>
  <si>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</si>
  <si>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</si>
  <si>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</si>
  <si>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</si>
  <si>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</si>
  <si>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</si>
  <si>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</si>
  <si>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</si>
  <si>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</si>
  <si>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</si>
  <si>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</si>
  <si>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</si>
  <si>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</si>
  <si>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</si>
  <si>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</si>
  <si>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</si>
  <si>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</si>
  <si>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</si>
  <si>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</si>
  <si>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</si>
  <si>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</si>
  <si>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</si>
  <si>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</si>
  <si>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</si>
  <si>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</si>
  <si>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</si>
  <si>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</si>
  <si>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</si>
  <si>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</si>
  <si>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</si>
  <si>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</si>
  <si>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</si>
  <si>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</si>
  <si>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</si>
  <si>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</si>
  <si>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</si>
  <si>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</si>
  <si>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</si>
  <si>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</si>
  <si>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</si>
  <si>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</si>
  <si>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</si>
  <si>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</si>
  <si>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</si>
  <si>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</si>
  <si>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</si>
  <si>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</si>
  <si>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</si>
  <si>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</si>
  <si>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</si>
  <si>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</si>
  <si>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</si>
  <si>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</si>
  <si>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</si>
  <si>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</si>
  <si>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</si>
  <si>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</si>
  <si>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</si>
  <si>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</si>
  <si>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</si>
  <si>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</si>
  <si>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</si>
  <si>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</si>
  <si>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</si>
  <si>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</si>
  <si>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</si>
  <si>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</si>
  <si>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</si>
  <si>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</si>
  <si>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</si>
  <si>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</si>
  <si>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</si>
  <si>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</si>
  <si>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</si>
  <si>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</si>
  <si>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</si>
  <si>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</si>
  <si>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</si>
  <si>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</si>
  <si>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</si>
  <si>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</si>
  <si>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</si>
  <si>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</si>
  <si>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</si>
  <si>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</si>
  <si>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</si>
  <si>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</si>
  <si>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</si>
  <si>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</si>
  <si>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</si>
  <si>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</si>
  <si>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</si>
  <si>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</si>
  <si>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</si>
  <si>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</si>
  <si>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</si>
  <si>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</si>
  <si>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</si>
  <si>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</si>
  <si>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</si>
  <si>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</si>
  <si>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</si>
  <si>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</si>
  <si>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</si>
  <si>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</si>
  <si>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</si>
  <si>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</si>
  <si>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</si>
  <si>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</si>
  <si>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</si>
  <si>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</si>
  <si>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</si>
  <si>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</si>
  <si>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</si>
  <si>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</si>
  <si>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</si>
  <si>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</si>
  <si>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</si>
  <si>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</si>
  <si>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</si>
  <si>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</si>
  <si>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</si>
  <si>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</si>
  <si>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</si>
  <si>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</si>
  <si>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</si>
  <si>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</si>
  <si>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</si>
  <si>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</si>
  <si>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</si>
  <si>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</si>
  <si>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</si>
  <si>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</si>
  <si>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</si>
  <si>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</si>
  <si>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</si>
  <si>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</si>
  <si>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</si>
  <si>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</si>
  <si>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</si>
  <si>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</si>
  <si>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</si>
  <si>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</si>
  <si>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</si>
  <si>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</si>
  <si>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</si>
  <si>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</si>
  <si>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</si>
  <si>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</si>
  <si>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</si>
  <si>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</si>
  <si>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</si>
  <si>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</si>
  <si>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</si>
  <si>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</si>
  <si>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</si>
  <si>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</si>
  <si>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</si>
  <si>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</si>
  <si>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</si>
  <si>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</si>
  <si>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</si>
  <si>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</si>
  <si>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</si>
  <si>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</si>
  <si>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</si>
  <si>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</si>
  <si>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</si>
  <si>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</si>
  <si>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</si>
  <si>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</si>
  <si>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</si>
  <si>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</si>
  <si>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</si>
  <si>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</si>
  <si>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</si>
  <si>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</si>
  <si>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</si>
  <si>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</si>
  <si>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</si>
  <si>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</si>
  <si>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</si>
  <si>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</si>
  <si>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</si>
  <si>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</si>
  <si>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</si>
  <si>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</si>
  <si>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</si>
  <si>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</si>
  <si>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</si>
  <si>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</si>
  <si>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</si>
  <si>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</si>
  <si>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</si>
  <si>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</si>
  <si>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</si>
  <si>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</si>
  <si>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</si>
  <si>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</si>
  <si>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</si>
  <si>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</si>
  <si>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</si>
  <si>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</si>
  <si>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</si>
  <si>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</si>
  <si>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</si>
  <si>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</si>
  <si>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</si>
  <si>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</si>
  <si>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</si>
  <si>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</si>
  <si>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</si>
  <si>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</si>
  <si>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</si>
  <si>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</si>
  <si>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</si>
  <si>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</si>
  <si>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</si>
  <si>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</si>
  <si>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</si>
  <si>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</si>
  <si>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</si>
  <si>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</si>
  <si>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</si>
  <si>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</si>
  <si>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</si>
  <si>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</si>
  <si>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</si>
  <si>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</si>
  <si>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</si>
  <si>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</si>
  <si>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</si>
  <si>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</si>
  <si>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</si>
  <si>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</si>
  <si>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</si>
  <si>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</si>
  <si>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</si>
  <si>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</si>
  <si>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</si>
  <si>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</si>
  <si>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</si>
  <si>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</si>
  <si>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</si>
  <si>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</si>
  <si>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</si>
  <si>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</si>
  <si>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</si>
  <si>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</si>
  <si>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</si>
  <si>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</si>
  <si>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</si>
  <si>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</si>
  <si>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</si>
  <si>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</si>
  <si>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</si>
  <si>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</si>
  <si>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</si>
  <si>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</si>
  <si>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</si>
  <si>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</si>
  <si>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</si>
  <si>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</si>
  <si>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</si>
  <si>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</si>
  <si>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</si>
  <si>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</si>
  <si>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</si>
  <si>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</si>
  <si>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</si>
  <si>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</si>
  <si>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</si>
  <si>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</si>
  <si>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</si>
  <si>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</si>
  <si>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</si>
  <si>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</si>
  <si>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</si>
  <si>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</si>
  <si>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</si>
  <si>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</si>
  <si>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</si>
  <si>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</si>
  <si>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</si>
  <si>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</si>
  <si>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</si>
  <si>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</si>
  <si>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</si>
  <si>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</si>
  <si>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</si>
  <si>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</si>
  <si>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</si>
  <si>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</si>
  <si>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</si>
  <si>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</si>
  <si>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</si>
  <si>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</si>
  <si>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</si>
  <si>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</si>
  <si>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</si>
  <si>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</si>
  <si>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</si>
  <si>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</si>
  <si>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</si>
  <si>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</si>
  <si>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</si>
  <si>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</si>
  <si>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</si>
  <si>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</si>
  <si>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</si>
  <si>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</si>
  <si>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</si>
  <si>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</si>
  <si>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</si>
  <si>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</si>
  <si>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</si>
  <si>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</si>
  <si>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</si>
  <si>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</si>
  <si>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</si>
  <si>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</si>
  <si>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</si>
  <si>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</si>
  <si>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</si>
  <si>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</si>
  <si>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</si>
  <si>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</si>
  <si>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</si>
  <si>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</si>
  <si>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</si>
  <si>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</si>
  <si>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</si>
  <si>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</si>
  <si>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</si>
  <si>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</si>
  <si>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</si>
  <si>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</si>
  <si>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</si>
  <si>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</si>
  <si>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</si>
  <si>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</si>
  <si>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</si>
  <si>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</si>
  <si>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</si>
  <si>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</si>
  <si>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</si>
  <si>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</si>
  <si>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</si>
  <si>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</si>
  <si>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</si>
  <si>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</si>
  <si>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</si>
  <si>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</si>
  <si>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</si>
  <si>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</si>
  <si>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</si>
  <si>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</si>
  <si>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</si>
  <si>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</si>
  <si>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</si>
  <si>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</si>
  <si>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</si>
  <si>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</si>
  <si>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</si>
  <si>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</si>
  <si>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</si>
  <si>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</si>
  <si>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</si>
  <si>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</si>
  <si>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</si>
  <si>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</si>
  <si>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</si>
  <si>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</si>
  <si>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</si>
  <si>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</si>
  <si>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</si>
  <si>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</si>
  <si>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</si>
  <si>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</si>
  <si>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</si>
  <si>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</si>
  <si>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</si>
  <si>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</si>
  <si>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</si>
  <si>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</si>
  <si>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</si>
  <si>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</si>
  <si>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</si>
  <si>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</si>
  <si>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</si>
  <si>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</si>
  <si>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</si>
  <si>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</si>
  <si>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</si>
  <si>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</si>
  <si>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</si>
  <si>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</si>
  <si>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</si>
  <si>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</si>
  <si>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</si>
  <si>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</si>
  <si>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</si>
  <si>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</si>
  <si>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</si>
  <si>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</si>
  <si>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</si>
  <si>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</si>
  <si>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</si>
  <si>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</si>
  <si>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</si>
  <si>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</si>
  <si>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</si>
  <si>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</si>
  <si>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</si>
  <si>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</si>
  <si>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</si>
  <si>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</si>
  <si>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</si>
  <si>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</si>
  <si>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</si>
  <si>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</si>
  <si>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</si>
  <si>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</si>
  <si>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</si>
  <si>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</si>
  <si>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</si>
  <si>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</si>
  <si>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</si>
  <si>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</si>
  <si>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</si>
  <si>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</si>
  <si>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</si>
  <si>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</si>
  <si>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</si>
  <si>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</si>
  <si>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</si>
  <si>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</si>
  <si>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</si>
  <si>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</si>
  <si>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</si>
  <si>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</si>
  <si>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</si>
  <si>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</si>
  <si>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</si>
  <si>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</si>
  <si>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</si>
  <si>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</si>
  <si>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</si>
  <si>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</si>
  <si>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</si>
  <si>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</si>
  <si>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</si>
  <si>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</si>
  <si>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</si>
  <si>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</si>
  <si>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</si>
  <si>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</si>
  <si>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</si>
  <si>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</si>
  <si>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</si>
  <si>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</si>
  <si>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</si>
  <si>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</si>
  <si>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</si>
  <si>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</si>
  <si>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</si>
  <si>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</si>
  <si>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</si>
  <si>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</si>
  <si>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</si>
  <si>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</si>
  <si>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</si>
  <si>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</si>
  <si>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</si>
  <si>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</si>
  <si>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</si>
  <si>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</si>
  <si>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</si>
  <si>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</si>
  <si>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</si>
  <si>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</si>
  <si>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</si>
  <si>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</si>
  <si>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</si>
  <si>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</si>
  <si>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</si>
  <si>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</si>
  <si>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</si>
  <si>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</si>
  <si>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</si>
  <si>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</si>
  <si>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</si>
  <si>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</si>
  <si>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</si>
  <si>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</si>
  <si>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</si>
  <si>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</si>
  <si>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</si>
  <si>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</si>
  <si>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</si>
  <si>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</si>
  <si>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</si>
  <si>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</si>
  <si>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</si>
  <si>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</si>
  <si>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</si>
  <si>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</si>
  <si>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</si>
  <si>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</si>
  <si>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</si>
  <si>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</si>
  <si>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</si>
  <si>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</si>
  <si>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</si>
  <si>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</si>
  <si>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</si>
  <si>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</si>
  <si>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</si>
  <si>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</si>
  <si>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</si>
  <si>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</si>
  <si>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</si>
  <si>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</si>
  <si>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</si>
  <si>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</si>
  <si>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</si>
  <si>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</si>
  <si>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</si>
  <si>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</si>
  <si>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</si>
  <si>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</si>
  <si>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</si>
  <si>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</si>
  <si>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</si>
  <si>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</si>
  <si>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</si>
  <si>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</si>
  <si>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</si>
  <si>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</si>
  <si>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</si>
  <si>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</si>
  <si>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</si>
  <si>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</si>
  <si>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</si>
  <si>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</si>
  <si>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</si>
  <si>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</si>
  <si>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</si>
  <si>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</si>
  <si>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</si>
  <si>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</si>
  <si>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</si>
  <si>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</si>
  <si>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</si>
  <si>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</si>
  <si>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</si>
  <si>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</si>
  <si>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</si>
  <si>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</si>
  <si>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</si>
  <si>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</si>
  <si>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</si>
  <si>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</si>
  <si>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</si>
  <si>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</si>
  <si>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</si>
  <si>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</si>
  <si>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</si>
  <si>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</si>
  <si>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</si>
  <si>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</si>
  <si>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</si>
  <si>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</si>
  <si>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</si>
  <si>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</si>
  <si>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</si>
  <si>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</si>
  <si>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</si>
  <si>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</si>
  <si>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</si>
  <si>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</si>
  <si>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</si>
  <si>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</si>
  <si>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</si>
  <si>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</si>
  <si>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</si>
  <si>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</si>
  <si>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</si>
  <si>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</si>
  <si>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</si>
  <si>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</si>
  <si>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</si>
  <si>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</si>
  <si>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</si>
  <si>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</si>
  <si>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</si>
  <si>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</si>
  <si>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</si>
  <si>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</si>
  <si>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</si>
  <si>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</si>
  <si>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</si>
  <si>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</si>
  <si>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</si>
  <si>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</si>
  <si>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</si>
  <si>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</si>
  <si>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</si>
  <si>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</si>
  <si>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</si>
  <si>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</si>
  <si>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</si>
  <si>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</si>
  <si>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</si>
  <si>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</si>
  <si>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</si>
  <si>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</si>
  <si>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</si>
  <si>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</si>
  <si>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</si>
  <si>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</si>
  <si>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</si>
  <si>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</si>
  <si>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</si>
  <si>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</si>
  <si>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</si>
  <si>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</si>
  <si>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</si>
  <si>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</si>
  <si>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</si>
  <si>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</si>
  <si>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</si>
  <si>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</si>
  <si>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</si>
  <si>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</si>
  <si>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</si>
  <si>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</si>
  <si>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</si>
  <si>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</si>
  <si>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</si>
  <si>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</si>
  <si>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</si>
  <si>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</si>
  <si>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</si>
  <si>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</si>
  <si>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</si>
  <si>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</si>
  <si>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</si>
  <si>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</si>
  <si>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</si>
  <si>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</si>
  <si>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</si>
  <si>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</si>
  <si>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</si>
  <si>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</si>
  <si>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</si>
  <si>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</si>
  <si>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</si>
  <si>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</si>
  <si>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</si>
  <si>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</si>
  <si>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</si>
  <si>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</si>
  <si>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</si>
  <si>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</si>
  <si>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</si>
  <si>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</si>
  <si>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</si>
  <si>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</si>
  <si>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</si>
  <si>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</si>
  <si>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</si>
  <si>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</si>
  <si>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</si>
  <si>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</si>
  <si>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</si>
  <si>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</si>
  <si>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</si>
  <si>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</si>
  <si>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</si>
  <si>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</si>
  <si>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</si>
  <si>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</si>
  <si>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</si>
  <si>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</si>
  <si>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</si>
  <si>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</si>
  <si>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</si>
  <si>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</si>
  <si>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</si>
  <si>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</si>
  <si>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</si>
  <si>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</si>
  <si>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</si>
  <si>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</si>
  <si>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</si>
  <si>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</si>
  <si>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</si>
  <si>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</si>
  <si>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</si>
  <si>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</si>
  <si>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</si>
  <si>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</si>
  <si>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</si>
  <si>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</si>
  <si>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</si>
  <si>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</si>
  <si>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</si>
  <si>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</si>
  <si>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</si>
  <si>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</si>
  <si>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</si>
  <si>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</si>
  <si>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</si>
  <si>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</si>
  <si>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</si>
  <si>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</si>
  <si>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</si>
  <si>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</si>
  <si>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</si>
  <si>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</si>
  <si>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</si>
  <si>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</si>
  <si>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</si>
  <si>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</si>
  <si>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</si>
  <si>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</si>
  <si>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</si>
  <si>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</si>
  <si>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</si>
  <si>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</si>
  <si>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</si>
  <si>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</si>
  <si>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</si>
  <si>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</si>
  <si>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</si>
  <si>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</si>
  <si>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</si>
  <si>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</si>
  <si>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</si>
  <si>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</si>
  <si>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</si>
  <si>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</si>
  <si>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</si>
  <si>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</si>
  <si>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</si>
  <si>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</si>
  <si>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</si>
  <si>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</si>
  <si>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</si>
  <si>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</si>
  <si>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</si>
  <si>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</si>
  <si>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</si>
  <si>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</si>
  <si>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</si>
  <si>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</si>
  <si>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</si>
  <si>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</si>
  <si>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</si>
  <si>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</si>
  <si>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</si>
  <si>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</si>
  <si>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</si>
  <si>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</si>
  <si>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</si>
  <si>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</si>
  <si>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</si>
  <si>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</si>
  <si>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</si>
  <si>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</si>
  <si>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</si>
  <si>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</si>
  <si>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</si>
  <si>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</si>
  <si>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</si>
  <si>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</si>
  <si>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</si>
  <si>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</si>
  <si>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</si>
  <si>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</si>
  <si>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</si>
  <si>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</si>
  <si>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</si>
  <si>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</si>
  <si>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</si>
  <si>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</si>
  <si>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</si>
  <si>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</si>
  <si>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</si>
  <si>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</si>
  <si>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</si>
  <si>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</si>
  <si>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</si>
  <si>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</si>
  <si>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</si>
  <si>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</si>
  <si>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</si>
  <si>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</si>
  <si>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</si>
  <si>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</si>
  <si>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</si>
  <si>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</si>
  <si>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</si>
  <si>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</si>
  <si>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</si>
  <si>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</si>
  <si>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</si>
  <si>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</si>
  <si>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</si>
  <si>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</si>
  <si>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</si>
  <si>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</si>
  <si>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</si>
  <si>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</si>
  <si>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</si>
  <si>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</si>
  <si>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</si>
  <si>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</si>
  <si>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</si>
  <si>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</si>
  <si>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</si>
  <si>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</si>
  <si>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</si>
  <si>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</si>
  <si>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</si>
  <si>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</si>
  <si>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</si>
  <si>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</si>
  <si>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</si>
  <si>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</si>
  <si>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</si>
  <si>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</si>
  <si>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</si>
  <si>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</si>
  <si>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</si>
  <si>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</si>
  <si>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</si>
  <si>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</si>
  <si>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</si>
  <si>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</si>
  <si>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</si>
  <si>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</si>
  <si>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</si>
  <si>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</si>
  <si>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</si>
  <si>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</si>
  <si>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</si>
  <si>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</si>
  <si>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</si>
  <si>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</si>
  <si>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</si>
  <si>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</si>
  <si>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</si>
  <si>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</si>
  <si>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</si>
  <si>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</si>
  <si>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</si>
  <si>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</si>
  <si>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</si>
  <si>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</si>
  <si>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</si>
  <si>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</si>
  <si>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</si>
  <si>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</si>
  <si>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</si>
  <si>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</si>
  <si>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</si>
  <si>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</si>
  <si>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</si>
  <si>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</si>
  <si>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</si>
  <si>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</si>
  <si>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</si>
  <si>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</si>
  <si>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</si>
  <si>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</si>
  <si>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</si>
  <si>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</si>
  <si>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</si>
  <si>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</si>
  <si>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</si>
  <si>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</si>
  <si>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</si>
  <si>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</si>
  <si>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</si>
  <si>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</si>
  <si>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</si>
  <si>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</si>
  <si>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</si>
  <si>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</si>
  <si>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</si>
  <si>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</si>
  <si>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</si>
  <si>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</si>
  <si>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</si>
  <si>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</si>
  <si>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</si>
  <si>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</si>
  <si>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</si>
  <si>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</si>
  <si>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</si>
  <si>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</si>
  <si>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</si>
  <si>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</si>
  <si>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</si>
  <si>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</si>
  <si>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</si>
  <si>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</si>
  <si>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</si>
  <si>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</si>
  <si>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</si>
  <si>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</si>
  <si>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</si>
  <si>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</si>
  <si>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</si>
  <si>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</si>
  <si>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</si>
  <si>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</si>
  <si>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</si>
  <si>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</si>
  <si>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</si>
  <si>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</si>
  <si>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</si>
  <si>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</si>
  <si>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</si>
  <si>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</si>
  <si>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</si>
  <si>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</si>
  <si>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</si>
  <si>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</si>
  <si>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</si>
  <si>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</si>
  <si>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</si>
  <si>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</si>
  <si>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</si>
  <si>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</si>
  <si>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</si>
  <si>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</si>
  <si>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</si>
  <si>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</si>
  <si>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</si>
  <si>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</si>
  <si>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</si>
  <si>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</si>
  <si>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</si>
  <si>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</si>
  <si>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</si>
  <si>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</si>
  <si>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</si>
  <si>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</si>
  <si>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</si>
  <si>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</si>
  <si>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</si>
  <si>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</si>
  <si>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</si>
  <si>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</si>
  <si>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</si>
  <si>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</si>
  <si>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</si>
  <si>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</si>
  <si>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</si>
  <si>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</si>
  <si>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</si>
  <si>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</si>
  <si>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</si>
  <si>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</si>
  <si>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</si>
  <si>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</si>
  <si>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</si>
  <si>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</si>
  <si>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</si>
  <si>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</si>
  <si>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</si>
  <si>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</si>
  <si>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</si>
  <si>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</si>
  <si>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</si>
  <si>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</si>
  <si>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</si>
  <si>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</si>
  <si>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</si>
  <si>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</si>
  <si>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</si>
  <si>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</si>
  <si>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</si>
  <si>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</si>
  <si>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</si>
  <si>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</si>
  <si>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</si>
  <si>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</si>
  <si>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</si>
  <si>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</si>
  <si>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</si>
  <si>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</si>
  <si>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</si>
  <si>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</si>
  <si>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</si>
  <si>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</si>
  <si>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</si>
  <si>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</si>
  <si>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</si>
  <si>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</si>
  <si>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</si>
  <si>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</si>
  <si>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</si>
  <si>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</si>
  <si>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</si>
  <si>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</si>
  <si>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</si>
  <si>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</si>
  <si>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</si>
  <si>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</si>
  <si>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</si>
  <si>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</si>
  <si>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</si>
  <si>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</si>
  <si>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</si>
  <si>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</si>
  <si>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</si>
  <si>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</si>
  <si>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</si>
  <si>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</si>
  <si>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</si>
  <si>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</si>
  <si>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</si>
  <si>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</si>
  <si>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</si>
  <si>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</si>
  <si>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</si>
  <si>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</si>
  <si>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</si>
  <si>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</si>
  <si>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</si>
  <si>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</si>
  <si>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</si>
  <si>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</si>
  <si>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</si>
  <si>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</si>
  <si>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</si>
  <si>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</si>
  <si>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</si>
  <si>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</si>
  <si>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</si>
  <si>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</si>
  <si>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</si>
  <si>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</si>
  <si>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</si>
  <si>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</si>
  <si>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</si>
  <si>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</si>
  <si>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</si>
  <si>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</si>
  <si>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</si>
  <si>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</si>
  <si>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</si>
  <si>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</si>
  <si>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</si>
  <si>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</si>
  <si>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</si>
  <si>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</si>
  <si>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</si>
  <si>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</si>
  <si>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</si>
  <si>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</si>
  <si>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</si>
  <si>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</si>
  <si>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</si>
  <si>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</si>
  <si>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</si>
  <si>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</si>
  <si>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</si>
  <si>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</si>
  <si>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</si>
  <si>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</si>
  <si>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</si>
  <si>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</si>
  <si>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</si>
  <si>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</si>
  <si>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</si>
  <si>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</si>
  <si>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</si>
  <si>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</si>
  <si>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</si>
  <si>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</si>
  <si>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</si>
  <si>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</si>
  <si>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</si>
  <si>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</si>
  <si>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</si>
  <si>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</si>
  <si>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</si>
  <si>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</si>
  <si>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</si>
  <si>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</si>
  <si>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</si>
  <si>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</si>
  <si>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</si>
  <si>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</si>
  <si>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</si>
  <si>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</si>
  <si>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</si>
  <si>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</si>
  <si>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</si>
  <si>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</si>
  <si>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</si>
  <si>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</si>
  <si>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</si>
  <si>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</si>
  <si>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</si>
  <si>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</si>
  <si>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</si>
  <si>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</si>
  <si>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</si>
  <si>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</si>
  <si>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</si>
  <si>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</si>
  <si>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</si>
  <si>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</si>
  <si>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</si>
  <si>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</si>
  <si>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</si>
  <si>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</si>
  <si>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</si>
  <si>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</si>
  <si>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</si>
  <si>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</si>
  <si>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</si>
  <si>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</si>
  <si>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</si>
  <si>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</si>
  <si>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</si>
  <si>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</si>
  <si>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</si>
  <si>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</si>
  <si>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</si>
  <si>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</si>
  <si>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</si>
  <si>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</si>
  <si>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</si>
  <si>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</si>
  <si>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</si>
  <si>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</si>
  <si>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</si>
  <si>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</si>
  <si>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</si>
  <si>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</si>
  <si>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</si>
  <si>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</si>
  <si>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</si>
  <si>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</si>
  <si>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</si>
  <si>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</si>
  <si>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</si>
  <si>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</si>
  <si>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</si>
  <si>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</si>
  <si>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</si>
  <si>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</si>
  <si>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</si>
  <si>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</si>
  <si>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</si>
  <si>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</si>
  <si>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</si>
  <si>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</si>
  <si>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</si>
  <si>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</si>
  <si>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</si>
  <si>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</si>
  <si>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</si>
  <si>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</si>
  <si>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</si>
  <si>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</si>
  <si>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</si>
  <si>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</si>
  <si>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</si>
  <si>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</si>
  <si>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</si>
  <si>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</si>
  <si>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</si>
  <si>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</si>
  <si>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</si>
  <si>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</si>
  <si>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</si>
  <si>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</si>
  <si>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</si>
  <si>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</si>
  <si>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</si>
  <si>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</si>
  <si>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</si>
  <si>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</si>
  <si>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</si>
  <si>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</si>
  <si>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</si>
  <si>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</si>
  <si>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</si>
  <si>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</si>
  <si>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</si>
  <si>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</si>
  <si>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</si>
  <si>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</si>
  <si>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</si>
  <si>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</si>
  <si>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</si>
  <si>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</si>
  <si>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</si>
  <si>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</si>
  <si>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</si>
  <si>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</si>
  <si>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</si>
  <si>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</si>
  <si>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</si>
  <si>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01-001-0020-26</t>
  </si>
  <si>
    <t>Adams</t>
  </si>
  <si>
    <t>Route 1</t>
  </si>
  <si>
    <t xml:space="preserve">Liberty  </t>
  </si>
  <si>
    <t>bunchk@libertyschool.net</t>
  </si>
  <si>
    <t>Ms. Kelle Bunch</t>
  </si>
  <si>
    <t>217-645-3433</t>
  </si>
  <si>
    <t>217-645-3241</t>
  </si>
  <si>
    <t>Zumbahlen, Eyth, Surratt, Foote &amp; Flynn, Ltd.</t>
  </si>
  <si>
    <t>Valerie L. Flynn</t>
  </si>
  <si>
    <t>1395 Lincoln Ave</t>
  </si>
  <si>
    <t>Jacksonville</t>
  </si>
  <si>
    <t>IL</t>
  </si>
  <si>
    <t>217-245-5121</t>
  </si>
  <si>
    <t>217-243-3356</t>
  </si>
  <si>
    <t>066-004993</t>
  </si>
  <si>
    <t>vflynn@zescpa.com</t>
  </si>
  <si>
    <t>Zumbahlen, Eyth, Surratt, Foote, &amp; Flynn, Ltd.</t>
  </si>
  <si>
    <t>Taxable General Obligation School Bonds, Series 2016</t>
  </si>
  <si>
    <t>Special Education Co-Op of Adams Co.</t>
  </si>
  <si>
    <t>Western Area Purchasing Co-Op</t>
  </si>
  <si>
    <t>Quincy Vocational Cener</t>
  </si>
  <si>
    <t>Page 10, Line 72 Snack Sales</t>
  </si>
  <si>
    <t>Page 10, Line 74 Rebates and Reimbursements</t>
  </si>
  <si>
    <t>Page 10, Line 81 Student Fees</t>
  </si>
  <si>
    <t>Page 11, Line 107 Refunds and Reimbursements</t>
  </si>
  <si>
    <t>Page 12, Line 171 IL School Security Grant</t>
  </si>
  <si>
    <t>Page 12, Line 183 REAP Grant</t>
  </si>
  <si>
    <t>Page 14, Line 272 EIR Grant - SAM</t>
  </si>
  <si>
    <t>Page 16, Line 83 Other Payments - Title I Reading Recovery Fee</t>
  </si>
  <si>
    <t>Ed-Instruction-Purchase Service</t>
  </si>
  <si>
    <t>10-1000-300</t>
  </si>
  <si>
    <t>Adams Networks</t>
  </si>
  <si>
    <t>Ed-Board of Education-Purchase Service</t>
  </si>
  <si>
    <t>Pitney Bowes</t>
  </si>
  <si>
    <t>Ed-Internal Services-Purchase Service</t>
  </si>
  <si>
    <t>10-2570-300</t>
  </si>
  <si>
    <t>Digital Copy Systems</t>
  </si>
  <si>
    <t>Raymond R Hinkamper</t>
  </si>
  <si>
    <t>Ed-Interscholastic Programs-Purchase Service</t>
  </si>
  <si>
    <t>Ed-Food Services-Purchase Service</t>
  </si>
  <si>
    <t>10-2560-300</t>
  </si>
  <si>
    <t>Liberty CUSD 2</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</si>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</sst>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152400</xdr:rowOff>
        </xdr:from>
        <xdr:to>
          <xdr:col>1</xdr:col>
          <xdr:colOff>933450</xdr:colOff>
          <xdr:row>8</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3</xdr:row>
          <xdr:rowOff>152400</xdr:rowOff>
        </xdr:from>
        <xdr:to>
          <xdr:col>1</xdr:col>
          <xdr:colOff>2333625</xdr:colOff>
          <xdr:row>8</xdr:row>
          <xdr:rowOff>28575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t="s">
        <v>2078</v>
      </c>
      <c r="B13" s="2038"/>
      <c r="C13" s="2038"/>
      <c r="D13" s="2038"/>
      <c r="E13" s="2038"/>
      <c r="F13" s="2038"/>
      <c r="G13" s="2038"/>
      <c r="H13" s="2039"/>
      <c r="I13" s="31"/>
      <c r="J13" s="30"/>
      <c r="K13" s="28"/>
      <c r="L13" s="30"/>
      <c r="M13" s="30"/>
      <c r="N13" s="30"/>
      <c r="O13" s="30"/>
      <c r="P13" s="30"/>
      <c r="Q13" s="30"/>
      <c r="R13" s="30"/>
      <c r="S13" s="30"/>
      <c r="T13" s="2042" t="s">
        <v>2086</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2079</v>
      </c>
      <c r="B15" s="2040"/>
      <c r="C15" s="2040"/>
      <c r="D15" s="2040"/>
      <c r="E15" s="2040"/>
      <c r="F15" s="2040"/>
      <c r="G15" s="2040"/>
      <c r="H15" s="2041"/>
      <c r="T15" s="2046" t="s">
        <v>2087</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2120</v>
      </c>
      <c r="B17" s="1997"/>
      <c r="C17" s="1997"/>
      <c r="D17" s="1997"/>
      <c r="E17" s="1997"/>
      <c r="F17" s="1997"/>
      <c r="G17" s="1997"/>
      <c r="H17" s="2022"/>
      <c r="T17" s="2053" t="s">
        <v>2088</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2080</v>
      </c>
      <c r="B19" s="1982"/>
      <c r="C19" s="1982"/>
      <c r="D19" s="1982"/>
      <c r="E19" s="1982"/>
      <c r="F19" s="1982"/>
      <c r="G19" s="1982"/>
      <c r="H19" s="1962"/>
      <c r="I19" s="30"/>
      <c r="J19" s="99"/>
      <c r="K19" s="40"/>
      <c r="L19" s="38"/>
      <c r="M19" s="112" t="s">
        <v>333</v>
      </c>
      <c r="P19" s="27"/>
      <c r="Q19" s="27"/>
      <c r="R19" s="27"/>
      <c r="S19" s="31"/>
      <c r="T19" s="2036" t="s">
        <v>2089</v>
      </c>
      <c r="U19" s="1961"/>
      <c r="V19" s="1961"/>
      <c r="W19" s="1962"/>
      <c r="X19" s="2051" t="s">
        <v>2090</v>
      </c>
      <c r="Y19" s="2052"/>
      <c r="Z19" s="2049">
        <v>62650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2081</v>
      </c>
      <c r="B21" s="1961"/>
      <c r="C21" s="1961"/>
      <c r="D21" s="1961"/>
      <c r="E21" s="1961"/>
      <c r="F21" s="1961"/>
      <c r="G21" s="1961"/>
      <c r="H21" s="1962"/>
      <c r="I21" s="2016" t="s">
        <v>699</v>
      </c>
      <c r="J21" s="2011"/>
      <c r="K21" s="2011"/>
      <c r="L21" s="2011"/>
      <c r="M21" s="2011"/>
      <c r="N21" s="2011"/>
      <c r="O21" s="2011"/>
      <c r="P21" s="2011"/>
      <c r="Q21" s="2011"/>
      <c r="R21" s="2011"/>
      <c r="S21" s="2017"/>
      <c r="T21" s="2060" t="s">
        <v>2091</v>
      </c>
      <c r="U21" s="2061"/>
      <c r="V21" s="2061"/>
      <c r="W21" s="2061"/>
      <c r="X21" s="2066" t="s">
        <v>2092</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2082</v>
      </c>
      <c r="B23" s="2014"/>
      <c r="C23" s="2014"/>
      <c r="D23" s="2014"/>
      <c r="E23" s="2014"/>
      <c r="F23" s="2014"/>
      <c r="G23" s="2014"/>
      <c r="H23" s="2015"/>
      <c r="T23" s="1996" t="s">
        <v>2093</v>
      </c>
      <c r="U23" s="2059"/>
      <c r="V23" s="2059"/>
      <c r="W23" s="2059"/>
      <c r="X23" s="2063">
        <v>43422</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62347</v>
      </c>
      <c r="B25" s="1961"/>
      <c r="C25" s="1961"/>
      <c r="D25" s="1961"/>
      <c r="E25" s="1961"/>
      <c r="F25" s="1961"/>
      <c r="G25" s="1961"/>
      <c r="H25" s="1962"/>
      <c r="I25" s="113"/>
      <c r="J25" s="1985"/>
      <c r="K25" s="1985"/>
      <c r="L25" s="1985"/>
      <c r="M25" s="1985"/>
      <c r="N25" s="1985"/>
      <c r="O25" s="1985"/>
      <c r="P25" s="1985"/>
      <c r="Q25" s="1985"/>
      <c r="R25" s="1985"/>
      <c r="S25" s="1986"/>
      <c r="T25" s="2056" t="s">
        <v>2094</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2083</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2082</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2084</v>
      </c>
      <c r="B42" s="1980"/>
      <c r="C42" s="1981"/>
      <c r="D42" s="1979" t="s">
        <v>2085</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E33" sqref="E3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E33" sqref="E3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2095</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E33" sqref="E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65196206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4">
        <f>ROUND(D10+F10+H10,5)</f>
        <v>2.5399999999999999E-2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5265180</v>
      </c>
      <c r="E16" s="356"/>
      <c r="F16" s="1755">
        <f>SUM('Acct Summary 7-8'!C17,'Acct Summary 7-8'!D17,'Acct Summary 7-8'!F17)</f>
        <v>4862796</v>
      </c>
      <c r="G16" s="356"/>
      <c r="H16" s="1755">
        <f>SUM(D16-F16)</f>
        <v>402384</v>
      </c>
      <c r="I16" s="222"/>
      <c r="J16" s="1755">
        <f>SUM('Acct Summary 7-8'!C81,'Acct Summary 7-8'!D81,'Acct Summary 7-8'!F81,'Acct Summary 7-8'!I81)</f>
        <v>2610668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8997076.4280000012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241200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E33" sqref="E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Liberty CUSD 2</v>
      </c>
      <c r="E7" s="391"/>
      <c r="G7" s="252"/>
      <c r="H7" s="387"/>
      <c r="I7" s="387"/>
      <c r="J7" s="387"/>
      <c r="K7" s="387"/>
      <c r="L7" s="329"/>
      <c r="M7" s="329"/>
      <c r="N7" s="329"/>
      <c r="O7" s="329"/>
      <c r="P7" s="329"/>
    </row>
    <row r="8" spans="1:18" ht="12.75" x14ac:dyDescent="0.2">
      <c r="A8" s="329"/>
      <c r="B8" s="329"/>
      <c r="C8" s="389" t="s">
        <v>1187</v>
      </c>
      <c r="D8" s="392" t="str">
        <f>COVER!A13</f>
        <v>01-001-0020-26</v>
      </c>
      <c r="E8" s="393"/>
      <c r="G8" s="329"/>
      <c r="H8" s="329"/>
      <c r="I8" s="329"/>
      <c r="J8" s="329"/>
      <c r="K8" s="329"/>
      <c r="L8" s="329"/>
      <c r="M8" s="329"/>
      <c r="N8" s="329"/>
      <c r="O8" s="329"/>
      <c r="P8" s="329"/>
    </row>
    <row r="9" spans="1:18" ht="12.75" x14ac:dyDescent="0.2">
      <c r="A9" s="329"/>
      <c r="B9" s="329"/>
      <c r="C9" s="389" t="s">
        <v>737</v>
      </c>
      <c r="D9" s="394" t="str">
        <f>COVER!A15</f>
        <v>Adams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2610668</v>
      </c>
      <c r="I12" s="404"/>
      <c r="J12" s="404"/>
      <c r="K12" s="405">
        <f>TRUNC((H12/H13*100000),5)/100000</f>
        <v>0.49583641960000002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5265180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4862796</v>
      </c>
      <c r="I17" s="404"/>
      <c r="J17" s="416"/>
      <c r="K17" s="405">
        <f>TRUNC((H17/H18*100000),5)/100000</f>
        <v>0.92357640190000001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5265180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2610668</v>
      </c>
      <c r="I24" s="422"/>
      <c r="J24" s="422"/>
      <c r="K24" s="423">
        <f>TRUNC(((H24/H25*100000)/100000),2)</f>
        <v>193.27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13507.766670000001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1407586.08754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241200</v>
      </c>
      <c r="I32" s="420"/>
      <c r="J32" s="420"/>
      <c r="K32" s="423">
        <f>TRUNC(100-((((H32/H33*100))*100)/100),2)</f>
        <v>97.31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8997076.4280000012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E33" sqref="E33"/>
      <selection pane="bottomLeft" activeCell="E33" sqref="E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89207</v>
      </c>
      <c r="D4" s="466">
        <v>30096</v>
      </c>
      <c r="E4" s="466">
        <v>1338</v>
      </c>
      <c r="F4" s="466">
        <v>33226</v>
      </c>
      <c r="G4" s="466">
        <v>5180</v>
      </c>
      <c r="H4" s="466"/>
      <c r="I4" s="466">
        <v>939</v>
      </c>
      <c r="J4" s="467">
        <v>24327</v>
      </c>
      <c r="K4" s="466">
        <v>4059</v>
      </c>
      <c r="L4" s="466">
        <v>138221</v>
      </c>
      <c r="M4" s="468"/>
      <c r="N4" s="469"/>
    </row>
    <row r="5" spans="1:14" x14ac:dyDescent="0.2">
      <c r="A5" s="463" t="s">
        <v>1049</v>
      </c>
      <c r="B5" s="470">
        <v>120</v>
      </c>
      <c r="C5" s="465">
        <v>1041200</v>
      </c>
      <c r="D5" s="466">
        <v>600000</v>
      </c>
      <c r="E5" s="466"/>
      <c r="F5" s="466">
        <v>410000</v>
      </c>
      <c r="G5" s="466">
        <v>270000</v>
      </c>
      <c r="H5" s="466"/>
      <c r="I5" s="466">
        <v>406000</v>
      </c>
      <c r="J5" s="467">
        <v>24000</v>
      </c>
      <c r="K5" s="471">
        <v>100000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1130407</v>
      </c>
      <c r="D13" s="1759">
        <f t="shared" ref="D13:L13" si="0">SUM(D4:D12)</f>
        <v>630096</v>
      </c>
      <c r="E13" s="1759">
        <f t="shared" si="0"/>
        <v>1338</v>
      </c>
      <c r="F13" s="1759">
        <f t="shared" si="0"/>
        <v>443226</v>
      </c>
      <c r="G13" s="1759">
        <f t="shared" si="0"/>
        <v>275180</v>
      </c>
      <c r="H13" s="1759">
        <f t="shared" si="0"/>
        <v>0</v>
      </c>
      <c r="I13" s="1759">
        <f t="shared" si="0"/>
        <v>406939</v>
      </c>
      <c r="J13" s="1759">
        <f t="shared" si="0"/>
        <v>48327</v>
      </c>
      <c r="K13" s="1759">
        <f t="shared" si="0"/>
        <v>104059</v>
      </c>
      <c r="L13" s="1759">
        <f t="shared" si="0"/>
        <v>138221</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102180</v>
      </c>
      <c r="N16" s="484"/>
    </row>
    <row r="17" spans="1:14" s="485" customFormat="1" ht="12.75" customHeight="1" x14ac:dyDescent="0.2">
      <c r="A17" s="482" t="s">
        <v>1470</v>
      </c>
      <c r="B17" s="483">
        <v>230</v>
      </c>
      <c r="C17" s="477"/>
      <c r="D17" s="477"/>
      <c r="E17" s="477"/>
      <c r="F17" s="477"/>
      <c r="G17" s="477"/>
      <c r="H17" s="477"/>
      <c r="I17" s="477"/>
      <c r="J17" s="477"/>
      <c r="K17" s="477"/>
      <c r="L17" s="477"/>
      <c r="M17" s="467">
        <v>5223988</v>
      </c>
      <c r="N17" s="484"/>
    </row>
    <row r="18" spans="1:14" s="485" customFormat="1" ht="12.75" customHeight="1" x14ac:dyDescent="0.2">
      <c r="A18" s="482" t="s">
        <v>1471</v>
      </c>
      <c r="B18" s="483">
        <v>240</v>
      </c>
      <c r="C18" s="477"/>
      <c r="D18" s="477"/>
      <c r="E18" s="477"/>
      <c r="F18" s="477"/>
      <c r="G18" s="477"/>
      <c r="H18" s="477"/>
      <c r="I18" s="477"/>
      <c r="J18" s="477"/>
      <c r="K18" s="477"/>
      <c r="L18" s="477"/>
      <c r="M18" s="467">
        <v>785294</v>
      </c>
      <c r="N18" s="484"/>
    </row>
    <row r="19" spans="1:14" s="485" customFormat="1" ht="12.75" customHeight="1" x14ac:dyDescent="0.2">
      <c r="A19" s="482" t="s">
        <v>1472</v>
      </c>
      <c r="B19" s="483">
        <v>250</v>
      </c>
      <c r="C19" s="477"/>
      <c r="D19" s="477"/>
      <c r="E19" s="477"/>
      <c r="F19" s="477"/>
      <c r="G19" s="477"/>
      <c r="H19" s="477"/>
      <c r="I19" s="477"/>
      <c r="J19" s="477"/>
      <c r="K19" s="477"/>
      <c r="L19" s="477"/>
      <c r="M19" s="467">
        <v>1471984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1338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239862</v>
      </c>
    </row>
    <row r="23" spans="1:14" ht="13.5" customHeight="1" thickBot="1" x14ac:dyDescent="0.25">
      <c r="A23" s="1758" t="s">
        <v>664</v>
      </c>
      <c r="B23" s="1763"/>
      <c r="C23" s="468"/>
      <c r="D23" s="468"/>
      <c r="E23" s="468"/>
      <c r="F23" s="468"/>
      <c r="G23" s="468"/>
      <c r="H23" s="468"/>
      <c r="I23" s="468"/>
      <c r="J23" s="468"/>
      <c r="K23" s="468"/>
      <c r="L23" s="468"/>
      <c r="M23" s="1710">
        <f>SUM(M15:M22)</f>
        <v>7583446</v>
      </c>
      <c r="N23" s="1710">
        <f>SUM(N21:N22)</f>
        <v>241200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138221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138221</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241200</v>
      </c>
    </row>
    <row r="37" spans="1:14" ht="13.5" thickBot="1" x14ac:dyDescent="0.25">
      <c r="A37" s="1758" t="s">
        <v>674</v>
      </c>
      <c r="B37" s="1763"/>
      <c r="C37" s="477"/>
      <c r="D37" s="477"/>
      <c r="E37" s="477"/>
      <c r="F37" s="477"/>
      <c r="G37" s="477"/>
      <c r="H37" s="477"/>
      <c r="I37" s="477"/>
      <c r="J37" s="477"/>
      <c r="K37" s="477"/>
      <c r="L37" s="480"/>
      <c r="M37" s="468"/>
      <c r="N37" s="1710">
        <f>SUM(N36:N36)</f>
        <v>241200</v>
      </c>
    </row>
    <row r="38" spans="1:14" s="329" customFormat="1" ht="13.5" customHeight="1" thickTop="1" x14ac:dyDescent="0.2">
      <c r="A38" s="496" t="s">
        <v>440</v>
      </c>
      <c r="B38" s="483">
        <v>714</v>
      </c>
      <c r="C38" s="466">
        <v>28562</v>
      </c>
      <c r="D38" s="466"/>
      <c r="E38" s="466"/>
      <c r="F38" s="466"/>
      <c r="G38" s="466">
        <v>73468</v>
      </c>
      <c r="H38" s="466"/>
      <c r="I38" s="466"/>
      <c r="J38" s="467"/>
      <c r="K38" s="466"/>
      <c r="L38" s="481"/>
      <c r="M38" s="497"/>
      <c r="N38" s="497"/>
    </row>
    <row r="39" spans="1:14" s="329" customFormat="1" ht="13.5" customHeight="1" x14ac:dyDescent="0.2">
      <c r="A39" s="496" t="s">
        <v>360</v>
      </c>
      <c r="B39" s="483">
        <v>730</v>
      </c>
      <c r="C39" s="466">
        <v>1101845</v>
      </c>
      <c r="D39" s="466">
        <v>630096</v>
      </c>
      <c r="E39" s="466">
        <v>1338</v>
      </c>
      <c r="F39" s="466">
        <v>443226</v>
      </c>
      <c r="G39" s="466">
        <v>201712</v>
      </c>
      <c r="H39" s="466"/>
      <c r="I39" s="466">
        <v>406939</v>
      </c>
      <c r="J39" s="467">
        <v>48327</v>
      </c>
      <c r="K39" s="466">
        <v>104059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7583446</v>
      </c>
      <c r="N40" s="497"/>
    </row>
    <row r="41" spans="1:14" ht="13.5" customHeight="1" thickBot="1" x14ac:dyDescent="0.25">
      <c r="A41" s="1758" t="s">
        <v>676</v>
      </c>
      <c r="B41" s="1728"/>
      <c r="C41" s="1710">
        <f>(SUM(C34,C37,C38,C39))</f>
        <v>1130407</v>
      </c>
      <c r="D41" s="1710">
        <f t="shared" ref="D41:L41" si="2">SUM(D34,D37,D38:D39)</f>
        <v>630096</v>
      </c>
      <c r="E41" s="1710">
        <f t="shared" si="2"/>
        <v>1338</v>
      </c>
      <c r="F41" s="1710">
        <f t="shared" si="2"/>
        <v>443226</v>
      </c>
      <c r="G41" s="1710">
        <f t="shared" si="2"/>
        <v>275180</v>
      </c>
      <c r="H41" s="1710">
        <f t="shared" si="2"/>
        <v>0</v>
      </c>
      <c r="I41" s="1710">
        <f t="shared" si="2"/>
        <v>406939</v>
      </c>
      <c r="J41" s="1710">
        <f t="shared" si="2"/>
        <v>48327</v>
      </c>
      <c r="K41" s="1710">
        <f t="shared" si="2"/>
        <v>104059</v>
      </c>
      <c r="L41" s="1710">
        <f t="shared" si="2"/>
        <v>138221</v>
      </c>
      <c r="M41" s="1710">
        <f>SUM(M40)</f>
        <v>7583446</v>
      </c>
      <c r="N41" s="1710">
        <f>SUM(N37)</f>
        <v>241200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E33" sqref="E33"/>
      <selection pane="bottomLeft" activeCell="E33" sqref="E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1637731</v>
      </c>
      <c r="D4" s="1764">
        <f>'Revenues 9-14'!D109</f>
        <v>313430</v>
      </c>
      <c r="E4" s="1764">
        <f>'Revenues 9-14'!E109</f>
        <v>126345</v>
      </c>
      <c r="F4" s="1764">
        <f>'Revenues 9-14'!F109</f>
        <v>137250</v>
      </c>
      <c r="G4" s="1764">
        <f>'Revenues 9-14'!G109</f>
        <v>140117</v>
      </c>
      <c r="H4" s="1764">
        <f>'Revenues 9-14'!H109</f>
        <v>0</v>
      </c>
      <c r="I4" s="1764">
        <f>'Revenues 9-14'!I109</f>
        <v>31491</v>
      </c>
      <c r="J4" s="1764">
        <f>'Revenues 9-14'!J109</f>
        <v>498808</v>
      </c>
      <c r="K4" s="1764">
        <f>'Revenues 9-14'!K109</f>
        <v>30813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2510971</v>
      </c>
      <c r="D6" s="1765">
        <f>'Revenues 9-14'!D173</f>
        <v>0</v>
      </c>
      <c r="E6" s="1765">
        <f>'Revenues 9-14'!E173</f>
        <v>0</v>
      </c>
      <c r="F6" s="1765">
        <f>'Revenues 9-14'!F173</f>
        <v>303750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330557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4479259</v>
      </c>
      <c r="D8" s="1710">
        <f t="shared" ref="D8:K8" si="0">SUM(D4:D7)</f>
        <v>313430</v>
      </c>
      <c r="E8" s="1710">
        <f t="shared" si="0"/>
        <v>126345</v>
      </c>
      <c r="F8" s="1710">
        <f t="shared" si="0"/>
        <v>441000</v>
      </c>
      <c r="G8" s="1710">
        <f t="shared" si="0"/>
        <v>140117</v>
      </c>
      <c r="H8" s="1710">
        <f t="shared" si="0"/>
        <v>0</v>
      </c>
      <c r="I8" s="1710">
        <f t="shared" si="0"/>
        <v>31491</v>
      </c>
      <c r="J8" s="1710">
        <f t="shared" si="0"/>
        <v>498808</v>
      </c>
      <c r="K8" s="1710">
        <f t="shared" si="0"/>
        <v>30813</v>
      </c>
      <c r="L8" s="347"/>
    </row>
    <row r="9" spans="1:13" ht="15.75" thickTop="1" x14ac:dyDescent="0.2">
      <c r="A9" s="514" t="s">
        <v>1752</v>
      </c>
      <c r="B9" s="515">
        <v>3998</v>
      </c>
      <c r="C9" s="481">
        <f>1935597+32032</f>
        <v>1967629</v>
      </c>
      <c r="D9" s="516"/>
      <c r="E9" s="481"/>
      <c r="F9" s="481"/>
      <c r="G9" s="517"/>
      <c r="H9" s="481"/>
      <c r="I9" s="509" t="s">
        <v>1231</v>
      </c>
      <c r="J9" s="478"/>
      <c r="K9" s="481"/>
      <c r="L9" s="347"/>
    </row>
    <row r="10" spans="1:13" s="519" customFormat="1" ht="13.5" thickBot="1" x14ac:dyDescent="0.25">
      <c r="A10" s="1758" t="s">
        <v>1235</v>
      </c>
      <c r="B10" s="1731"/>
      <c r="C10" s="1710">
        <f>SUM(C8:C9)</f>
        <v>6446888</v>
      </c>
      <c r="D10" s="1710">
        <f t="shared" ref="D10:K10" si="1">SUM(D8:D9)</f>
        <v>313430</v>
      </c>
      <c r="E10" s="1710">
        <f t="shared" si="1"/>
        <v>126345</v>
      </c>
      <c r="F10" s="1710">
        <f t="shared" si="1"/>
        <v>441000</v>
      </c>
      <c r="G10" s="1710">
        <f t="shared" si="1"/>
        <v>140117</v>
      </c>
      <c r="H10" s="1710">
        <f t="shared" si="1"/>
        <v>0</v>
      </c>
      <c r="I10" s="1710">
        <f t="shared" si="1"/>
        <v>31491</v>
      </c>
      <c r="J10" s="1710">
        <f t="shared" si="1"/>
        <v>498808</v>
      </c>
      <c r="K10" s="1710">
        <f t="shared" si="1"/>
        <v>30813</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3144035</v>
      </c>
      <c r="D12" s="520" t="s">
        <v>1231</v>
      </c>
      <c r="E12" s="468" t="s">
        <v>1231</v>
      </c>
      <c r="F12" s="468" t="s">
        <v>1231</v>
      </c>
      <c r="G12" s="1764">
        <f>'Expenditures 15-22'!K229</f>
        <v>62046</v>
      </c>
      <c r="H12" s="521"/>
      <c r="I12" s="468" t="s">
        <v>1231</v>
      </c>
      <c r="J12" s="468" t="s">
        <v>1231</v>
      </c>
      <c r="K12" s="521" t="s">
        <v>1231</v>
      </c>
      <c r="L12" s="347"/>
    </row>
    <row r="13" spans="1:13" ht="15.75" customHeight="1" x14ac:dyDescent="0.2">
      <c r="A13" s="1598" t="s">
        <v>477</v>
      </c>
      <c r="B13" s="1600">
        <v>2000</v>
      </c>
      <c r="C13" s="1765">
        <f>'Expenditures 15-22'!K74</f>
        <v>939039</v>
      </c>
      <c r="D13" s="1765">
        <f>'Expenditures 15-22'!K129</f>
        <v>302449</v>
      </c>
      <c r="E13" s="469" t="s">
        <v>1231</v>
      </c>
      <c r="F13" s="1765">
        <f>'Expenditures 15-22'!K184</f>
        <v>421724</v>
      </c>
      <c r="G13" s="1765">
        <f>'Expenditures 15-22'!K279</f>
        <v>101790</v>
      </c>
      <c r="H13" s="1765">
        <f>'Expenditures 15-22'!K303</f>
        <v>0</v>
      </c>
      <c r="I13" s="468" t="s">
        <v>1231</v>
      </c>
      <c r="J13" s="1765">
        <f>'Expenditures 15-22'!K330</f>
        <v>492394</v>
      </c>
      <c r="K13" s="1769">
        <f>'Expenditures 15-22'!K352</f>
        <v>8200</v>
      </c>
      <c r="L13" s="347"/>
    </row>
    <row r="14" spans="1:13" ht="15.75" customHeight="1" x14ac:dyDescent="0.2">
      <c r="A14" s="1598" t="s">
        <v>469</v>
      </c>
      <c r="B14" s="1600">
        <v>3000</v>
      </c>
      <c r="C14" s="1765">
        <f>'Expenditures 15-22'!K75</f>
        <v>2932</v>
      </c>
      <c r="D14" s="1765">
        <f>'Expenditures 15-22'!K130</f>
        <v>0</v>
      </c>
      <c r="E14" s="520" t="s">
        <v>1231</v>
      </c>
      <c r="F14" s="1765">
        <f>'Expenditures 15-22'!K185</f>
        <v>0</v>
      </c>
      <c r="G14" s="1765">
        <f>'Expenditures 15-22'!K280</f>
        <v>57</v>
      </c>
      <c r="H14" s="512"/>
      <c r="I14" s="468" t="s">
        <v>1231</v>
      </c>
      <c r="J14" s="468" t="s">
        <v>1231</v>
      </c>
      <c r="K14" s="512" t="s">
        <v>1231</v>
      </c>
      <c r="L14" s="347"/>
    </row>
    <row r="15" spans="1:13" ht="15.75" customHeight="1" x14ac:dyDescent="0.2">
      <c r="A15" s="1598" t="s">
        <v>109</v>
      </c>
      <c r="B15" s="1600">
        <v>4000</v>
      </c>
      <c r="C15" s="1765">
        <f>'Expenditures 15-22'!K102</f>
        <v>52617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125007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4138623</v>
      </c>
      <c r="D17" s="1710">
        <f t="shared" si="2"/>
        <v>302449</v>
      </c>
      <c r="E17" s="1710">
        <f t="shared" si="2"/>
        <v>125007</v>
      </c>
      <c r="F17" s="1710">
        <f t="shared" si="2"/>
        <v>421724</v>
      </c>
      <c r="G17" s="1710">
        <f t="shared" si="2"/>
        <v>163893</v>
      </c>
      <c r="H17" s="1710">
        <f t="shared" si="2"/>
        <v>0</v>
      </c>
      <c r="I17" s="468"/>
      <c r="J17" s="1710">
        <f>SUM(J12:J16)</f>
        <v>492394</v>
      </c>
      <c r="K17" s="1710">
        <f>SUM(K12:K16)</f>
        <v>8200</v>
      </c>
      <c r="L17" s="347"/>
    </row>
    <row r="18" spans="1:12" ht="15" customHeight="1" thickTop="1" x14ac:dyDescent="0.2">
      <c r="A18" s="1766" t="s">
        <v>1753</v>
      </c>
      <c r="B18" s="1767">
        <v>4180</v>
      </c>
      <c r="C18" s="1764">
        <f t="shared" ref="C18:H18" si="3">C9</f>
        <v>1967629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6106252</v>
      </c>
      <c r="D19" s="1710">
        <f t="shared" si="4"/>
        <v>302449</v>
      </c>
      <c r="E19" s="1710">
        <f t="shared" si="4"/>
        <v>125007</v>
      </c>
      <c r="F19" s="1710">
        <f t="shared" si="4"/>
        <v>421724</v>
      </c>
      <c r="G19" s="1710">
        <f t="shared" si="4"/>
        <v>163893</v>
      </c>
      <c r="H19" s="1710">
        <f t="shared" si="4"/>
        <v>0</v>
      </c>
      <c r="I19" s="468"/>
      <c r="J19" s="1710">
        <f>SUM(J17:J18)</f>
        <v>492394</v>
      </c>
      <c r="K19" s="1710">
        <f>SUM(K17:K18)</f>
        <v>8200</v>
      </c>
      <c r="L19" s="347"/>
    </row>
    <row r="20" spans="1:12" ht="16.5" thickTop="1" thickBot="1" x14ac:dyDescent="0.25">
      <c r="A20" s="2145" t="s">
        <v>1754</v>
      </c>
      <c r="B20" s="2146"/>
      <c r="C20" s="1768">
        <f>C8-C17</f>
        <v>340636</v>
      </c>
      <c r="D20" s="1768">
        <f t="shared" ref="D20:K20" si="5">D8-D17</f>
        <v>10981</v>
      </c>
      <c r="E20" s="1768">
        <f t="shared" si="5"/>
        <v>1338</v>
      </c>
      <c r="F20" s="1768">
        <f t="shared" si="5"/>
        <v>19276</v>
      </c>
      <c r="G20" s="1768">
        <f t="shared" si="5"/>
        <v>-23776</v>
      </c>
      <c r="H20" s="1768">
        <f t="shared" si="5"/>
        <v>0</v>
      </c>
      <c r="I20" s="1768">
        <f t="shared" si="5"/>
        <v>31491</v>
      </c>
      <c r="J20" s="1768">
        <f t="shared" si="5"/>
        <v>6414</v>
      </c>
      <c r="K20" s="1768">
        <f t="shared" si="5"/>
        <v>22613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340636</v>
      </c>
      <c r="D78" s="1724">
        <f t="shared" si="9"/>
        <v>10981</v>
      </c>
      <c r="E78" s="1724">
        <f t="shared" si="9"/>
        <v>1338</v>
      </c>
      <c r="F78" s="1724">
        <f t="shared" si="9"/>
        <v>19276</v>
      </c>
      <c r="G78" s="1724">
        <f t="shared" si="9"/>
        <v>-23776</v>
      </c>
      <c r="H78" s="1724">
        <f t="shared" si="9"/>
        <v>0</v>
      </c>
      <c r="I78" s="1724">
        <f t="shared" si="9"/>
        <v>31491</v>
      </c>
      <c r="J78" s="1724">
        <f t="shared" si="9"/>
        <v>6414</v>
      </c>
      <c r="K78" s="1724">
        <f t="shared" si="9"/>
        <v>22613</v>
      </c>
      <c r="L78" s="533"/>
    </row>
    <row r="79" spans="1:12" ht="13.5" thickTop="1" x14ac:dyDescent="0.2">
      <c r="A79" s="1516" t="s">
        <v>2071</v>
      </c>
      <c r="B79" s="534"/>
      <c r="C79" s="478">
        <v>789771</v>
      </c>
      <c r="D79" s="535">
        <v>619115</v>
      </c>
      <c r="E79" s="535"/>
      <c r="F79" s="535">
        <v>423950</v>
      </c>
      <c r="G79" s="535">
        <v>298956</v>
      </c>
      <c r="H79" s="535"/>
      <c r="I79" s="535">
        <v>375448</v>
      </c>
      <c r="J79" s="535">
        <v>41913</v>
      </c>
      <c r="K79" s="535">
        <v>81446</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1130407</v>
      </c>
      <c r="D81" s="1710">
        <f>SUM(D78:D80)</f>
        <v>630096</v>
      </c>
      <c r="E81" s="1710">
        <f t="shared" ref="E81:K81" si="10">SUM(E78:E80)</f>
        <v>1338</v>
      </c>
      <c r="F81" s="1710">
        <f t="shared" si="10"/>
        <v>443226</v>
      </c>
      <c r="G81" s="1710">
        <f t="shared" si="10"/>
        <v>275180</v>
      </c>
      <c r="H81" s="1710">
        <f t="shared" si="10"/>
        <v>0</v>
      </c>
      <c r="I81" s="1710">
        <f t="shared" si="10"/>
        <v>406939</v>
      </c>
      <c r="J81" s="1710">
        <f t="shared" si="10"/>
        <v>48327</v>
      </c>
      <c r="K81" s="1710">
        <f t="shared" si="10"/>
        <v>104059</v>
      </c>
      <c r="L81" s="347"/>
    </row>
    <row r="82" spans="1:12" ht="0.75" customHeight="1" thickTop="1" thickBot="1" x14ac:dyDescent="0.25">
      <c r="A82" s="536" t="s">
        <v>361</v>
      </c>
      <c r="B82" s="537"/>
      <c r="C82" s="538">
        <f>(C81-C79)</f>
        <v>340636</v>
      </c>
      <c r="D82" s="538">
        <f t="shared" ref="D82:K82" si="11">(D81-D79)</f>
        <v>10981</v>
      </c>
      <c r="E82" s="538">
        <f t="shared" si="11"/>
        <v>1338</v>
      </c>
      <c r="F82" s="538">
        <f t="shared" si="11"/>
        <v>19276</v>
      </c>
      <c r="G82" s="538">
        <f t="shared" si="11"/>
        <v>-23776</v>
      </c>
      <c r="H82" s="538">
        <f t="shared" si="11"/>
        <v>0</v>
      </c>
      <c r="I82" s="538">
        <f t="shared" si="11"/>
        <v>31491</v>
      </c>
      <c r="J82" s="538">
        <f t="shared" si="11"/>
        <v>6414</v>
      </c>
      <c r="K82" s="538">
        <f t="shared" si="11"/>
        <v>22613</v>
      </c>
    </row>
    <row r="83" spans="1:12" ht="14.25" hidden="1" thickTop="1" thickBot="1" x14ac:dyDescent="0.25">
      <c r="A83" s="539" t="s">
        <v>362</v>
      </c>
      <c r="B83" s="464"/>
      <c r="C83" s="540">
        <f>C82/C81</f>
        <v>0.3013392521454662</v>
      </c>
      <c r="D83" s="540">
        <f t="shared" ref="D83:K83" si="12">D82/D81</f>
        <v>1.7427503110637108E-2</v>
      </c>
      <c r="E83" s="540">
        <f t="shared" si="12"/>
        <v>1</v>
      </c>
      <c r="F83" s="540">
        <f t="shared" si="12"/>
        <v>4.3490228461326726E-2</v>
      </c>
      <c r="G83" s="540">
        <f t="shared" si="12"/>
        <v>-8.640162802529254E-2</v>
      </c>
      <c r="H83" s="540" t="e">
        <f t="shared" si="12"/>
        <v>#DIV/0!</v>
      </c>
      <c r="I83" s="540">
        <f t="shared" si="12"/>
        <v>7.7385062626093834E-2</v>
      </c>
      <c r="J83" s="540">
        <f t="shared" si="12"/>
        <v>0.13272083928238873</v>
      </c>
      <c r="K83" s="540">
        <f t="shared" si="12"/>
        <v>0.21730941100721707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67" activePane="bottomLeft" state="frozen"/>
      <selection activeCell="E33" sqref="E33"/>
      <selection pane="bottomLeft"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1127063</v>
      </c>
      <c r="D5" s="481">
        <v>306265</v>
      </c>
      <c r="E5" s="466">
        <v>126212</v>
      </c>
      <c r="F5" s="548">
        <v>122507</v>
      </c>
      <c r="G5" s="466">
        <v>25976</v>
      </c>
      <c r="H5" s="466"/>
      <c r="I5" s="466">
        <v>30626</v>
      </c>
      <c r="J5" s="467">
        <v>495557</v>
      </c>
      <c r="K5" s="466">
        <v>30626</v>
      </c>
    </row>
    <row r="6" spans="1:12" ht="15" x14ac:dyDescent="0.2">
      <c r="A6" s="463" t="s">
        <v>1761</v>
      </c>
      <c r="B6" s="470">
        <v>1130</v>
      </c>
      <c r="C6" s="466">
        <v>30626</v>
      </c>
      <c r="D6" s="466"/>
      <c r="E6" s="475"/>
      <c r="F6" s="475"/>
      <c r="G6" s="468"/>
      <c r="H6" s="468"/>
      <c r="I6" s="468"/>
      <c r="J6" s="468"/>
      <c r="K6" s="468"/>
    </row>
    <row r="7" spans="1:12" x14ac:dyDescent="0.2">
      <c r="A7" s="463" t="s">
        <v>112</v>
      </c>
      <c r="B7" s="549">
        <v>1140</v>
      </c>
      <c r="C7" s="466">
        <v>24500</v>
      </c>
      <c r="D7" s="466"/>
      <c r="E7" s="468"/>
      <c r="F7" s="467"/>
      <c r="G7" s="467"/>
      <c r="H7" s="467"/>
      <c r="I7" s="468"/>
      <c r="J7" s="468"/>
      <c r="K7" s="468"/>
    </row>
    <row r="8" spans="1:12" x14ac:dyDescent="0.2">
      <c r="A8" s="463" t="s">
        <v>433</v>
      </c>
      <c r="B8" s="470">
        <v>1150</v>
      </c>
      <c r="C8" s="475"/>
      <c r="D8" s="475"/>
      <c r="E8" s="477"/>
      <c r="F8" s="477"/>
      <c r="G8" s="481">
        <v>111604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1182189</v>
      </c>
      <c r="D12" s="1729">
        <f t="shared" si="0"/>
        <v>306265</v>
      </c>
      <c r="E12" s="1729">
        <f t="shared" si="0"/>
        <v>126212</v>
      </c>
      <c r="F12" s="1729">
        <f t="shared" si="0"/>
        <v>122507</v>
      </c>
      <c r="G12" s="1729">
        <f t="shared" si="0"/>
        <v>137580</v>
      </c>
      <c r="H12" s="1729">
        <f t="shared" si="0"/>
        <v>0</v>
      </c>
      <c r="I12" s="1729">
        <f t="shared" si="0"/>
        <v>30626</v>
      </c>
      <c r="J12" s="1729">
        <f t="shared" si="0"/>
        <v>495557</v>
      </c>
      <c r="K12" s="1710">
        <f t="shared" si="0"/>
        <v>30626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178</v>
      </c>
      <c r="D14" s="466">
        <v>46</v>
      </c>
      <c r="E14" s="466">
        <v>19</v>
      </c>
      <c r="F14" s="466">
        <v>19</v>
      </c>
      <c r="G14" s="466">
        <v>21</v>
      </c>
      <c r="H14" s="466"/>
      <c r="I14" s="466">
        <v>5</v>
      </c>
      <c r="J14" s="467">
        <v>75</v>
      </c>
      <c r="K14" s="466">
        <v>5</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55964</v>
      </c>
      <c r="D16" s="466"/>
      <c r="E16" s="466"/>
      <c r="F16" s="466"/>
      <c r="G16" s="466">
        <v>1910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56142</v>
      </c>
      <c r="D18" s="1732">
        <f t="shared" ref="D18:K18" si="1">SUM(D14:D17)</f>
        <v>46</v>
      </c>
      <c r="E18" s="1732">
        <f t="shared" si="1"/>
        <v>19</v>
      </c>
      <c r="F18" s="1732">
        <f t="shared" si="1"/>
        <v>19</v>
      </c>
      <c r="G18" s="1732">
        <f t="shared" si="1"/>
        <v>1931</v>
      </c>
      <c r="H18" s="1732">
        <f t="shared" si="1"/>
        <v>0</v>
      </c>
      <c r="I18" s="1732">
        <f t="shared" si="1"/>
        <v>5</v>
      </c>
      <c r="J18" s="1732">
        <f t="shared" si="1"/>
        <v>75</v>
      </c>
      <c r="K18" s="1733">
        <f t="shared" si="1"/>
        <v>5</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12314</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12314</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11070</v>
      </c>
      <c r="D65" s="466">
        <v>1351</v>
      </c>
      <c r="E65" s="466">
        <v>114</v>
      </c>
      <c r="F65" s="467">
        <v>750</v>
      </c>
      <c r="G65" s="466">
        <v>606</v>
      </c>
      <c r="H65" s="466"/>
      <c r="I65" s="466">
        <v>860</v>
      </c>
      <c r="J65" s="467">
        <v>580</v>
      </c>
      <c r="K65" s="466">
        <v>182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11070</v>
      </c>
      <c r="D67" s="1710">
        <f t="shared" ref="D67:K67" si="2">SUM(D65:D66)</f>
        <v>1351</v>
      </c>
      <c r="E67" s="1710">
        <f t="shared" si="2"/>
        <v>114</v>
      </c>
      <c r="F67" s="1710">
        <f t="shared" si="2"/>
        <v>750</v>
      </c>
      <c r="G67" s="1710">
        <f t="shared" si="2"/>
        <v>606</v>
      </c>
      <c r="H67" s="1710">
        <f t="shared" si="2"/>
        <v>0</v>
      </c>
      <c r="I67" s="1710">
        <f t="shared" si="2"/>
        <v>860</v>
      </c>
      <c r="J67" s="1710">
        <f t="shared" si="2"/>
        <v>580</v>
      </c>
      <c r="K67" s="1710">
        <f t="shared" si="2"/>
        <v>182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88961</v>
      </c>
      <c r="D69" s="468"/>
      <c r="E69" s="468"/>
      <c r="F69" s="468"/>
      <c r="G69" s="468"/>
      <c r="H69" s="468"/>
      <c r="I69" s="468"/>
      <c r="J69" s="468"/>
      <c r="K69" s="468"/>
    </row>
    <row r="70" spans="1:11" ht="12.75" customHeight="1" x14ac:dyDescent="0.2">
      <c r="A70" s="463" t="s">
        <v>1054</v>
      </c>
      <c r="B70" s="470">
        <v>1612</v>
      </c>
      <c r="C70" s="551">
        <v>11835</v>
      </c>
      <c r="D70" s="468"/>
      <c r="E70" s="468"/>
      <c r="F70" s="468"/>
      <c r="G70" s="468"/>
      <c r="H70" s="468"/>
      <c r="I70" s="468"/>
      <c r="J70" s="468"/>
      <c r="K70" s="468"/>
    </row>
    <row r="71" spans="1:11" ht="12.75" customHeight="1" x14ac:dyDescent="0.2">
      <c r="A71" s="463" t="s">
        <v>291</v>
      </c>
      <c r="B71" s="470">
        <v>1613</v>
      </c>
      <c r="C71" s="551">
        <v>2394</v>
      </c>
      <c r="D71" s="468"/>
      <c r="E71" s="468"/>
      <c r="F71" s="468"/>
      <c r="G71" s="468"/>
      <c r="H71" s="468"/>
      <c r="I71" s="468"/>
      <c r="J71" s="468"/>
      <c r="K71" s="468"/>
    </row>
    <row r="72" spans="1:11" ht="12.75" customHeight="1" x14ac:dyDescent="0.2">
      <c r="A72" s="463" t="s">
        <v>24</v>
      </c>
      <c r="B72" s="470">
        <v>1614</v>
      </c>
      <c r="C72" s="551">
        <v>3251</v>
      </c>
      <c r="D72" s="468"/>
      <c r="E72" s="468"/>
      <c r="F72" s="468"/>
      <c r="G72" s="468"/>
      <c r="H72" s="468"/>
      <c r="I72" s="468"/>
      <c r="J72" s="468"/>
      <c r="K72" s="468"/>
    </row>
    <row r="73" spans="1:11" ht="12.75" customHeight="1" x14ac:dyDescent="0.2">
      <c r="A73" s="463" t="s">
        <v>1055</v>
      </c>
      <c r="B73" s="470">
        <v>1620</v>
      </c>
      <c r="C73" s="551">
        <v>7162</v>
      </c>
      <c r="D73" s="468"/>
      <c r="E73" s="468"/>
      <c r="F73" s="468"/>
      <c r="G73" s="468"/>
      <c r="H73" s="468"/>
      <c r="I73" s="468"/>
      <c r="J73" s="468"/>
      <c r="K73" s="468"/>
    </row>
    <row r="74" spans="1:11" ht="12.75" customHeight="1" x14ac:dyDescent="0.2">
      <c r="A74" s="463" t="s">
        <v>25</v>
      </c>
      <c r="B74" s="470">
        <v>1690</v>
      </c>
      <c r="C74" s="551">
        <v>311</v>
      </c>
      <c r="D74" s="468"/>
      <c r="E74" s="468"/>
      <c r="F74" s="468"/>
      <c r="G74" s="468"/>
      <c r="H74" s="468"/>
      <c r="I74" s="468"/>
      <c r="J74" s="468"/>
      <c r="K74" s="468"/>
    </row>
    <row r="75" spans="1:11" ht="12.75" customHeight="1" thickBot="1" x14ac:dyDescent="0.25">
      <c r="A75" s="1730" t="s">
        <v>569</v>
      </c>
      <c r="B75" s="1731"/>
      <c r="C75" s="1710">
        <f>SUM(C69:C74)</f>
        <v>113914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55515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19840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2009</v>
      </c>
      <c r="D81" s="466"/>
      <c r="E81" s="468"/>
      <c r="F81" s="468"/>
      <c r="G81" s="468"/>
      <c r="H81" s="468"/>
      <c r="I81" s="468"/>
      <c r="J81" s="468"/>
      <c r="K81" s="468"/>
    </row>
    <row r="82" spans="1:11" ht="12.75" customHeight="1" thickBot="1" x14ac:dyDescent="0.25">
      <c r="A82" s="1730" t="s">
        <v>259</v>
      </c>
      <c r="B82" s="1731"/>
      <c r="C82" s="1729">
        <f>SUM(C77:C81)</f>
        <v>77364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84324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84324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71074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217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12727</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28710</v>
      </c>
      <c r="D107" s="466">
        <v>5768</v>
      </c>
      <c r="E107" s="466"/>
      <c r="F107" s="466">
        <v>1660</v>
      </c>
      <c r="G107" s="466"/>
      <c r="H107" s="466"/>
      <c r="I107" s="466"/>
      <c r="J107" s="467">
        <v>2596</v>
      </c>
      <c r="K107" s="466"/>
    </row>
    <row r="108" spans="1:12" ht="12.75" customHeight="1" thickBot="1" x14ac:dyDescent="0.25">
      <c r="A108" s="1730" t="s">
        <v>508</v>
      </c>
      <c r="B108" s="1734"/>
      <c r="C108" s="1729">
        <f>SUM(C95:C107)</f>
        <v>112728</v>
      </c>
      <c r="D108" s="1729">
        <f t="shared" ref="D108:K108" si="3">SUM(D95:D107)</f>
        <v>5768</v>
      </c>
      <c r="E108" s="1729">
        <f t="shared" si="3"/>
        <v>0</v>
      </c>
      <c r="F108" s="1729">
        <f t="shared" si="3"/>
        <v>1660</v>
      </c>
      <c r="G108" s="1729">
        <f t="shared" si="3"/>
        <v>0</v>
      </c>
      <c r="H108" s="1729">
        <f t="shared" si="3"/>
        <v>0</v>
      </c>
      <c r="I108" s="1729">
        <f t="shared" si="3"/>
        <v>0</v>
      </c>
      <c r="J108" s="1729">
        <f t="shared" si="3"/>
        <v>2596</v>
      </c>
      <c r="K108" s="1710">
        <f t="shared" si="3"/>
        <v>0</v>
      </c>
    </row>
    <row r="109" spans="1:12" ht="14.25" thickTop="1" thickBot="1" x14ac:dyDescent="0.25">
      <c r="A109" s="1735" t="s">
        <v>266</v>
      </c>
      <c r="B109" s="1736" t="s">
        <v>591</v>
      </c>
      <c r="C109" s="1737">
        <f t="shared" ref="C109:K109" si="4">SUM(C12,C18,C40,C63,C67,C75,C82,C93,C108,)</f>
        <v>1637731</v>
      </c>
      <c r="D109" s="1737">
        <f t="shared" si="4"/>
        <v>313430</v>
      </c>
      <c r="E109" s="1737">
        <f t="shared" si="4"/>
        <v>126345</v>
      </c>
      <c r="F109" s="1737">
        <f t="shared" si="4"/>
        <v>137250</v>
      </c>
      <c r="G109" s="1737">
        <f t="shared" si="4"/>
        <v>140117</v>
      </c>
      <c r="H109" s="1737">
        <f t="shared" si="4"/>
        <v>0</v>
      </c>
      <c r="I109" s="1737">
        <f t="shared" si="4"/>
        <v>31491</v>
      </c>
      <c r="J109" s="1737">
        <f t="shared" si="4"/>
        <v>498808</v>
      </c>
      <c r="K109" s="1724">
        <f t="shared" si="4"/>
        <v>30813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2098189</v>
      </c>
      <c r="D117" s="481"/>
      <c r="E117" s="466"/>
      <c r="F117" s="481">
        <v>50000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2098189</v>
      </c>
      <c r="D121" s="1729">
        <f t="shared" si="5"/>
        <v>0</v>
      </c>
      <c r="E121" s="1729">
        <f t="shared" si="5"/>
        <v>0</v>
      </c>
      <c r="F121" s="1729">
        <f t="shared" si="5"/>
        <v>50000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95304</v>
      </c>
      <c r="D124" s="561"/>
      <c r="E124" s="468"/>
      <c r="F124" s="548"/>
      <c r="G124" s="468"/>
      <c r="H124" s="468"/>
      <c r="I124" s="468"/>
      <c r="J124" s="468"/>
      <c r="K124" s="468"/>
    </row>
    <row r="125" spans="1:11" ht="12.75" customHeight="1" x14ac:dyDescent="0.2">
      <c r="A125" s="463" t="s">
        <v>1521</v>
      </c>
      <c r="B125" s="562">
        <v>3105</v>
      </c>
      <c r="C125" s="466">
        <v>38025</v>
      </c>
      <c r="D125" s="561"/>
      <c r="E125" s="468"/>
      <c r="F125" s="466"/>
      <c r="G125" s="468"/>
      <c r="H125" s="468"/>
      <c r="I125" s="468"/>
      <c r="J125" s="468"/>
      <c r="K125" s="468"/>
    </row>
    <row r="126" spans="1:11" ht="12.75" customHeight="1" x14ac:dyDescent="0.2">
      <c r="A126" s="463" t="s">
        <v>922</v>
      </c>
      <c r="B126" s="562">
        <v>3110</v>
      </c>
      <c r="C126" s="551">
        <v>71435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913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205677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18851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4666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23517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1003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8809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175527</v>
      </c>
      <c r="G151" s="467"/>
      <c r="H151" s="468"/>
      <c r="I151" s="468"/>
      <c r="J151" s="468"/>
      <c r="K151" s="468"/>
    </row>
    <row r="152" spans="1:11" ht="12.75" customHeight="1" x14ac:dyDescent="0.2">
      <c r="A152" s="463" t="s">
        <v>1117</v>
      </c>
      <c r="B152" s="562">
        <v>3510</v>
      </c>
      <c r="C152" s="551"/>
      <c r="D152" s="466"/>
      <c r="E152" s="561"/>
      <c r="F152" s="466">
        <v>55977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231504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173776</v>
      </c>
      <c r="D158" s="578"/>
      <c r="E158" s="561"/>
      <c r="F158" s="576">
        <v>22246</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412782</v>
      </c>
      <c r="D172" s="1744">
        <f t="shared" si="6"/>
        <v>0</v>
      </c>
      <c r="E172" s="1744">
        <f t="shared" si="6"/>
        <v>0</v>
      </c>
      <c r="F172" s="1744">
        <f t="shared" si="6"/>
        <v>253750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2510971</v>
      </c>
      <c r="D173" s="1737">
        <f>SUM(D121,D172)</f>
        <v>0</v>
      </c>
      <c r="E173" s="1737">
        <f>SUM(E121,E172)</f>
        <v>0</v>
      </c>
      <c r="F173" s="1737">
        <f t="shared" ref="F173:K173" si="7">SUM(F121,F172)</f>
        <v>303750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27014</v>
      </c>
      <c r="D183" s="466"/>
      <c r="E183" s="468"/>
      <c r="F183" s="466"/>
      <c r="G183" s="466"/>
      <c r="H183" s="466"/>
      <c r="I183" s="468"/>
      <c r="J183" s="468"/>
      <c r="K183" s="466"/>
    </row>
    <row r="184" spans="1:11" ht="13.5" thickBot="1" x14ac:dyDescent="0.25">
      <c r="A184" s="2171" t="s">
        <v>818</v>
      </c>
      <c r="B184" s="2172"/>
      <c r="C184" s="1729">
        <f>SUM(C180:C183)</f>
        <v>27014</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66726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16546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83272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50536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50536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5429</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90176</v>
      </c>
      <c r="D220" s="466"/>
      <c r="E220" s="468"/>
      <c r="F220" s="466"/>
      <c r="G220" s="466"/>
      <c r="H220" s="468"/>
      <c r="I220" s="468"/>
      <c r="J220" s="468"/>
      <c r="K220" s="468"/>
    </row>
    <row r="221" spans="1:11" ht="12.75" customHeight="1" x14ac:dyDescent="0.2">
      <c r="A221" s="463" t="s">
        <v>1114</v>
      </c>
      <c r="B221" s="470">
        <v>4625</v>
      </c>
      <c r="C221" s="551">
        <v>996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96601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37613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11885</v>
      </c>
      <c r="D270" s="576"/>
      <c r="E270" s="468"/>
      <c r="F270" s="576"/>
      <c r="G270" s="576"/>
      <c r="H270" s="468"/>
      <c r="I270" s="468"/>
      <c r="J270" s="468"/>
      <c r="K270" s="468"/>
    </row>
    <row r="271" spans="1:11" ht="12.75" customHeight="1" thickTop="1" thickBot="1" x14ac:dyDescent="0.25">
      <c r="A271" s="463" t="s">
        <v>395</v>
      </c>
      <c r="B271" s="470">
        <v>4992</v>
      </c>
      <c r="C271" s="575">
        <v>22090</v>
      </c>
      <c r="D271" s="576"/>
      <c r="E271" s="468"/>
      <c r="F271" s="576"/>
      <c r="G271" s="576"/>
      <c r="H271" s="468"/>
      <c r="I271" s="468"/>
      <c r="J271" s="468"/>
      <c r="K271" s="468"/>
    </row>
    <row r="272" spans="1:11" s="594" customFormat="1" ht="12.75" customHeight="1" thickTop="1" thickBot="1" x14ac:dyDescent="0.25">
      <c r="A272" s="563" t="s">
        <v>77</v>
      </c>
      <c r="B272" s="557">
        <v>4999</v>
      </c>
      <c r="C272" s="575">
        <v>1546</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303543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330557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4479259</v>
      </c>
      <c r="D275" s="1737">
        <f t="shared" si="12"/>
        <v>313430</v>
      </c>
      <c r="E275" s="1737">
        <f t="shared" si="12"/>
        <v>126345</v>
      </c>
      <c r="F275" s="1737">
        <f t="shared" si="12"/>
        <v>441000</v>
      </c>
      <c r="G275" s="1737">
        <f t="shared" si="12"/>
        <v>140117</v>
      </c>
      <c r="H275" s="1737">
        <f t="shared" si="12"/>
        <v>0</v>
      </c>
      <c r="I275" s="1737">
        <f t="shared" si="12"/>
        <v>31491</v>
      </c>
      <c r="J275" s="1737">
        <f t="shared" si="12"/>
        <v>498808</v>
      </c>
      <c r="K275" s="1724">
        <f t="shared" si="12"/>
        <v>30813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77" activePane="bottomLeft" state="frozen"/>
      <selection activeCell="E33" sqref="E33"/>
      <selection pane="bottomLeft" activeCell="E33" sqref="E3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1343084</v>
      </c>
      <c r="D5" s="466">
        <v>321855</v>
      </c>
      <c r="E5" s="466">
        <v>33122</v>
      </c>
      <c r="F5" s="466">
        <v>61635</v>
      </c>
      <c r="G5" s="466"/>
      <c r="H5" s="466"/>
      <c r="I5" s="467">
        <v>2575</v>
      </c>
      <c r="J5" s="467"/>
      <c r="K5" s="1693">
        <f>SUM(C5:J5)</f>
        <v>1762271</v>
      </c>
      <c r="L5" s="466">
        <v>1815626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50901</v>
      </c>
      <c r="D7" s="467">
        <v>11367</v>
      </c>
      <c r="E7" s="467"/>
      <c r="F7" s="467">
        <v>26501</v>
      </c>
      <c r="G7" s="467"/>
      <c r="H7" s="467"/>
      <c r="I7" s="467"/>
      <c r="J7" s="467"/>
      <c r="K7" s="1693">
        <f t="shared" ref="K7:K32" si="0">SUM(C7:J7)</f>
        <v>88769</v>
      </c>
      <c r="L7" s="466">
        <v>98457</v>
      </c>
    </row>
    <row r="8" spans="1:14" x14ac:dyDescent="0.2">
      <c r="A8" s="1526" t="s">
        <v>166</v>
      </c>
      <c r="B8" s="615">
        <v>1200</v>
      </c>
      <c r="C8" s="466">
        <v>597641</v>
      </c>
      <c r="D8" s="466">
        <v>129958</v>
      </c>
      <c r="E8" s="466">
        <v>8329</v>
      </c>
      <c r="F8" s="466">
        <v>7044</v>
      </c>
      <c r="G8" s="466"/>
      <c r="H8" s="466"/>
      <c r="I8" s="467">
        <v>1030</v>
      </c>
      <c r="J8" s="467"/>
      <c r="K8" s="1693">
        <f t="shared" si="0"/>
        <v>744002</v>
      </c>
      <c r="L8" s="466">
        <v>768932</v>
      </c>
    </row>
    <row r="9" spans="1:14" x14ac:dyDescent="0.2">
      <c r="A9" s="1526" t="s">
        <v>745</v>
      </c>
      <c r="B9" s="615" t="s">
        <v>1025</v>
      </c>
      <c r="C9" s="467">
        <v>6115</v>
      </c>
      <c r="D9" s="467"/>
      <c r="E9" s="467"/>
      <c r="F9" s="467">
        <v>165</v>
      </c>
      <c r="G9" s="467"/>
      <c r="H9" s="467"/>
      <c r="I9" s="467"/>
      <c r="J9" s="467"/>
      <c r="K9" s="1693">
        <f t="shared" si="0"/>
        <v>6280</v>
      </c>
      <c r="L9" s="466">
        <v>6112</v>
      </c>
    </row>
    <row r="10" spans="1:14" x14ac:dyDescent="0.2">
      <c r="A10" s="1526" t="s">
        <v>746</v>
      </c>
      <c r="B10" s="615">
        <v>1250</v>
      </c>
      <c r="C10" s="466">
        <v>37075</v>
      </c>
      <c r="D10" s="466">
        <v>14937</v>
      </c>
      <c r="E10" s="466"/>
      <c r="F10" s="466">
        <v>402</v>
      </c>
      <c r="G10" s="466"/>
      <c r="H10" s="466"/>
      <c r="I10" s="467"/>
      <c r="J10" s="467"/>
      <c r="K10" s="1693">
        <f t="shared" si="0"/>
        <v>52414</v>
      </c>
      <c r="L10" s="466">
        <v>53489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159879</v>
      </c>
      <c r="D13" s="466">
        <v>40277</v>
      </c>
      <c r="E13" s="466">
        <v>1642</v>
      </c>
      <c r="F13" s="466">
        <v>10304</v>
      </c>
      <c r="G13" s="466">
        <v>3293</v>
      </c>
      <c r="H13" s="466">
        <v>285</v>
      </c>
      <c r="I13" s="467"/>
      <c r="J13" s="467"/>
      <c r="K13" s="1693">
        <f t="shared" si="0"/>
        <v>215680</v>
      </c>
      <c r="L13" s="466">
        <v>216995</v>
      </c>
    </row>
    <row r="14" spans="1:14" x14ac:dyDescent="0.2">
      <c r="A14" s="1526" t="s">
        <v>1020</v>
      </c>
      <c r="B14" s="615">
        <v>1500</v>
      </c>
      <c r="C14" s="466">
        <v>78304</v>
      </c>
      <c r="D14" s="466">
        <v>2038</v>
      </c>
      <c r="E14" s="466">
        <v>18783</v>
      </c>
      <c r="F14" s="466">
        <v>11387</v>
      </c>
      <c r="G14" s="466"/>
      <c r="H14" s="466">
        <v>7519</v>
      </c>
      <c r="I14" s="467"/>
      <c r="J14" s="467"/>
      <c r="K14" s="1693">
        <f t="shared" si="0"/>
        <v>118031</v>
      </c>
      <c r="L14" s="466">
        <v>119508</v>
      </c>
    </row>
    <row r="15" spans="1:14" x14ac:dyDescent="0.2">
      <c r="A15" s="1526" t="s">
        <v>1021</v>
      </c>
      <c r="B15" s="615">
        <v>1600</v>
      </c>
      <c r="C15" s="466">
        <v>2568</v>
      </c>
      <c r="D15" s="466">
        <v>309</v>
      </c>
      <c r="E15" s="466"/>
      <c r="F15" s="466"/>
      <c r="G15" s="466"/>
      <c r="H15" s="466"/>
      <c r="I15" s="467"/>
      <c r="J15" s="467"/>
      <c r="K15" s="1693">
        <f t="shared" si="0"/>
        <v>2877</v>
      </c>
      <c r="L15" s="466">
        <v>2241</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9300</v>
      </c>
      <c r="D17" s="467"/>
      <c r="E17" s="467">
        <v>8450</v>
      </c>
      <c r="F17" s="467">
        <v>133</v>
      </c>
      <c r="G17" s="467">
        <v>24104</v>
      </c>
      <c r="H17" s="467"/>
      <c r="I17" s="467"/>
      <c r="J17" s="467"/>
      <c r="K17" s="1693">
        <f t="shared" si="0"/>
        <v>41987</v>
      </c>
      <c r="L17" s="466">
        <v>42604</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111724</v>
      </c>
      <c r="I22" s="617"/>
      <c r="J22" s="477"/>
      <c r="K22" s="1693">
        <f t="shared" si="0"/>
        <v>111724</v>
      </c>
      <c r="L22" s="471">
        <v>112000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2284867</v>
      </c>
      <c r="D33" s="1692">
        <f t="shared" ref="D33:L33" si="1">SUM(D5:D32)</f>
        <v>520741</v>
      </c>
      <c r="E33" s="1692">
        <f t="shared" si="1"/>
        <v>70326</v>
      </c>
      <c r="F33" s="1692">
        <f t="shared" si="1"/>
        <v>117571</v>
      </c>
      <c r="G33" s="1692">
        <f t="shared" si="1"/>
        <v>27397</v>
      </c>
      <c r="H33" s="1692">
        <f t="shared" si="1"/>
        <v>119528</v>
      </c>
      <c r="I33" s="1692">
        <f t="shared" si="1"/>
        <v>3605</v>
      </c>
      <c r="J33" s="1692">
        <f t="shared" si="1"/>
        <v>0</v>
      </c>
      <c r="K33" s="1692">
        <f t="shared" si="1"/>
        <v>3144035</v>
      </c>
      <c r="L33" s="1692">
        <f t="shared" si="1"/>
        <v>3235964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60890</v>
      </c>
      <c r="D37" s="466">
        <v>18477</v>
      </c>
      <c r="E37" s="466"/>
      <c r="F37" s="466">
        <v>128</v>
      </c>
      <c r="G37" s="466"/>
      <c r="H37" s="466"/>
      <c r="I37" s="467"/>
      <c r="J37" s="467"/>
      <c r="K37" s="1693">
        <f t="shared" si="2"/>
        <v>79495</v>
      </c>
      <c r="L37" s="466">
        <v>79709</v>
      </c>
    </row>
    <row r="38" spans="1:14" x14ac:dyDescent="0.2">
      <c r="A38" s="1526" t="s">
        <v>207</v>
      </c>
      <c r="B38" s="615">
        <v>2130</v>
      </c>
      <c r="C38" s="466">
        <v>8307</v>
      </c>
      <c r="D38" s="466">
        <v>914</v>
      </c>
      <c r="E38" s="466"/>
      <c r="F38" s="466">
        <v>973</v>
      </c>
      <c r="G38" s="466"/>
      <c r="H38" s="466"/>
      <c r="I38" s="467"/>
      <c r="J38" s="467"/>
      <c r="K38" s="1693">
        <f t="shared" si="2"/>
        <v>10194</v>
      </c>
      <c r="L38" s="466">
        <v>10042</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58162</v>
      </c>
      <c r="D40" s="466">
        <v>8456</v>
      </c>
      <c r="E40" s="466"/>
      <c r="F40" s="466">
        <v>407</v>
      </c>
      <c r="G40" s="466"/>
      <c r="H40" s="466"/>
      <c r="I40" s="467"/>
      <c r="J40" s="467"/>
      <c r="K40" s="1693">
        <f t="shared" si="2"/>
        <v>67025</v>
      </c>
      <c r="L40" s="466">
        <v>67717</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127359</v>
      </c>
      <c r="D42" s="1692">
        <f t="shared" ref="D42:L42" si="3">SUM(D36:D41)</f>
        <v>27847</v>
      </c>
      <c r="E42" s="1692">
        <f t="shared" si="3"/>
        <v>0</v>
      </c>
      <c r="F42" s="1692">
        <f t="shared" si="3"/>
        <v>1508</v>
      </c>
      <c r="G42" s="1692">
        <f t="shared" si="3"/>
        <v>0</v>
      </c>
      <c r="H42" s="1692">
        <f t="shared" si="3"/>
        <v>0</v>
      </c>
      <c r="I42" s="1692">
        <f t="shared" si="3"/>
        <v>0</v>
      </c>
      <c r="J42" s="1692">
        <f t="shared" si="3"/>
        <v>0</v>
      </c>
      <c r="K42" s="1692">
        <f t="shared" si="3"/>
        <v>156714</v>
      </c>
      <c r="L42" s="1692">
        <f t="shared" si="3"/>
        <v>157468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10990</v>
      </c>
      <c r="D44" s="481">
        <v>3876</v>
      </c>
      <c r="E44" s="481">
        <v>14285</v>
      </c>
      <c r="F44" s="481"/>
      <c r="G44" s="481"/>
      <c r="H44" s="481"/>
      <c r="I44" s="467"/>
      <c r="J44" s="467"/>
      <c r="K44" s="1694">
        <f>SUM(C44:J44)</f>
        <v>29151</v>
      </c>
      <c r="L44" s="481">
        <v>34517</v>
      </c>
    </row>
    <row r="45" spans="1:14" x14ac:dyDescent="0.2">
      <c r="A45" s="1526" t="s">
        <v>869</v>
      </c>
      <c r="B45" s="615">
        <v>2220</v>
      </c>
      <c r="C45" s="466">
        <v>61431</v>
      </c>
      <c r="D45" s="466">
        <v>10915</v>
      </c>
      <c r="E45" s="466">
        <v>46911</v>
      </c>
      <c r="F45" s="466">
        <v>54211</v>
      </c>
      <c r="G45" s="466"/>
      <c r="H45" s="466"/>
      <c r="I45" s="467"/>
      <c r="J45" s="467"/>
      <c r="K45" s="1694">
        <f>SUM(C45:J45)</f>
        <v>173468</v>
      </c>
      <c r="L45" s="466">
        <v>172240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72421</v>
      </c>
      <c r="D47" s="1692">
        <f t="shared" ref="D47:K47" si="4">SUM(D44:D46)</f>
        <v>14791</v>
      </c>
      <c r="E47" s="1692">
        <f t="shared" si="4"/>
        <v>61196</v>
      </c>
      <c r="F47" s="1692">
        <f t="shared" si="4"/>
        <v>54211</v>
      </c>
      <c r="G47" s="1692">
        <f t="shared" si="4"/>
        <v>0</v>
      </c>
      <c r="H47" s="1692">
        <f t="shared" si="4"/>
        <v>0</v>
      </c>
      <c r="I47" s="1692">
        <f t="shared" si="4"/>
        <v>0</v>
      </c>
      <c r="J47" s="1692">
        <f t="shared" si="4"/>
        <v>0</v>
      </c>
      <c r="K47" s="1692">
        <f t="shared" si="4"/>
        <v>202619</v>
      </c>
      <c r="L47" s="1692">
        <f>SUM(L44:L46)</f>
        <v>206757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v>152</v>
      </c>
      <c r="E49" s="481">
        <v>9635</v>
      </c>
      <c r="F49" s="481">
        <v>3514</v>
      </c>
      <c r="G49" s="481"/>
      <c r="H49" s="481">
        <v>2869</v>
      </c>
      <c r="I49" s="467"/>
      <c r="J49" s="467"/>
      <c r="K49" s="1694">
        <f>SUM(C49:J49)</f>
        <v>16170</v>
      </c>
      <c r="L49" s="481">
        <v>15772</v>
      </c>
    </row>
    <row r="50" spans="1:14" x14ac:dyDescent="0.2">
      <c r="A50" s="1526" t="s">
        <v>872</v>
      </c>
      <c r="B50" s="615">
        <v>2320</v>
      </c>
      <c r="C50" s="466">
        <v>95171</v>
      </c>
      <c r="D50" s="466">
        <v>25016</v>
      </c>
      <c r="E50" s="466">
        <v>801</v>
      </c>
      <c r="F50" s="466">
        <v>142</v>
      </c>
      <c r="G50" s="466"/>
      <c r="H50" s="466">
        <v>756</v>
      </c>
      <c r="I50" s="467"/>
      <c r="J50" s="467"/>
      <c r="K50" s="1694">
        <f>SUM(C50:J50)</f>
        <v>121886</v>
      </c>
      <c r="L50" s="466">
        <v>122267</v>
      </c>
    </row>
    <row r="51" spans="1:14" x14ac:dyDescent="0.2">
      <c r="A51" s="1526" t="s">
        <v>44</v>
      </c>
      <c r="B51" s="615">
        <v>2330</v>
      </c>
      <c r="C51" s="466">
        <v>5536</v>
      </c>
      <c r="D51" s="466">
        <v>303</v>
      </c>
      <c r="E51" s="466">
        <v>1576</v>
      </c>
      <c r="F51" s="466">
        <v>126</v>
      </c>
      <c r="G51" s="466"/>
      <c r="H51" s="466"/>
      <c r="I51" s="467"/>
      <c r="J51" s="467"/>
      <c r="K51" s="1694">
        <f>SUM(C51:J51)</f>
        <v>7541</v>
      </c>
      <c r="L51" s="466">
        <v>7064</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100707</v>
      </c>
      <c r="D53" s="1692">
        <f t="shared" ref="D53:L53" si="5">SUM(D49:D52)</f>
        <v>25471</v>
      </c>
      <c r="E53" s="1692">
        <f t="shared" si="5"/>
        <v>12012</v>
      </c>
      <c r="F53" s="1692">
        <f t="shared" si="5"/>
        <v>3782</v>
      </c>
      <c r="G53" s="1692">
        <f t="shared" si="5"/>
        <v>0</v>
      </c>
      <c r="H53" s="1692">
        <f t="shared" si="5"/>
        <v>3625</v>
      </c>
      <c r="I53" s="1692">
        <f t="shared" si="5"/>
        <v>0</v>
      </c>
      <c r="J53" s="1692">
        <f t="shared" si="5"/>
        <v>0</v>
      </c>
      <c r="K53" s="1692">
        <f t="shared" si="5"/>
        <v>145597</v>
      </c>
      <c r="L53" s="1692">
        <f t="shared" si="5"/>
        <v>145103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122601</v>
      </c>
      <c r="D55" s="481">
        <v>18029</v>
      </c>
      <c r="E55" s="481">
        <v>818</v>
      </c>
      <c r="F55" s="481">
        <v>106</v>
      </c>
      <c r="G55" s="481"/>
      <c r="H55" s="481">
        <v>649</v>
      </c>
      <c r="I55" s="467"/>
      <c r="J55" s="467"/>
      <c r="K55" s="1694">
        <f>SUM(C55:J55)</f>
        <v>142203</v>
      </c>
      <c r="L55" s="481">
        <v>138383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122601</v>
      </c>
      <c r="D57" s="1696">
        <f t="shared" ref="D57:K57" si="6">SUM(D55:D56)</f>
        <v>18029</v>
      </c>
      <c r="E57" s="1696">
        <f t="shared" si="6"/>
        <v>818</v>
      </c>
      <c r="F57" s="1696">
        <f t="shared" si="6"/>
        <v>106</v>
      </c>
      <c r="G57" s="1696">
        <f t="shared" si="6"/>
        <v>0</v>
      </c>
      <c r="H57" s="1696">
        <f t="shared" si="6"/>
        <v>649</v>
      </c>
      <c r="I57" s="1696">
        <f t="shared" si="6"/>
        <v>0</v>
      </c>
      <c r="J57" s="1696">
        <f t="shared" si="6"/>
        <v>0</v>
      </c>
      <c r="K57" s="1696">
        <f t="shared" si="6"/>
        <v>142203</v>
      </c>
      <c r="L57" s="1692">
        <f>SUM(L55:L56)</f>
        <v>138383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35590</v>
      </c>
      <c r="D60" s="466">
        <v>6185</v>
      </c>
      <c r="E60" s="466">
        <v>11990</v>
      </c>
      <c r="F60" s="466">
        <v>820</v>
      </c>
      <c r="G60" s="466"/>
      <c r="H60" s="466"/>
      <c r="I60" s="467"/>
      <c r="J60" s="467"/>
      <c r="K60" s="1694">
        <f t="shared" si="7"/>
        <v>54585</v>
      </c>
      <c r="L60" s="466">
        <v>56175</v>
      </c>
      <c r="M60" s="610"/>
      <c r="N60" s="610"/>
    </row>
    <row r="61" spans="1:14" s="343" customFormat="1" x14ac:dyDescent="0.2">
      <c r="A61" s="1526" t="s">
        <v>206</v>
      </c>
      <c r="B61" s="615">
        <v>2540</v>
      </c>
      <c r="C61" s="466"/>
      <c r="D61" s="466"/>
      <c r="E61" s="466">
        <v>2220</v>
      </c>
      <c r="F61" s="466">
        <v>7268</v>
      </c>
      <c r="G61" s="466">
        <v>26664</v>
      </c>
      <c r="H61" s="466"/>
      <c r="I61" s="467"/>
      <c r="J61" s="467"/>
      <c r="K61" s="1694">
        <f t="shared" si="7"/>
        <v>36152</v>
      </c>
      <c r="L61" s="466">
        <v>35302</v>
      </c>
      <c r="M61" s="610"/>
      <c r="N61" s="610"/>
    </row>
    <row r="62" spans="1:14" s="343" customFormat="1" x14ac:dyDescent="0.2">
      <c r="A62" s="1526" t="s">
        <v>1010</v>
      </c>
      <c r="B62" s="615">
        <v>2550</v>
      </c>
      <c r="C62" s="466">
        <v>5185</v>
      </c>
      <c r="D62" s="466"/>
      <c r="E62" s="466"/>
      <c r="F62" s="466"/>
      <c r="G62" s="466"/>
      <c r="H62" s="466"/>
      <c r="I62" s="467"/>
      <c r="J62" s="467"/>
      <c r="K62" s="1694">
        <f t="shared" si="7"/>
        <v>5185</v>
      </c>
      <c r="L62" s="466">
        <v>5537</v>
      </c>
      <c r="M62" s="610"/>
      <c r="N62" s="610"/>
    </row>
    <row r="63" spans="1:14" s="610" customFormat="1" x14ac:dyDescent="0.2">
      <c r="A63" s="1526" t="s">
        <v>102</v>
      </c>
      <c r="B63" s="615">
        <v>2560</v>
      </c>
      <c r="C63" s="466">
        <v>42359</v>
      </c>
      <c r="D63" s="466">
        <v>5978</v>
      </c>
      <c r="E63" s="466">
        <v>1213</v>
      </c>
      <c r="F63" s="466">
        <v>109773</v>
      </c>
      <c r="G63" s="466"/>
      <c r="H63" s="466"/>
      <c r="I63" s="467">
        <v>4965</v>
      </c>
      <c r="J63" s="467"/>
      <c r="K63" s="1694">
        <f t="shared" si="7"/>
        <v>164288</v>
      </c>
      <c r="L63" s="466">
        <v>164996</v>
      </c>
    </row>
    <row r="64" spans="1:14" s="610" customFormat="1" x14ac:dyDescent="0.2">
      <c r="A64" s="1531" t="s">
        <v>103</v>
      </c>
      <c r="B64" s="631">
        <v>2570</v>
      </c>
      <c r="C64" s="481"/>
      <c r="D64" s="481"/>
      <c r="E64" s="481">
        <v>20904</v>
      </c>
      <c r="F64" s="481">
        <v>9585</v>
      </c>
      <c r="G64" s="481"/>
      <c r="H64" s="481"/>
      <c r="I64" s="467">
        <v>1207</v>
      </c>
      <c r="J64" s="467"/>
      <c r="K64" s="1694">
        <f t="shared" si="7"/>
        <v>31696</v>
      </c>
      <c r="L64" s="481">
        <v>27800</v>
      </c>
    </row>
    <row r="65" spans="1:14" s="343" customFormat="1" ht="12.75" customHeight="1" thickBot="1" x14ac:dyDescent="0.25">
      <c r="A65" s="1690" t="s">
        <v>743</v>
      </c>
      <c r="B65" s="1691" t="s">
        <v>35</v>
      </c>
      <c r="C65" s="1692">
        <f>SUM(C59:C64)</f>
        <v>83134</v>
      </c>
      <c r="D65" s="1692">
        <f t="shared" ref="D65:L65" si="8">SUM(D59:D64)</f>
        <v>12163</v>
      </c>
      <c r="E65" s="1692">
        <f t="shared" si="8"/>
        <v>36327</v>
      </c>
      <c r="F65" s="1692">
        <f t="shared" si="8"/>
        <v>127446</v>
      </c>
      <c r="G65" s="1692">
        <f t="shared" si="8"/>
        <v>26664</v>
      </c>
      <c r="H65" s="1692">
        <f t="shared" si="8"/>
        <v>0</v>
      </c>
      <c r="I65" s="1692">
        <f t="shared" si="8"/>
        <v>6172</v>
      </c>
      <c r="J65" s="1692">
        <f t="shared" si="8"/>
        <v>0</v>
      </c>
      <c r="K65" s="1692">
        <f t="shared" si="8"/>
        <v>291906</v>
      </c>
      <c r="L65" s="1692">
        <f t="shared" si="8"/>
        <v>289810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506222</v>
      </c>
      <c r="D74" s="1699">
        <f t="shared" ref="D74:K74" si="10">SUM(D42,D47,D53,D57,D65,D72,D73)</f>
        <v>98301</v>
      </c>
      <c r="E74" s="1699">
        <f t="shared" si="10"/>
        <v>110353</v>
      </c>
      <c r="F74" s="1699">
        <f t="shared" si="10"/>
        <v>187053</v>
      </c>
      <c r="G74" s="1699">
        <f t="shared" si="10"/>
        <v>26664</v>
      </c>
      <c r="H74" s="1699">
        <f t="shared" si="10"/>
        <v>4274</v>
      </c>
      <c r="I74" s="1699">
        <f t="shared" si="10"/>
        <v>6172</v>
      </c>
      <c r="J74" s="1699">
        <f t="shared" si="10"/>
        <v>0</v>
      </c>
      <c r="K74" s="1699">
        <f t="shared" si="10"/>
        <v>939039</v>
      </c>
      <c r="L74" s="1699">
        <f>SUM(L42,L47,L53,L57,L65,L72,L73)</f>
        <v>937521</v>
      </c>
    </row>
    <row r="75" spans="1:14" s="259" customFormat="1" ht="15.75" customHeight="1" thickTop="1" thickBot="1" x14ac:dyDescent="0.25">
      <c r="A75" s="1632" t="s">
        <v>49</v>
      </c>
      <c r="B75" s="1633" t="s">
        <v>596</v>
      </c>
      <c r="C75" s="573">
        <v>1440</v>
      </c>
      <c r="D75" s="573"/>
      <c r="E75" s="573">
        <v>608</v>
      </c>
      <c r="F75" s="573">
        <v>884</v>
      </c>
      <c r="G75" s="573"/>
      <c r="H75" s="573"/>
      <c r="I75" s="531"/>
      <c r="J75" s="531"/>
      <c r="K75" s="1692">
        <f>SUM(C75:J75)</f>
        <v>2932</v>
      </c>
      <c r="L75" s="576">
        <v>2868</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48736</v>
      </c>
      <c r="F79" s="617"/>
      <c r="G79" s="617"/>
      <c r="H79" s="466"/>
      <c r="I79" s="477"/>
      <c r="J79" s="477"/>
      <c r="K79" s="1693">
        <f t="shared" si="11"/>
        <v>48736</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1100</v>
      </c>
      <c r="F83" s="617"/>
      <c r="G83" s="617"/>
      <c r="H83" s="466"/>
      <c r="I83" s="477"/>
      <c r="J83" s="477"/>
      <c r="K83" s="1693">
        <f t="shared" si="11"/>
        <v>1100</v>
      </c>
      <c r="L83" s="466">
        <v>1000</v>
      </c>
    </row>
    <row r="84" spans="1:12" ht="13.5" thickBot="1" x14ac:dyDescent="0.25">
      <c r="A84" s="1690" t="s">
        <v>1565</v>
      </c>
      <c r="B84" s="1700">
        <v>4100</v>
      </c>
      <c r="C84" s="617"/>
      <c r="D84" s="617"/>
      <c r="E84" s="1692">
        <f>SUM(E78:E83)</f>
        <v>49836</v>
      </c>
      <c r="F84" s="617"/>
      <c r="G84" s="617"/>
      <c r="H84" s="1692">
        <f>SUM(H78:H83)</f>
        <v>0</v>
      </c>
      <c r="I84" s="477"/>
      <c r="J84" s="477"/>
      <c r="K84" s="1692">
        <f>SUM(K78:K83)</f>
        <v>49836</v>
      </c>
      <c r="L84" s="1692">
        <f>SUM(L78:L83)</f>
        <v>1000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2781</v>
      </c>
      <c r="I88" s="477"/>
      <c r="J88" s="477"/>
      <c r="K88" s="1699">
        <f t="shared" si="12"/>
        <v>2781</v>
      </c>
      <c r="L88" s="530">
        <v>2780</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2781</v>
      </c>
      <c r="I92" s="477"/>
      <c r="J92" s="477"/>
      <c r="K92" s="1699">
        <f t="shared" si="12"/>
        <v>2781</v>
      </c>
      <c r="L92" s="1692">
        <f>SUM(L85:L91)</f>
        <v>2780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49836</v>
      </c>
      <c r="F102" s="617"/>
      <c r="G102" s="617"/>
      <c r="H102" s="1699">
        <f>SUM(H84,H92,H100,H101)</f>
        <v>2781</v>
      </c>
      <c r="I102" s="477"/>
      <c r="J102" s="477"/>
      <c r="K102" s="1699">
        <f>SUM(K84,K92,K100,K101)</f>
        <v>52617</v>
      </c>
      <c r="L102" s="1699">
        <f>SUM(L84,L92,L100,L101)</f>
        <v>3780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2792529</v>
      </c>
      <c r="D114" s="1692">
        <f t="shared" ref="D114:K114" si="13">SUM(D33,D74,D75,D102,D112,D113)</f>
        <v>619042</v>
      </c>
      <c r="E114" s="1692">
        <f t="shared" si="13"/>
        <v>231123</v>
      </c>
      <c r="F114" s="1692">
        <f t="shared" si="13"/>
        <v>305508</v>
      </c>
      <c r="G114" s="1692">
        <f t="shared" si="13"/>
        <v>54061</v>
      </c>
      <c r="H114" s="1692">
        <f>SUM(H33,H74,H75,H102,H112,H113)</f>
        <v>126583</v>
      </c>
      <c r="I114" s="1692">
        <f t="shared" si="13"/>
        <v>9777</v>
      </c>
      <c r="J114" s="1692">
        <f t="shared" si="13"/>
        <v>0</v>
      </c>
      <c r="K114" s="1692">
        <f t="shared" si="13"/>
        <v>4138623</v>
      </c>
      <c r="L114" s="1692">
        <f>SUM(L33,L74,L75,L102,L112,L113)</f>
        <v>4180133</v>
      </c>
    </row>
    <row r="115" spans="1:14" ht="13.5" thickTop="1" x14ac:dyDescent="0.2">
      <c r="A115" s="2175" t="s">
        <v>1053</v>
      </c>
      <c r="B115" s="2176"/>
      <c r="C115" s="619"/>
      <c r="D115" s="619"/>
      <c r="E115" s="619"/>
      <c r="F115" s="619"/>
      <c r="G115" s="619"/>
      <c r="H115" s="619"/>
      <c r="I115" s="619"/>
      <c r="J115" s="619"/>
      <c r="K115" s="1706">
        <f>'Revenues 9-14'!C275-'Expenditures 15-22'!K114</f>
        <v>340636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105667</v>
      </c>
      <c r="D124" s="466">
        <v>29</v>
      </c>
      <c r="E124" s="466">
        <v>44991</v>
      </c>
      <c r="F124" s="466">
        <v>151762</v>
      </c>
      <c r="G124" s="466"/>
      <c r="H124" s="466"/>
      <c r="I124" s="467"/>
      <c r="J124" s="467"/>
      <c r="K124" s="1692">
        <f>SUM(C124:J124)</f>
        <v>302449</v>
      </c>
      <c r="L124" s="466">
        <v>305447</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105667</v>
      </c>
      <c r="D127" s="1692">
        <f t="shared" ref="D127:L127" si="14">SUM(D122:D126)</f>
        <v>29</v>
      </c>
      <c r="E127" s="1692">
        <f t="shared" si="14"/>
        <v>44991</v>
      </c>
      <c r="F127" s="1692">
        <f t="shared" si="14"/>
        <v>151762</v>
      </c>
      <c r="G127" s="1692">
        <f t="shared" si="14"/>
        <v>0</v>
      </c>
      <c r="H127" s="1692">
        <f t="shared" si="14"/>
        <v>0</v>
      </c>
      <c r="I127" s="1692">
        <f t="shared" si="14"/>
        <v>0</v>
      </c>
      <c r="J127" s="1692">
        <f t="shared" si="14"/>
        <v>0</v>
      </c>
      <c r="K127" s="1692">
        <f t="shared" si="14"/>
        <v>302449</v>
      </c>
      <c r="L127" s="1692">
        <f t="shared" si="14"/>
        <v>305447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105667</v>
      </c>
      <c r="D129" s="1699">
        <f t="shared" ref="D129:L129" si="15">SUM(D120,D127,D128)</f>
        <v>29</v>
      </c>
      <c r="E129" s="1699">
        <f t="shared" si="15"/>
        <v>44991</v>
      </c>
      <c r="F129" s="1699">
        <f t="shared" si="15"/>
        <v>151762</v>
      </c>
      <c r="G129" s="1699">
        <f t="shared" si="15"/>
        <v>0</v>
      </c>
      <c r="H129" s="1699">
        <f t="shared" si="15"/>
        <v>0</v>
      </c>
      <c r="I129" s="1699">
        <f t="shared" si="15"/>
        <v>0</v>
      </c>
      <c r="J129" s="1699">
        <f t="shared" si="15"/>
        <v>0</v>
      </c>
      <c r="K129" s="1699">
        <f t="shared" si="15"/>
        <v>302449</v>
      </c>
      <c r="L129" s="1699">
        <f t="shared" si="15"/>
        <v>305447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105667</v>
      </c>
      <c r="D151" s="1692">
        <f t="shared" ref="D151:K151" si="16">SUM(D129,D130,D139,D149,D150)</f>
        <v>29</v>
      </c>
      <c r="E151" s="1692">
        <f t="shared" si="16"/>
        <v>44991</v>
      </c>
      <c r="F151" s="1692">
        <f t="shared" si="16"/>
        <v>151762</v>
      </c>
      <c r="G151" s="1692">
        <f t="shared" si="16"/>
        <v>0</v>
      </c>
      <c r="H151" s="1692">
        <f t="shared" si="16"/>
        <v>0</v>
      </c>
      <c r="I151" s="1692">
        <f t="shared" si="16"/>
        <v>0</v>
      </c>
      <c r="J151" s="1692">
        <f t="shared" si="16"/>
        <v>0</v>
      </c>
      <c r="K151" s="1692">
        <f t="shared" si="16"/>
        <v>302449</v>
      </c>
      <c r="L151" s="1692">
        <f>SUM(L129,L130,L139,L149,L150)</f>
        <v>305447</v>
      </c>
    </row>
    <row r="152" spans="1:14" ht="12.75" customHeight="1" thickTop="1" x14ac:dyDescent="0.2">
      <c r="A152" s="2195" t="s">
        <v>1240</v>
      </c>
      <c r="B152" s="2196"/>
      <c r="C152" s="619"/>
      <c r="D152" s="619"/>
      <c r="E152" s="619"/>
      <c r="F152" s="619"/>
      <c r="G152" s="619"/>
      <c r="H152" s="619"/>
      <c r="I152" s="619"/>
      <c r="J152" s="617"/>
      <c r="K152" s="1706">
        <f>'Revenues 9-14'!D275-'Expenditures 15-22'!K151</f>
        <v>10981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8707</v>
      </c>
      <c r="I169" s="617"/>
      <c r="J169" s="617"/>
      <c r="K169" s="1693">
        <f>SUM(C169:H169)</f>
        <v>8707</v>
      </c>
      <c r="L169" s="657">
        <v>8707</v>
      </c>
    </row>
    <row r="170" spans="1:14" ht="33.75" customHeight="1" x14ac:dyDescent="0.2">
      <c r="A170" s="670" t="s">
        <v>1769</v>
      </c>
      <c r="B170" s="672" t="s">
        <v>31</v>
      </c>
      <c r="C170" s="617"/>
      <c r="D170" s="617"/>
      <c r="E170" s="617"/>
      <c r="F170" s="617"/>
      <c r="G170" s="617"/>
      <c r="H170" s="569">
        <v>116300</v>
      </c>
      <c r="I170" s="617"/>
      <c r="J170" s="617"/>
      <c r="K170" s="1693">
        <f>SUM(C170:J170)</f>
        <v>116300</v>
      </c>
      <c r="L170" s="569">
        <v>116300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125007</v>
      </c>
      <c r="I172" s="639"/>
      <c r="J172" s="617"/>
      <c r="K172" s="1699">
        <f>SUM(K168,K169,K170,K171)</f>
        <v>125007</v>
      </c>
      <c r="L172" s="1699">
        <f>SUM(L168,L169,L170,L171)</f>
        <v>125007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125007</v>
      </c>
      <c r="I174" s="639"/>
      <c r="J174" s="617"/>
      <c r="K174" s="1699">
        <f>SUM(K160,K172,K173)</f>
        <v>125007</v>
      </c>
      <c r="L174" s="1699">
        <f>SUM(L160,L172,L173)</f>
        <v>125007</v>
      </c>
    </row>
    <row r="175" spans="1:14" ht="13.5" thickTop="1" x14ac:dyDescent="0.2">
      <c r="A175" s="2175" t="s">
        <v>1053</v>
      </c>
      <c r="B175" s="2176"/>
      <c r="C175" s="617"/>
      <c r="D175" s="617"/>
      <c r="E175" s="617"/>
      <c r="F175" s="617"/>
      <c r="G175" s="617"/>
      <c r="H175" s="619"/>
      <c r="I175" s="617"/>
      <c r="J175" s="617"/>
      <c r="K175" s="1706">
        <f>'Revenues 9-14'!E275-'Expenditures 15-22'!K174</f>
        <v>1338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223514</v>
      </c>
      <c r="D182" s="466">
        <v>7827</v>
      </c>
      <c r="E182" s="466">
        <v>19680</v>
      </c>
      <c r="F182" s="466">
        <v>69260</v>
      </c>
      <c r="G182" s="466">
        <v>97064</v>
      </c>
      <c r="H182" s="466">
        <v>128</v>
      </c>
      <c r="I182" s="467">
        <v>4251</v>
      </c>
      <c r="J182" s="467"/>
      <c r="K182" s="1693">
        <f>SUM(C182:J182)</f>
        <v>421724</v>
      </c>
      <c r="L182" s="466">
        <v>440963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223514</v>
      </c>
      <c r="D184" s="1699">
        <f t="shared" ref="D184:J184" si="17">SUM(D180,D182,D183)</f>
        <v>7827</v>
      </c>
      <c r="E184" s="1699">
        <f t="shared" si="17"/>
        <v>19680</v>
      </c>
      <c r="F184" s="1699">
        <f t="shared" si="17"/>
        <v>69260</v>
      </c>
      <c r="G184" s="1699">
        <f t="shared" si="17"/>
        <v>97064</v>
      </c>
      <c r="H184" s="1699">
        <f t="shared" si="17"/>
        <v>128</v>
      </c>
      <c r="I184" s="1699">
        <f t="shared" si="17"/>
        <v>4251</v>
      </c>
      <c r="J184" s="1699">
        <f t="shared" si="17"/>
        <v>0</v>
      </c>
      <c r="K184" s="1699">
        <f>SUM(K180,K182,K183)</f>
        <v>421724</v>
      </c>
      <c r="L184" s="1699">
        <f>SUM(L180, L182:L183)</f>
        <v>440963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223514</v>
      </c>
      <c r="D210" s="1692">
        <f>SUM(D184,D185)</f>
        <v>7827</v>
      </c>
      <c r="E210" s="1692">
        <f>SUM(E184,E185,E196)</f>
        <v>19680</v>
      </c>
      <c r="F210" s="1692">
        <f>SUM(F184,F185)</f>
        <v>69260</v>
      </c>
      <c r="G210" s="1692">
        <f>SUM(G184,G185)</f>
        <v>97064</v>
      </c>
      <c r="H210" s="1692">
        <f>SUM(H184,H185,H196,H208,H209)</f>
        <v>128</v>
      </c>
      <c r="I210" s="1692">
        <f>SUM(I184,I185)</f>
        <v>4251</v>
      </c>
      <c r="J210" s="1692">
        <f>SUM(J184,J185)</f>
        <v>0</v>
      </c>
      <c r="K210" s="1693">
        <f>SUM(K184,K185,K196,K208,K209)</f>
        <v>421724</v>
      </c>
      <c r="L210" s="1692">
        <f>SUM(L184,L185,L196,L208,L209)</f>
        <v>440963</v>
      </c>
    </row>
    <row r="211" spans="1:14" ht="13.5" thickTop="1" x14ac:dyDescent="0.2">
      <c r="A211" s="2175" t="s">
        <v>1053</v>
      </c>
      <c r="B211" s="2176"/>
      <c r="C211" s="619"/>
      <c r="D211" s="619"/>
      <c r="E211" s="619"/>
      <c r="F211" s="619"/>
      <c r="G211" s="619"/>
      <c r="H211" s="619"/>
      <c r="I211" s="617"/>
      <c r="J211" s="617"/>
      <c r="K211" s="1706">
        <f>'Revenues 9-14'!F275-'Expenditures 15-22'!K210</f>
        <v>19276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19447</v>
      </c>
      <c r="E215" s="617"/>
      <c r="F215" s="617"/>
      <c r="G215" s="617"/>
      <c r="H215" s="617"/>
      <c r="I215" s="617"/>
      <c r="J215" s="617"/>
      <c r="K215" s="1693">
        <f>D215</f>
        <v>19447</v>
      </c>
      <c r="L215" s="466">
        <v>21067</v>
      </c>
    </row>
    <row r="216" spans="1:14" x14ac:dyDescent="0.2">
      <c r="A216" s="1526" t="s">
        <v>165</v>
      </c>
      <c r="B216" s="615" t="s">
        <v>1024</v>
      </c>
      <c r="C216" s="617"/>
      <c r="D216" s="467">
        <v>2792</v>
      </c>
      <c r="E216" s="617"/>
      <c r="F216" s="617"/>
      <c r="G216" s="617"/>
      <c r="H216" s="617"/>
      <c r="I216" s="617"/>
      <c r="J216" s="617"/>
      <c r="K216" s="1693">
        <f t="shared" ref="K216:K228" si="19">D216</f>
        <v>2792</v>
      </c>
      <c r="L216" s="466">
        <v>2815</v>
      </c>
    </row>
    <row r="217" spans="1:14" x14ac:dyDescent="0.2">
      <c r="A217" s="1526" t="s">
        <v>166</v>
      </c>
      <c r="B217" s="615">
        <v>1200</v>
      </c>
      <c r="C217" s="617"/>
      <c r="D217" s="466">
        <v>30860</v>
      </c>
      <c r="E217" s="617"/>
      <c r="F217" s="617"/>
      <c r="G217" s="617"/>
      <c r="H217" s="617"/>
      <c r="I217" s="617"/>
      <c r="J217" s="617"/>
      <c r="K217" s="1693">
        <f t="shared" si="19"/>
        <v>30860</v>
      </c>
      <c r="L217" s="466">
        <v>34026</v>
      </c>
    </row>
    <row r="218" spans="1:14" x14ac:dyDescent="0.2">
      <c r="A218" s="1526" t="s">
        <v>296</v>
      </c>
      <c r="B218" s="615" t="s">
        <v>1025</v>
      </c>
      <c r="C218" s="617"/>
      <c r="D218" s="467">
        <v>1003</v>
      </c>
      <c r="E218" s="617"/>
      <c r="F218" s="617"/>
      <c r="G218" s="617"/>
      <c r="H218" s="617"/>
      <c r="I218" s="617"/>
      <c r="J218" s="617"/>
      <c r="K218" s="1693">
        <f t="shared" si="19"/>
        <v>1003</v>
      </c>
      <c r="L218" s="466">
        <v>939</v>
      </c>
    </row>
    <row r="219" spans="1:14" x14ac:dyDescent="0.2">
      <c r="A219" s="1526" t="s">
        <v>297</v>
      </c>
      <c r="B219" s="615">
        <v>1250</v>
      </c>
      <c r="C219" s="617"/>
      <c r="D219" s="466">
        <v>454</v>
      </c>
      <c r="E219" s="617"/>
      <c r="F219" s="617"/>
      <c r="G219" s="617"/>
      <c r="H219" s="617"/>
      <c r="I219" s="617"/>
      <c r="J219" s="617"/>
      <c r="K219" s="1693">
        <f t="shared" si="19"/>
        <v>454</v>
      </c>
      <c r="L219" s="466">
        <v>493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1975</v>
      </c>
      <c r="E222" s="617"/>
      <c r="F222" s="617"/>
      <c r="G222" s="617"/>
      <c r="H222" s="617"/>
      <c r="I222" s="617"/>
      <c r="J222" s="617"/>
      <c r="K222" s="1693">
        <f t="shared" si="19"/>
        <v>1975</v>
      </c>
      <c r="L222" s="466">
        <v>2319</v>
      </c>
    </row>
    <row r="223" spans="1:14" x14ac:dyDescent="0.2">
      <c r="A223" s="1526" t="s">
        <v>1020</v>
      </c>
      <c r="B223" s="615">
        <v>1500</v>
      </c>
      <c r="C223" s="617"/>
      <c r="D223" s="466">
        <v>5343</v>
      </c>
      <c r="E223" s="617"/>
      <c r="F223" s="617"/>
      <c r="G223" s="617"/>
      <c r="H223" s="617"/>
      <c r="I223" s="617"/>
      <c r="J223" s="617"/>
      <c r="K223" s="1693">
        <f t="shared" si="19"/>
        <v>5343</v>
      </c>
      <c r="L223" s="466">
        <v>5418</v>
      </c>
    </row>
    <row r="224" spans="1:14" x14ac:dyDescent="0.2">
      <c r="A224" s="1526" t="s">
        <v>1021</v>
      </c>
      <c r="B224" s="615">
        <v>1600</v>
      </c>
      <c r="C224" s="617"/>
      <c r="D224" s="466">
        <v>37</v>
      </c>
      <c r="E224" s="617"/>
      <c r="F224" s="617"/>
      <c r="G224" s="617"/>
      <c r="H224" s="617"/>
      <c r="I224" s="617"/>
      <c r="J224" s="617"/>
      <c r="K224" s="1693">
        <f t="shared" si="19"/>
        <v>37</v>
      </c>
      <c r="L224" s="466">
        <v>29</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135</v>
      </c>
      <c r="E226" s="617"/>
      <c r="F226" s="617"/>
      <c r="G226" s="617"/>
      <c r="H226" s="617"/>
      <c r="I226" s="617"/>
      <c r="J226" s="617"/>
      <c r="K226" s="1693">
        <f t="shared" si="19"/>
        <v>135</v>
      </c>
      <c r="L226" s="466">
        <v>218</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62046</v>
      </c>
      <c r="E229" s="617"/>
      <c r="F229" s="617"/>
      <c r="G229" s="617"/>
      <c r="H229" s="617"/>
      <c r="I229" s="617"/>
      <c r="J229" s="617"/>
      <c r="K229" s="1692">
        <f>SUM(K215:K228)</f>
        <v>62046</v>
      </c>
      <c r="L229" s="1692">
        <f>SUM(L215:L228)</f>
        <v>67324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804</v>
      </c>
      <c r="E233" s="617"/>
      <c r="F233" s="617"/>
      <c r="G233" s="617"/>
      <c r="H233" s="617"/>
      <c r="I233" s="617"/>
      <c r="J233" s="617"/>
      <c r="K233" s="1693">
        <f t="shared" si="20"/>
        <v>804</v>
      </c>
      <c r="L233" s="466">
        <v>887</v>
      </c>
    </row>
    <row r="234" spans="1:12" x14ac:dyDescent="0.2">
      <c r="A234" s="1526" t="s">
        <v>207</v>
      </c>
      <c r="B234" s="615">
        <v>2130</v>
      </c>
      <c r="C234" s="617"/>
      <c r="D234" s="466">
        <v>167</v>
      </c>
      <c r="E234" s="617"/>
      <c r="F234" s="617"/>
      <c r="G234" s="617"/>
      <c r="H234" s="617"/>
      <c r="I234" s="617"/>
      <c r="J234" s="617"/>
      <c r="K234" s="1693">
        <f t="shared" si="20"/>
        <v>167</v>
      </c>
      <c r="L234" s="466">
        <v>148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861</v>
      </c>
      <c r="E236" s="617"/>
      <c r="F236" s="617"/>
      <c r="G236" s="617"/>
      <c r="H236" s="617"/>
      <c r="I236" s="617"/>
      <c r="J236" s="617"/>
      <c r="K236" s="1693">
        <f t="shared" si="20"/>
        <v>861</v>
      </c>
      <c r="L236" s="466">
        <v>856</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1832</v>
      </c>
      <c r="E238" s="617"/>
      <c r="F238" s="617"/>
      <c r="G238" s="617"/>
      <c r="H238" s="617"/>
      <c r="I238" s="617"/>
      <c r="J238" s="617"/>
      <c r="K238" s="1692">
        <f>SUM(K232:K237)</f>
        <v>1832</v>
      </c>
      <c r="L238" s="1692">
        <f>SUM(L232:L237)</f>
        <v>1891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229</v>
      </c>
      <c r="E240" s="617"/>
      <c r="F240" s="617"/>
      <c r="G240" s="617"/>
      <c r="H240" s="617"/>
      <c r="I240" s="617"/>
      <c r="J240" s="617"/>
      <c r="K240" s="1694">
        <f>D240</f>
        <v>229</v>
      </c>
      <c r="L240" s="481">
        <v>159</v>
      </c>
    </row>
    <row r="241" spans="1:12" x14ac:dyDescent="0.2">
      <c r="A241" s="1526" t="s">
        <v>869</v>
      </c>
      <c r="B241" s="615">
        <v>2220</v>
      </c>
      <c r="C241" s="617"/>
      <c r="D241" s="466">
        <v>8018</v>
      </c>
      <c r="E241" s="617"/>
      <c r="F241" s="617"/>
      <c r="G241" s="617"/>
      <c r="H241" s="617"/>
      <c r="I241" s="617"/>
      <c r="J241" s="617"/>
      <c r="K241" s="1694">
        <f>D241</f>
        <v>8018</v>
      </c>
      <c r="L241" s="466">
        <v>10616</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8247</v>
      </c>
      <c r="E243" s="617"/>
      <c r="F243" s="617"/>
      <c r="G243" s="617"/>
      <c r="H243" s="617"/>
      <c r="I243" s="617"/>
      <c r="J243" s="617"/>
      <c r="K243" s="1692">
        <f>SUM(K240:K242)</f>
        <v>8247</v>
      </c>
      <c r="L243" s="1692">
        <f>SUM(L240:L242)</f>
        <v>10775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7871</v>
      </c>
      <c r="E246" s="617"/>
      <c r="F246" s="617"/>
      <c r="G246" s="617"/>
      <c r="H246" s="617"/>
      <c r="I246" s="617"/>
      <c r="J246" s="617"/>
      <c r="K246" s="1694">
        <f t="shared" ref="K246:K256" si="21">D246</f>
        <v>7871</v>
      </c>
      <c r="L246" s="466">
        <v>7890</v>
      </c>
    </row>
    <row r="247" spans="1:12" x14ac:dyDescent="0.2">
      <c r="A247" s="1526" t="s">
        <v>873</v>
      </c>
      <c r="B247" s="615">
        <v>2330</v>
      </c>
      <c r="C247" s="617"/>
      <c r="D247" s="466">
        <v>353</v>
      </c>
      <c r="E247" s="617"/>
      <c r="F247" s="617"/>
      <c r="G247" s="617"/>
      <c r="H247" s="617"/>
      <c r="I247" s="617"/>
      <c r="J247" s="617"/>
      <c r="K247" s="1694">
        <f t="shared" si="21"/>
        <v>353</v>
      </c>
      <c r="L247" s="466">
        <v>298</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12566</v>
      </c>
      <c r="E254" s="617"/>
      <c r="F254" s="617"/>
      <c r="G254" s="617"/>
      <c r="H254" s="617"/>
      <c r="I254" s="617"/>
      <c r="J254" s="617"/>
      <c r="K254" s="1694">
        <f t="shared" si="21"/>
        <v>12566</v>
      </c>
      <c r="L254" s="466">
        <v>12964</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20790</v>
      </c>
      <c r="E257" s="617"/>
      <c r="F257" s="617"/>
      <c r="G257" s="617"/>
      <c r="H257" s="617"/>
      <c r="I257" s="617"/>
      <c r="J257" s="617"/>
      <c r="K257" s="1692">
        <f>SUM(K245:K256)</f>
        <v>20790</v>
      </c>
      <c r="L257" s="1692">
        <f>SUM(L245:L256)</f>
        <v>21152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6695</v>
      </c>
      <c r="E259" s="617"/>
      <c r="F259" s="617"/>
      <c r="G259" s="617"/>
      <c r="H259" s="617"/>
      <c r="I259" s="617"/>
      <c r="J259" s="617"/>
      <c r="K259" s="1694">
        <f>D259</f>
        <v>6695</v>
      </c>
      <c r="L259" s="481">
        <v>7238</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6695</v>
      </c>
      <c r="E261" s="617"/>
      <c r="F261" s="617"/>
      <c r="G261" s="617"/>
      <c r="H261" s="617"/>
      <c r="I261" s="617"/>
      <c r="J261" s="617"/>
      <c r="K261" s="1692">
        <f>SUM(K259:K260)</f>
        <v>6695</v>
      </c>
      <c r="L261" s="1692">
        <f>SUM(L259:L260)</f>
        <v>7238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5716</v>
      </c>
      <c r="E264" s="617"/>
      <c r="F264" s="617"/>
      <c r="G264" s="617"/>
      <c r="H264" s="617"/>
      <c r="I264" s="617"/>
      <c r="J264" s="617"/>
      <c r="K264" s="1694">
        <f t="shared" ref="K264:K269" si="22">D264</f>
        <v>5716</v>
      </c>
      <c r="L264" s="466">
        <v>6150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16271</v>
      </c>
      <c r="E266" s="617"/>
      <c r="F266" s="617"/>
      <c r="G266" s="617"/>
      <c r="H266" s="617"/>
      <c r="I266" s="617"/>
      <c r="J266" s="617"/>
      <c r="K266" s="1694">
        <f t="shared" si="22"/>
        <v>16271</v>
      </c>
      <c r="L266" s="466">
        <v>16630</v>
      </c>
    </row>
    <row r="267" spans="1:14" x14ac:dyDescent="0.2">
      <c r="A267" s="1526" t="s">
        <v>1010</v>
      </c>
      <c r="B267" s="615">
        <v>2550</v>
      </c>
      <c r="C267" s="617"/>
      <c r="D267" s="466">
        <v>35629</v>
      </c>
      <c r="E267" s="617"/>
      <c r="F267" s="617"/>
      <c r="G267" s="617"/>
      <c r="H267" s="617"/>
      <c r="I267" s="617"/>
      <c r="J267" s="617"/>
      <c r="K267" s="1694">
        <f t="shared" si="22"/>
        <v>35629</v>
      </c>
      <c r="L267" s="466">
        <v>35130</v>
      </c>
    </row>
    <row r="268" spans="1:14" x14ac:dyDescent="0.2">
      <c r="A268" s="1526" t="s">
        <v>102</v>
      </c>
      <c r="B268" s="615">
        <v>2560</v>
      </c>
      <c r="C268" s="617"/>
      <c r="D268" s="466">
        <v>6610</v>
      </c>
      <c r="E268" s="617"/>
      <c r="F268" s="617"/>
      <c r="G268" s="617"/>
      <c r="H268" s="617"/>
      <c r="I268" s="617"/>
      <c r="J268" s="617"/>
      <c r="K268" s="1694">
        <f t="shared" si="22"/>
        <v>6610</v>
      </c>
      <c r="L268" s="466">
        <v>6943</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64226</v>
      </c>
      <c r="E270" s="617"/>
      <c r="F270" s="617"/>
      <c r="G270" s="617"/>
      <c r="H270" s="617"/>
      <c r="I270" s="617"/>
      <c r="J270" s="617"/>
      <c r="K270" s="1692">
        <f>SUM(K263:K269)</f>
        <v>64226</v>
      </c>
      <c r="L270" s="1692">
        <f>SUM(L263:L269)</f>
        <v>64853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v>16</v>
      </c>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16</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101790</v>
      </c>
      <c r="E279" s="617"/>
      <c r="F279" s="617"/>
      <c r="G279" s="617"/>
      <c r="H279" s="617"/>
      <c r="I279" s="617"/>
      <c r="J279" s="617"/>
      <c r="K279" s="1699">
        <f>SUM(K238,K243,K257,K261,K270,K277,K278)</f>
        <v>101790</v>
      </c>
      <c r="L279" s="1699">
        <f>SUM(L238,L243,L257,L261,L270,L277,L278)</f>
        <v>105925</v>
      </c>
    </row>
    <row r="280" spans="1:12" ht="15.75" customHeight="1" thickTop="1" thickBot="1" x14ac:dyDescent="0.25">
      <c r="A280" s="1646" t="s">
        <v>930</v>
      </c>
      <c r="B280" s="1635">
        <v>3000</v>
      </c>
      <c r="C280" s="617"/>
      <c r="D280" s="576">
        <v>57</v>
      </c>
      <c r="E280" s="617"/>
      <c r="F280" s="617"/>
      <c r="G280" s="617"/>
      <c r="H280" s="617"/>
      <c r="I280" s="617"/>
      <c r="J280" s="617"/>
      <c r="K280" s="1701">
        <f>D280</f>
        <v>57</v>
      </c>
      <c r="L280" s="576">
        <v>105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163893</v>
      </c>
      <c r="E295" s="617"/>
      <c r="F295" s="617"/>
      <c r="G295" s="617"/>
      <c r="H295" s="1692">
        <f>H293</f>
        <v>0</v>
      </c>
      <c r="I295" s="617"/>
      <c r="J295" s="617"/>
      <c r="K295" s="1692">
        <f>SUM(K229,K279,K280,K285,K293,K294)</f>
        <v>163893</v>
      </c>
      <c r="L295" s="1692">
        <f>SUM(L229,L279,L280,L285,L293,L294)</f>
        <v>173354</v>
      </c>
    </row>
    <row r="296" spans="1:14" ht="13.5" thickTop="1" x14ac:dyDescent="0.2">
      <c r="A296" s="2175" t="s">
        <v>1053</v>
      </c>
      <c r="B296" s="2176"/>
      <c r="C296" s="617"/>
      <c r="D296" s="619"/>
      <c r="E296" s="617"/>
      <c r="F296" s="617"/>
      <c r="G296" s="617"/>
      <c r="H296" s="688"/>
      <c r="I296" s="617"/>
      <c r="J296" s="617"/>
      <c r="K296" s="1706">
        <f>'Revenues 9-14'!G275-'Expenditures 15-22'!K295</f>
        <v>-23776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36069</v>
      </c>
      <c r="F320" s="467"/>
      <c r="G320" s="467"/>
      <c r="H320" s="467"/>
      <c r="I320" s="467"/>
      <c r="J320" s="467"/>
      <c r="K320" s="1693">
        <f t="shared" ref="K320:K327" si="24">SUM(C320:J320)</f>
        <v>36069</v>
      </c>
      <c r="L320" s="467">
        <v>36300</v>
      </c>
      <c r="M320" s="666"/>
      <c r="N320" s="666"/>
    </row>
    <row r="321" spans="1:14" s="675" customFormat="1" x14ac:dyDescent="0.2">
      <c r="A321" s="1541" t="s">
        <v>318</v>
      </c>
      <c r="B321" s="698" t="s">
        <v>301</v>
      </c>
      <c r="C321" s="467"/>
      <c r="D321" s="467"/>
      <c r="E321" s="467">
        <v>22956</v>
      </c>
      <c r="F321" s="467"/>
      <c r="G321" s="467"/>
      <c r="H321" s="467"/>
      <c r="I321" s="467"/>
      <c r="J321" s="467"/>
      <c r="K321" s="1693">
        <f t="shared" si="24"/>
        <v>22956</v>
      </c>
      <c r="L321" s="467">
        <v>24000</v>
      </c>
      <c r="M321" s="666"/>
      <c r="N321" s="666"/>
    </row>
    <row r="322" spans="1:14" s="675" customFormat="1" x14ac:dyDescent="0.2">
      <c r="A322" s="1541" t="s">
        <v>256</v>
      </c>
      <c r="B322" s="698" t="s">
        <v>302</v>
      </c>
      <c r="C322" s="467"/>
      <c r="D322" s="467"/>
      <c r="E322" s="467">
        <v>16337</v>
      </c>
      <c r="F322" s="467"/>
      <c r="G322" s="467"/>
      <c r="H322" s="467"/>
      <c r="I322" s="467"/>
      <c r="J322" s="467"/>
      <c r="K322" s="1693">
        <f t="shared" si="24"/>
        <v>16337</v>
      </c>
      <c r="L322" s="467">
        <v>16500</v>
      </c>
      <c r="M322" s="666"/>
      <c r="N322" s="666"/>
    </row>
    <row r="323" spans="1:14" s="675" customFormat="1" x14ac:dyDescent="0.2">
      <c r="A323" s="1541" t="s">
        <v>726</v>
      </c>
      <c r="B323" s="698" t="s">
        <v>303</v>
      </c>
      <c r="C323" s="467"/>
      <c r="D323" s="467"/>
      <c r="E323" s="467">
        <v>40755</v>
      </c>
      <c r="F323" s="467">
        <v>25485</v>
      </c>
      <c r="G323" s="467">
        <v>40441</v>
      </c>
      <c r="H323" s="467">
        <v>1475</v>
      </c>
      <c r="I323" s="467"/>
      <c r="J323" s="467"/>
      <c r="K323" s="1693">
        <f t="shared" si="24"/>
        <v>108156</v>
      </c>
      <c r="L323" s="467">
        <v>107324</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226970</v>
      </c>
      <c r="D325" s="467">
        <v>38113</v>
      </c>
      <c r="E325" s="467">
        <v>531</v>
      </c>
      <c r="F325" s="467"/>
      <c r="G325" s="467"/>
      <c r="H325" s="467"/>
      <c r="I325" s="467"/>
      <c r="J325" s="467"/>
      <c r="K325" s="1693">
        <f t="shared" si="24"/>
        <v>265614</v>
      </c>
      <c r="L325" s="467">
        <v>263357</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3983</v>
      </c>
      <c r="F327" s="467"/>
      <c r="G327" s="467"/>
      <c r="H327" s="467"/>
      <c r="I327" s="467"/>
      <c r="J327" s="467"/>
      <c r="K327" s="1693">
        <f t="shared" si="24"/>
        <v>3983</v>
      </c>
      <c r="L327" s="467">
        <v>8925</v>
      </c>
      <c r="M327" s="666"/>
      <c r="N327" s="666"/>
    </row>
    <row r="328" spans="1:14" s="675" customFormat="1" x14ac:dyDescent="0.2">
      <c r="A328" s="1542" t="s">
        <v>492</v>
      </c>
      <c r="B328" s="691" t="s">
        <v>1194</v>
      </c>
      <c r="C328" s="474"/>
      <c r="D328" s="474"/>
      <c r="E328" s="474">
        <v>24790</v>
      </c>
      <c r="F328" s="474"/>
      <c r="G328" s="474"/>
      <c r="H328" s="474"/>
      <c r="I328" s="474"/>
      <c r="J328" s="474"/>
      <c r="K328" s="1721">
        <f>SUM(C328:J328)</f>
        <v>24790</v>
      </c>
      <c r="L328" s="474">
        <v>24800</v>
      </c>
      <c r="M328" s="666"/>
      <c r="N328" s="666"/>
    </row>
    <row r="329" spans="1:14" s="675" customFormat="1" x14ac:dyDescent="0.2">
      <c r="A329" s="1542" t="s">
        <v>1195</v>
      </c>
      <c r="B329" s="691" t="s">
        <v>1196</v>
      </c>
      <c r="C329" s="474"/>
      <c r="D329" s="474"/>
      <c r="E329" s="474">
        <v>14489</v>
      </c>
      <c r="F329" s="474"/>
      <c r="G329" s="474"/>
      <c r="H329" s="474"/>
      <c r="I329" s="474"/>
      <c r="J329" s="474"/>
      <c r="K329" s="1721">
        <f>SUM(C329:J329)</f>
        <v>14489</v>
      </c>
      <c r="L329" s="474">
        <v>16000</v>
      </c>
      <c r="M329" s="666"/>
      <c r="N329" s="666"/>
    </row>
    <row r="330" spans="1:14" s="675" customFormat="1" ht="12.75" customHeight="1" thickBot="1" x14ac:dyDescent="0.25">
      <c r="A330" s="1722" t="s">
        <v>741</v>
      </c>
      <c r="B330" s="1691" t="s">
        <v>590</v>
      </c>
      <c r="C330" s="1692">
        <f>SUM(C319:C329)</f>
        <v>226970</v>
      </c>
      <c r="D330" s="1692">
        <f t="shared" ref="D330:J330" si="25">SUM(D319:D329)</f>
        <v>38113</v>
      </c>
      <c r="E330" s="1692">
        <f t="shared" si="25"/>
        <v>159910</v>
      </c>
      <c r="F330" s="1692">
        <f t="shared" si="25"/>
        <v>25485</v>
      </c>
      <c r="G330" s="1692">
        <f t="shared" si="25"/>
        <v>40441</v>
      </c>
      <c r="H330" s="1692">
        <f t="shared" si="25"/>
        <v>1475</v>
      </c>
      <c r="I330" s="1692">
        <f t="shared" si="25"/>
        <v>0</v>
      </c>
      <c r="J330" s="1692">
        <f t="shared" si="25"/>
        <v>0</v>
      </c>
      <c r="K330" s="1692">
        <f>SUM(K319:K329)</f>
        <v>492394</v>
      </c>
      <c r="L330" s="1692">
        <f>SUM(L319:L329)</f>
        <v>497206</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226970</v>
      </c>
      <c r="D342" s="1692">
        <f>SUM(D330)</f>
        <v>38113</v>
      </c>
      <c r="E342" s="1692">
        <f>SUM(E330)</f>
        <v>159910</v>
      </c>
      <c r="F342" s="1692">
        <f>SUM(F330)</f>
        <v>25485</v>
      </c>
      <c r="G342" s="1692">
        <f>SUM(G330)</f>
        <v>40441</v>
      </c>
      <c r="H342" s="1692">
        <f>SUM(H330,H334,H340)</f>
        <v>1475</v>
      </c>
      <c r="I342" s="1692">
        <f>SUM(I330)</f>
        <v>0</v>
      </c>
      <c r="J342" s="1692">
        <f>SUM(J330)</f>
        <v>0</v>
      </c>
      <c r="K342" s="1692">
        <f>SUM(K330,K334,K340)</f>
        <v>492394</v>
      </c>
      <c r="L342" s="1699">
        <f>SUM(L330,L340,L341)</f>
        <v>497206</v>
      </c>
    </row>
    <row r="343" spans="1:14" ht="12.75" customHeight="1" thickTop="1" x14ac:dyDescent="0.2">
      <c r="A343" s="2188" t="s">
        <v>1053</v>
      </c>
      <c r="B343" s="2189"/>
      <c r="C343" s="617"/>
      <c r="D343" s="617"/>
      <c r="E343" s="617"/>
      <c r="F343" s="617"/>
      <c r="G343" s="617"/>
      <c r="H343" s="617"/>
      <c r="I343" s="617"/>
      <c r="J343" s="617"/>
      <c r="K343" s="1706">
        <f>'Revenues 9-14'!J275-'Expenditures 15-22'!K342</f>
        <v>6414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v>8200</v>
      </c>
      <c r="H349" s="466"/>
      <c r="I349" s="467"/>
      <c r="J349" s="467"/>
      <c r="K349" s="1693">
        <f>SUM(C349:J349)</f>
        <v>8200</v>
      </c>
      <c r="L349" s="466">
        <v>18000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8200</v>
      </c>
      <c r="H350" s="1692">
        <f t="shared" si="26"/>
        <v>0</v>
      </c>
      <c r="I350" s="1692">
        <f t="shared" si="26"/>
        <v>0</v>
      </c>
      <c r="J350" s="1692">
        <f t="shared" si="26"/>
        <v>0</v>
      </c>
      <c r="K350" s="1692">
        <f t="shared" si="26"/>
        <v>8200</v>
      </c>
      <c r="L350" s="1692">
        <f t="shared" si="26"/>
        <v>18000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8200</v>
      </c>
      <c r="H352" s="1692">
        <f t="shared" si="27"/>
        <v>0</v>
      </c>
      <c r="I352" s="1692">
        <f t="shared" si="27"/>
        <v>0</v>
      </c>
      <c r="J352" s="1692">
        <f t="shared" si="27"/>
        <v>0</v>
      </c>
      <c r="K352" s="1692">
        <f t="shared" si="27"/>
        <v>8200</v>
      </c>
      <c r="L352" s="1692">
        <f t="shared" si="27"/>
        <v>18000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8200</v>
      </c>
      <c r="H367" s="1692">
        <f t="shared" si="28"/>
        <v>0</v>
      </c>
      <c r="I367" s="1692">
        <f t="shared" si="28"/>
        <v>0</v>
      </c>
      <c r="J367" s="1692">
        <f t="shared" si="28"/>
        <v>0</v>
      </c>
      <c r="K367" s="1692">
        <f t="shared" si="28"/>
        <v>8200</v>
      </c>
      <c r="L367" s="1692">
        <f t="shared" si="28"/>
        <v>18000</v>
      </c>
    </row>
    <row r="368" spans="1:14" ht="13.5" thickTop="1" x14ac:dyDescent="0.2">
      <c r="A368" s="2175" t="s">
        <v>1053</v>
      </c>
      <c r="B368" s="2176"/>
      <c r="C368" s="655"/>
      <c r="D368" s="655"/>
      <c r="E368" s="627"/>
      <c r="F368" s="627"/>
      <c r="G368" s="627"/>
      <c r="H368" s="627"/>
      <c r="I368" s="627"/>
      <c r="J368" s="624"/>
      <c r="K368" s="1693">
        <f>'Revenues 9-14'!K275-'Expenditures 15-22'!K367</f>
        <v>22613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33" sqref="E3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1127063</v>
      </c>
      <c r="C4" s="1546"/>
      <c r="D4" s="1774">
        <f>B4-C4</f>
        <v>1127063</v>
      </c>
      <c r="E4" s="1546">
        <v>1199610</v>
      </c>
      <c r="F4" s="1774">
        <f>E4-C4</f>
        <v>1199610</v>
      </c>
    </row>
    <row r="5" spans="1:6" ht="13.7" customHeight="1" x14ac:dyDescent="0.2">
      <c r="A5" s="716" t="s">
        <v>925</v>
      </c>
      <c r="B5" s="1772">
        <f>'Revenues 9-14'!D5</f>
        <v>306265</v>
      </c>
      <c r="C5" s="585"/>
      <c r="D5" s="1775">
        <f t="shared" ref="D5:D18" si="0">B5-C5</f>
        <v>306265</v>
      </c>
      <c r="E5" s="585">
        <v>325981</v>
      </c>
      <c r="F5" s="1775">
        <f>E5-C5</f>
        <v>325981</v>
      </c>
    </row>
    <row r="6" spans="1:6" ht="13.7" customHeight="1" x14ac:dyDescent="0.2">
      <c r="A6" s="716" t="s">
        <v>431</v>
      </c>
      <c r="B6" s="1772">
        <f>'Revenues 9-14'!E5</f>
        <v>126212</v>
      </c>
      <c r="C6" s="585"/>
      <c r="D6" s="1775">
        <f t="shared" si="0"/>
        <v>126212</v>
      </c>
      <c r="E6" s="585">
        <v>126285</v>
      </c>
      <c r="F6" s="1775">
        <f t="shared" ref="F6:F18" si="1">E6-C6</f>
        <v>126285</v>
      </c>
    </row>
    <row r="7" spans="1:6" ht="13.7" customHeight="1" x14ac:dyDescent="0.2">
      <c r="A7" s="716" t="s">
        <v>157</v>
      </c>
      <c r="B7" s="1772">
        <f>'Revenues 9-14'!F5</f>
        <v>122507</v>
      </c>
      <c r="C7" s="585"/>
      <c r="D7" s="1775">
        <f t="shared" si="0"/>
        <v>122507</v>
      </c>
      <c r="E7" s="585">
        <v>130393</v>
      </c>
      <c r="F7" s="1775">
        <f t="shared" si="1"/>
        <v>130393</v>
      </c>
    </row>
    <row r="8" spans="1:6" ht="13.7" customHeight="1" x14ac:dyDescent="0.2">
      <c r="A8" s="716" t="s">
        <v>1241</v>
      </c>
      <c r="B8" s="1772">
        <f>'Revenues 9-14'!G5</f>
        <v>25976</v>
      </c>
      <c r="C8" s="585"/>
      <c r="D8" s="1775">
        <f t="shared" si="0"/>
        <v>25976</v>
      </c>
      <c r="E8" s="585">
        <v>26802</v>
      </c>
      <c r="F8" s="1775">
        <f t="shared" si="1"/>
        <v>26802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30626</v>
      </c>
      <c r="C10" s="585"/>
      <c r="D10" s="1775">
        <f t="shared" si="0"/>
        <v>30626</v>
      </c>
      <c r="E10" s="585">
        <v>32598</v>
      </c>
      <c r="F10" s="1775">
        <f t="shared" si="1"/>
        <v>32598</v>
      </c>
    </row>
    <row r="11" spans="1:6" x14ac:dyDescent="0.2">
      <c r="A11" s="716" t="s">
        <v>429</v>
      </c>
      <c r="B11" s="1772">
        <f>'Revenues 9-14'!J5</f>
        <v>495557</v>
      </c>
      <c r="C11" s="585"/>
      <c r="D11" s="1775">
        <f t="shared" si="0"/>
        <v>495557</v>
      </c>
      <c r="E11" s="585">
        <v>536004</v>
      </c>
      <c r="F11" s="1775">
        <f t="shared" si="1"/>
        <v>536004</v>
      </c>
    </row>
    <row r="12" spans="1:6" ht="13.7" customHeight="1" x14ac:dyDescent="0.2">
      <c r="A12" s="716" t="s">
        <v>159</v>
      </c>
      <c r="B12" s="1772">
        <f>'Revenues 9-14'!K5</f>
        <v>30626</v>
      </c>
      <c r="C12" s="585"/>
      <c r="D12" s="1775">
        <f t="shared" si="0"/>
        <v>30626</v>
      </c>
      <c r="E12" s="585">
        <v>32598</v>
      </c>
      <c r="F12" s="1775">
        <f t="shared" si="1"/>
        <v>32598</v>
      </c>
    </row>
    <row r="13" spans="1:6" ht="13.7" customHeight="1" x14ac:dyDescent="0.2">
      <c r="A13" s="716" t="s">
        <v>993</v>
      </c>
      <c r="B13" s="1772">
        <f>SUM('Revenues 9-14'!C6:D6)</f>
        <v>30626</v>
      </c>
      <c r="C13" s="585"/>
      <c r="D13" s="1775">
        <f t="shared" si="0"/>
        <v>30626</v>
      </c>
      <c r="E13" s="585">
        <v>32598</v>
      </c>
      <c r="F13" s="1775">
        <f t="shared" si="1"/>
        <v>32598</v>
      </c>
    </row>
    <row r="14" spans="1:6" ht="13.7" customHeight="1" x14ac:dyDescent="0.2">
      <c r="A14" s="716" t="s">
        <v>430</v>
      </c>
      <c r="B14" s="1772">
        <f>SUM('Revenues 9-14'!C7:D7,'Revenues 9-14'!F7:H7)</f>
        <v>24500</v>
      </c>
      <c r="C14" s="585"/>
      <c r="D14" s="1775">
        <f t="shared" si="0"/>
        <v>24500</v>
      </c>
      <c r="E14" s="585">
        <v>26079</v>
      </c>
      <c r="F14" s="1775">
        <f t="shared" si="1"/>
        <v>26079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111604</v>
      </c>
      <c r="C16" s="585"/>
      <c r="D16" s="1775">
        <f t="shared" si="0"/>
        <v>111604</v>
      </c>
      <c r="E16" s="585">
        <v>111707</v>
      </c>
      <c r="F16" s="1775">
        <f t="shared" si="1"/>
        <v>111707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2431562</v>
      </c>
      <c r="C19" s="1773">
        <f>SUM(C4:C18)</f>
        <v>0</v>
      </c>
      <c r="D19" s="1773">
        <f>SUM(D4:D18)</f>
        <v>2431562</v>
      </c>
      <c r="E19" s="1773">
        <f>SUM(E4:E18)</f>
        <v>2580655</v>
      </c>
      <c r="F19" s="1773">
        <f>SUM(F4:F18)</f>
        <v>2580655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E33" sqref="E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2036</v>
      </c>
      <c r="D2" s="724" t="s">
        <v>2043</v>
      </c>
      <c r="E2" s="724" t="s">
        <v>2044</v>
      </c>
      <c r="F2" s="1909"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2096</v>
      </c>
      <c r="B31" s="734">
        <v>42676</v>
      </c>
      <c r="C31" s="735">
        <v>357500</v>
      </c>
      <c r="D31" s="736">
        <v>1</v>
      </c>
      <c r="E31" s="735">
        <v>357500</v>
      </c>
      <c r="F31" s="735"/>
      <c r="G31" s="735"/>
      <c r="H31" s="735">
        <v>116300</v>
      </c>
      <c r="I31" s="1778">
        <f>((E31+F31)-H31)+G31</f>
        <v>241200</v>
      </c>
      <c r="J31" s="735">
        <v>239862</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357500</v>
      </c>
      <c r="D49" s="746"/>
      <c r="E49" s="1778">
        <f t="shared" ref="E49:J49" si="2">SUM(E31:E48)</f>
        <v>357500</v>
      </c>
      <c r="F49" s="1778">
        <f t="shared" si="2"/>
        <v>0</v>
      </c>
      <c r="G49" s="1778">
        <f t="shared" si="2"/>
        <v>0</v>
      </c>
      <c r="H49" s="1778">
        <f t="shared" si="2"/>
        <v>116300</v>
      </c>
      <c r="I49" s="1778">
        <f t="shared" si="2"/>
        <v>241200</v>
      </c>
      <c r="J49" s="1778">
        <f t="shared" si="2"/>
        <v>239862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E33" sqref="E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24500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12727</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8809</v>
      </c>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24500</v>
      </c>
      <c r="I12" s="1780">
        <f>SUM(I5:I11)</f>
        <v>0</v>
      </c>
      <c r="J12" s="1780">
        <f>SUM(J5:J11)</f>
        <v>0</v>
      </c>
      <c r="K12" s="1780">
        <f>SUM(K5:K11)</f>
        <v>21536</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24500</v>
      </c>
      <c r="I14" s="772"/>
      <c r="J14" s="774"/>
      <c r="K14" s="766">
        <v>21536</v>
      </c>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24500</v>
      </c>
      <c r="I23" s="1780">
        <f>SUM(I14:I16,I21,I22)</f>
        <v>0</v>
      </c>
      <c r="J23" s="1780">
        <f>SUM(J14:J16,J21,J22)</f>
        <v>0</v>
      </c>
      <c r="K23" s="1780">
        <f>SUM(K14:K16,K21,K22)</f>
        <v>21536</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33" sqref="E3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102180</v>
      </c>
      <c r="D5" s="842"/>
      <c r="E5" s="842"/>
      <c r="F5" s="1782">
        <f>(C5+D5)-E5</f>
        <v>102180</v>
      </c>
      <c r="G5" s="838"/>
      <c r="H5" s="843"/>
      <c r="I5" s="843"/>
      <c r="J5" s="843"/>
      <c r="K5" s="794"/>
      <c r="L5" s="1791">
        <f>F5-K5</f>
        <v>102180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5223988</v>
      </c>
      <c r="D8" s="845"/>
      <c r="E8" s="845"/>
      <c r="F8" s="1782">
        <f>(C8+D8)-E8</f>
        <v>5223988</v>
      </c>
      <c r="G8" s="844">
        <v>50</v>
      </c>
      <c r="H8" s="766">
        <v>2739615</v>
      </c>
      <c r="I8" s="766">
        <v>86234</v>
      </c>
      <c r="J8" s="766"/>
      <c r="K8" s="1791">
        <f>(H8+I8)-J8</f>
        <v>2825849</v>
      </c>
      <c r="L8" s="1791">
        <f>F8-K8</f>
        <v>2398139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761216</v>
      </c>
      <c r="D10" s="847">
        <v>24078</v>
      </c>
      <c r="E10" s="847"/>
      <c r="F10" s="1786">
        <f>(C10+D10)-E10</f>
        <v>785294</v>
      </c>
      <c r="G10" s="844">
        <v>20</v>
      </c>
      <c r="H10" s="848">
        <v>552393</v>
      </c>
      <c r="I10" s="848">
        <v>31915</v>
      </c>
      <c r="J10" s="848"/>
      <c r="K10" s="1791">
        <f>(H10+I10)-J10</f>
        <v>584308</v>
      </c>
      <c r="L10" s="1791">
        <f>F10-K10</f>
        <v>200986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464231</v>
      </c>
      <c r="D12" s="845">
        <v>54520</v>
      </c>
      <c r="E12" s="845">
        <v>215700</v>
      </c>
      <c r="F12" s="1782">
        <f>(C12+D12)-E12</f>
        <v>303051</v>
      </c>
      <c r="G12" s="844">
        <v>10</v>
      </c>
      <c r="H12" s="766">
        <v>355845</v>
      </c>
      <c r="I12" s="766">
        <v>27451</v>
      </c>
      <c r="J12" s="766">
        <v>215700</v>
      </c>
      <c r="K12" s="1791">
        <f>(H12+I12)-J12</f>
        <v>167596</v>
      </c>
      <c r="L12" s="1791">
        <f>F12-K12</f>
        <v>135455</v>
      </c>
    </row>
    <row r="13" spans="1:14" ht="14.25" thickTop="1" thickBot="1" x14ac:dyDescent="0.25">
      <c r="A13" s="849" t="s">
        <v>1184</v>
      </c>
      <c r="B13" s="841">
        <v>252</v>
      </c>
      <c r="C13" s="845">
        <v>1190995</v>
      </c>
      <c r="D13" s="845">
        <v>121168</v>
      </c>
      <c r="E13" s="845">
        <v>143230</v>
      </c>
      <c r="F13" s="1782">
        <f>(C13+D13)-E13</f>
        <v>1168933</v>
      </c>
      <c r="G13" s="844">
        <v>5</v>
      </c>
      <c r="H13" s="766">
        <v>941836</v>
      </c>
      <c r="I13" s="766">
        <v>79601</v>
      </c>
      <c r="J13" s="766">
        <v>143230</v>
      </c>
      <c r="K13" s="1791">
        <f>(H13+I13)-J13</f>
        <v>878207</v>
      </c>
      <c r="L13" s="1791">
        <f>F13-K13</f>
        <v>290726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7742610</v>
      </c>
      <c r="D16" s="1782">
        <f>SUM(D3,D5:D6,D8:D10,D12:D15)</f>
        <v>199766</v>
      </c>
      <c r="E16" s="1782">
        <f>SUM(E3,E5:E6,E8:E10,E12:E15)</f>
        <v>358930</v>
      </c>
      <c r="F16" s="1782">
        <f>SUM(F3,F5:F6,F8:F10,F12:F15)</f>
        <v>7583446</v>
      </c>
      <c r="G16" s="844"/>
      <c r="H16" s="1782">
        <f>SUM(H3,H6,H8:H10,H12:H14,)</f>
        <v>4589689</v>
      </c>
      <c r="I16" s="1782">
        <f>SUM(I3,I6,I8:I10,I12:I14,)</f>
        <v>225201</v>
      </c>
      <c r="J16" s="1782">
        <f>SUM(J3,J6,J8:J10,J12:J14,)</f>
        <v>358930</v>
      </c>
      <c r="K16" s="1782">
        <f>(H16+I16)-J16</f>
        <v>4455960</v>
      </c>
      <c r="L16" s="1782">
        <f>F16-K16</f>
        <v>3127486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14028</v>
      </c>
      <c r="G17" s="838">
        <v>10</v>
      </c>
      <c r="H17" s="770"/>
      <c r="I17" s="1791">
        <f>F17/G17</f>
        <v>1402.8</v>
      </c>
      <c r="J17" s="770"/>
      <c r="K17" s="796"/>
      <c r="L17" s="796"/>
    </row>
    <row r="18" spans="1:12" ht="14.25" thickTop="1" thickBot="1" x14ac:dyDescent="0.25">
      <c r="A18" s="1789" t="s">
        <v>706</v>
      </c>
      <c r="B18" s="1790"/>
      <c r="C18" s="772"/>
      <c r="D18" s="772"/>
      <c r="E18" s="772"/>
      <c r="F18" s="851"/>
      <c r="G18" s="852"/>
      <c r="H18" s="774"/>
      <c r="I18" s="1782">
        <f>SUM(I16,I17)</f>
        <v>226603.8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8" activePane="bottomLeft" state="frozen"/>
      <selection activeCell="E33" sqref="E33"/>
      <selection pane="bottomLeft" activeCell="E33" sqref="E3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4138623</v>
      </c>
      <c r="G8" s="866"/>
    </row>
    <row r="9" spans="1:7" x14ac:dyDescent="0.2">
      <c r="A9" s="870" t="s">
        <v>480</v>
      </c>
      <c r="B9" s="871" t="s">
        <v>1988</v>
      </c>
      <c r="C9" s="872"/>
      <c r="D9" s="870" t="s">
        <v>522</v>
      </c>
      <c r="E9" s="869"/>
      <c r="F9" s="1935">
        <f>'Expenditures 15-22'!K151</f>
        <v>302449</v>
      </c>
      <c r="G9" s="873"/>
    </row>
    <row r="10" spans="1:7" x14ac:dyDescent="0.2">
      <c r="A10" s="870" t="s">
        <v>520</v>
      </c>
      <c r="B10" s="871" t="s">
        <v>1989</v>
      </c>
      <c r="C10" s="872"/>
      <c r="D10" s="870" t="s">
        <v>522</v>
      </c>
      <c r="E10" s="869"/>
      <c r="F10" s="1935">
        <f>'Expenditures 15-22'!K174</f>
        <v>125007</v>
      </c>
      <c r="G10" s="873"/>
    </row>
    <row r="11" spans="1:7" x14ac:dyDescent="0.2">
      <c r="A11" s="870" t="s">
        <v>481</v>
      </c>
      <c r="B11" s="871" t="s">
        <v>1990</v>
      </c>
      <c r="C11" s="872"/>
      <c r="D11" s="870" t="s">
        <v>522</v>
      </c>
      <c r="E11" s="869"/>
      <c r="F11" s="1935">
        <f>'Expenditures 15-22'!K210</f>
        <v>421724</v>
      </c>
      <c r="G11" s="873"/>
    </row>
    <row r="12" spans="1:7" x14ac:dyDescent="0.2">
      <c r="A12" s="870" t="s">
        <v>482</v>
      </c>
      <c r="B12" s="871" t="s">
        <v>1991</v>
      </c>
      <c r="C12" s="872"/>
      <c r="D12" s="870" t="s">
        <v>522</v>
      </c>
      <c r="E12" s="869"/>
      <c r="F12" s="1935">
        <f>'Expenditures 15-22'!K295</f>
        <v>163893</v>
      </c>
      <c r="G12" s="873"/>
    </row>
    <row r="13" spans="1:7" x14ac:dyDescent="0.2">
      <c r="A13" s="870" t="s">
        <v>108</v>
      </c>
      <c r="B13" s="871" t="s">
        <v>1992</v>
      </c>
      <c r="C13" s="872"/>
      <c r="D13" s="870" t="s">
        <v>522</v>
      </c>
      <c r="E13" s="869"/>
      <c r="F13" s="1935">
        <f>'Expenditures 15-22'!K342</f>
        <v>492394</v>
      </c>
      <c r="G13" s="874"/>
    </row>
    <row r="14" spans="1:7" ht="12" customHeight="1" thickBot="1" x14ac:dyDescent="0.25">
      <c r="A14" s="1792"/>
      <c r="B14" s="1793"/>
      <c r="C14" s="1794"/>
      <c r="D14" s="1795" t="s">
        <v>522</v>
      </c>
      <c r="E14" s="1796" t="s">
        <v>1015</v>
      </c>
      <c r="F14" s="1797">
        <f>SUM(F8:F13)</f>
        <v>5644090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88769</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6280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2877</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111724</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2932</v>
      </c>
      <c r="G52" s="866"/>
    </row>
    <row r="53" spans="1:7" x14ac:dyDescent="0.2">
      <c r="A53" s="870" t="s">
        <v>479</v>
      </c>
      <c r="B53" s="870" t="s">
        <v>1551</v>
      </c>
      <c r="C53" s="890">
        <f>'Expenditures 15-22'!B102</f>
        <v>4000</v>
      </c>
      <c r="D53" s="889" t="str">
        <f>'Expenditures 15-22'!A102</f>
        <v>Total Payments to Other Govt Units</v>
      </c>
      <c r="E53" s="869"/>
      <c r="F53" s="1939">
        <f>'Expenditures 15-22'!K102</f>
        <v>52617</v>
      </c>
      <c r="G53" s="866"/>
    </row>
    <row r="54" spans="1:7" x14ac:dyDescent="0.2">
      <c r="A54" s="870" t="s">
        <v>479</v>
      </c>
      <c r="B54" s="870" t="s">
        <v>1552</v>
      </c>
      <c r="C54" s="890" t="s">
        <v>1039</v>
      </c>
      <c r="D54" s="886" t="s">
        <v>1157</v>
      </c>
      <c r="E54" s="869"/>
      <c r="F54" s="1939">
        <f>'Expenditures 15-22'!G114</f>
        <v>54061</v>
      </c>
      <c r="G54" s="866"/>
    </row>
    <row r="55" spans="1:7" x14ac:dyDescent="0.2">
      <c r="A55" s="870" t="s">
        <v>479</v>
      </c>
      <c r="B55" s="870" t="s">
        <v>1553</v>
      </c>
      <c r="C55" s="890" t="s">
        <v>1039</v>
      </c>
      <c r="D55" s="886" t="s">
        <v>309</v>
      </c>
      <c r="E55" s="869"/>
      <c r="F55" s="1939">
        <f>'Expenditures 15-22'!I114</f>
        <v>9777</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116300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97064</v>
      </c>
      <c r="G65" s="866"/>
    </row>
    <row r="66" spans="1:8" x14ac:dyDescent="0.2">
      <c r="A66" s="870" t="s">
        <v>481</v>
      </c>
      <c r="B66" s="870" t="s">
        <v>2002</v>
      </c>
      <c r="C66" s="887" t="s">
        <v>1039</v>
      </c>
      <c r="D66" s="886" t="s">
        <v>309</v>
      </c>
      <c r="E66" s="869"/>
      <c r="F66" s="1939">
        <f>'Expenditures 15-22'!I210</f>
        <v>4251</v>
      </c>
      <c r="G66" s="866"/>
    </row>
    <row r="67" spans="1:8" x14ac:dyDescent="0.2">
      <c r="A67" s="870" t="s">
        <v>482</v>
      </c>
      <c r="B67" s="870" t="s">
        <v>2003</v>
      </c>
      <c r="C67" s="887" t="str">
        <f>'Expenditures 15-22'!B216</f>
        <v>1125</v>
      </c>
      <c r="D67" s="893" t="str">
        <f>'Expenditures 15-22'!A216</f>
        <v>Pre-K Programs</v>
      </c>
      <c r="E67" s="869"/>
      <c r="F67" s="1939">
        <f>'Expenditures 15-22'!K216</f>
        <v>2792</v>
      </c>
      <c r="G67" s="866"/>
    </row>
    <row r="68" spans="1:8" x14ac:dyDescent="0.2">
      <c r="A68" s="870" t="s">
        <v>482</v>
      </c>
      <c r="B68" s="870" t="s">
        <v>1555</v>
      </c>
      <c r="C68" s="887" t="str">
        <f>'Expenditures 15-22'!B218</f>
        <v>1225</v>
      </c>
      <c r="D68" s="893" t="str">
        <f>'Expenditures 15-22'!A218</f>
        <v>Special Education Programs - Pre-K</v>
      </c>
      <c r="E68" s="869"/>
      <c r="F68" s="1939">
        <f>'Expenditures 15-22'!K218</f>
        <v>1003</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37</v>
      </c>
      <c r="G71" s="866"/>
    </row>
    <row r="72" spans="1:8" x14ac:dyDescent="0.2">
      <c r="A72" s="870" t="s">
        <v>482</v>
      </c>
      <c r="B72" s="870" t="s">
        <v>2007</v>
      </c>
      <c r="C72" s="887">
        <f>'Expenditures 15-22'!B280</f>
        <v>3000</v>
      </c>
      <c r="D72" s="877" t="s">
        <v>469</v>
      </c>
      <c r="E72" s="869"/>
      <c r="F72" s="1939">
        <f>'Expenditures 15-22'!K280</f>
        <v>57</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550541</v>
      </c>
      <c r="G76" s="866"/>
    </row>
    <row r="77" spans="1:8" s="894" customFormat="1" ht="12" customHeight="1" thickTop="1" thickBot="1" x14ac:dyDescent="0.25">
      <c r="A77" s="1801"/>
      <c r="B77" s="1798"/>
      <c r="C77" s="1794"/>
      <c r="D77" s="1799" t="s">
        <v>2011</v>
      </c>
      <c r="E77" s="1796"/>
      <c r="F77" s="1802">
        <f>(F14-F76)</f>
        <v>5093549</v>
      </c>
      <c r="G77" s="870"/>
    </row>
    <row r="78" spans="1:8" s="894" customFormat="1" ht="12" customHeight="1" thickTop="1" x14ac:dyDescent="0.2">
      <c r="A78" s="1803"/>
      <c r="B78" s="1798"/>
      <c r="C78" s="1794"/>
      <c r="D78" s="1799" t="s">
        <v>2057</v>
      </c>
      <c r="E78" s="1796"/>
      <c r="F78" s="899">
        <v>549.77</v>
      </c>
      <c r="G78" s="900"/>
      <c r="H78" s="870"/>
    </row>
    <row r="79" spans="1:8" s="894" customFormat="1" ht="12" customHeight="1" thickBot="1" x14ac:dyDescent="0.25">
      <c r="A79" s="1804"/>
      <c r="B79" s="1798"/>
      <c r="C79" s="1794"/>
      <c r="D79" s="1799" t="s">
        <v>2012</v>
      </c>
      <c r="E79" s="1796" t="s">
        <v>1015</v>
      </c>
      <c r="F79" s="1805">
        <f>IF(F78&gt;0,F77/F78," Complete Line 78")</f>
        <v>9264.8725830801977</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12314</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113914</v>
      </c>
      <c r="G94" s="913"/>
    </row>
    <row r="95" spans="1:7" x14ac:dyDescent="0.2">
      <c r="A95" s="909" t="s">
        <v>142</v>
      </c>
      <c r="B95" s="909" t="s">
        <v>177</v>
      </c>
      <c r="C95" s="911">
        <v>1700</v>
      </c>
      <c r="D95" s="919" t="str">
        <f>'Revenues 9-14'!A82</f>
        <v>Total District/School Activity Income</v>
      </c>
      <c r="E95" s="907"/>
      <c r="F95" s="1811">
        <f>SUM('Revenues 9-14'!C82,'Revenues 9-14'!D82)</f>
        <v>77364</v>
      </c>
      <c r="G95" s="913"/>
    </row>
    <row r="96" spans="1:7" x14ac:dyDescent="0.2">
      <c r="A96" s="909" t="s">
        <v>479</v>
      </c>
      <c r="B96" s="909" t="s">
        <v>178</v>
      </c>
      <c r="C96" s="911">
        <f>'Revenues 9-14'!B84</f>
        <v>1811</v>
      </c>
      <c r="D96" s="912" t="str">
        <f>'Revenues 9-14'!A84</f>
        <v>Rentals - Regular Textbooks</v>
      </c>
      <c r="E96" s="907"/>
      <c r="F96" s="1811">
        <f>'Revenues 9-14'!C84</f>
        <v>84324</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205677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23517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1003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8809</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231504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27014</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83272</v>
      </c>
      <c r="G129" s="931"/>
    </row>
    <row r="130" spans="1:7" x14ac:dyDescent="0.2">
      <c r="A130" s="928" t="s">
        <v>689</v>
      </c>
      <c r="B130" s="928" t="s">
        <v>804</v>
      </c>
      <c r="C130" s="933">
        <v>4300</v>
      </c>
      <c r="D130" s="934" t="str">
        <f>'Revenues 9-14'!A211</f>
        <v>Total Title I</v>
      </c>
      <c r="E130" s="907"/>
      <c r="F130" s="1811">
        <f>SUM('Revenues 9-14'!C211,'Revenues 9-14'!D211,'Revenues 9-14'!F211,'Revenues 9-14'!G211)</f>
        <v>50536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90176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996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37613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11885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22090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1546</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1083554</v>
      </c>
    </row>
    <row r="179" spans="1:7" ht="12" customHeight="1" x14ac:dyDescent="0.2">
      <c r="A179" s="1792"/>
      <c r="B179" s="1806"/>
      <c r="C179" s="1807"/>
      <c r="D179" s="1808" t="s">
        <v>2014</v>
      </c>
      <c r="E179" s="1809"/>
      <c r="F179" s="1811">
        <f>'PCTC-OEPP 27-28'!F77-F178</f>
        <v>4009995</v>
      </c>
    </row>
    <row r="180" spans="1:7" ht="12" customHeight="1" x14ac:dyDescent="0.2">
      <c r="A180" s="1792"/>
      <c r="B180" s="1806"/>
      <c r="C180" s="1807"/>
      <c r="D180" s="1808" t="s">
        <v>1924</v>
      </c>
      <c r="E180" s="1809"/>
      <c r="F180" s="1811">
        <f>'Cap Outlay Deprec 26'!I18</f>
        <v>226603.8</v>
      </c>
    </row>
    <row r="181" spans="1:7" ht="12" customHeight="1" x14ac:dyDescent="0.2">
      <c r="A181" s="1792"/>
      <c r="B181" s="1806"/>
      <c r="C181" s="1807"/>
      <c r="D181" s="1808" t="s">
        <v>2015</v>
      </c>
      <c r="E181" s="1809"/>
      <c r="F181" s="1811">
        <f>F179+F180</f>
        <v>4236598.8</v>
      </c>
    </row>
    <row r="182" spans="1:7" ht="12" customHeight="1" x14ac:dyDescent="0.2">
      <c r="A182" s="1792"/>
      <c r="B182" s="1812"/>
      <c r="C182" s="1807"/>
      <c r="D182" s="1808" t="str">
        <f>D78</f>
        <v>9 Month ADA from District Average Daily Attendance/Prior General State Aid Inquiry 2017-2018</v>
      </c>
      <c r="E182" s="1809"/>
      <c r="F182" s="1813">
        <f>'PCTC-OEPP 27-28'!F78</f>
        <v>549.77</v>
      </c>
      <c r="G182" s="931"/>
    </row>
    <row r="183" spans="1:7" ht="12" customHeight="1" thickBot="1" x14ac:dyDescent="0.25">
      <c r="A183" s="1792"/>
      <c r="B183" s="1812"/>
      <c r="C183" s="1807"/>
      <c r="D183" s="1808" t="s">
        <v>2016</v>
      </c>
      <c r="E183" s="1809" t="s">
        <v>1626</v>
      </c>
      <c r="F183" s="1814">
        <f>F181/F182</f>
        <v>7706.1294723247902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E33" sqref="E33"/>
      <selection pane="bottomLeft" activeCell="B19" sqref="B1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 t="shared" ref="E16:E22" si="0">IF(D16&lt;=25000,D16,IF(D16&gt;25000,25000,0))</f>
        <v>25000</v>
      </c>
      <c r="F16" s="1673">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2108</v>
      </c>
      <c r="B17" s="1957" t="s">
        <v>2109</v>
      </c>
      <c r="C17" s="1958" t="s">
        <v>2110</v>
      </c>
      <c r="D17" s="1867">
        <v>25000</v>
      </c>
      <c r="E17" s="1562">
        <f t="shared" si="0"/>
        <v>25000</v>
      </c>
      <c r="F17" s="1815">
        <f t="shared" ref="F17:F22"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6">
        <f t="shared" ref="G17:G22" si="3">IF(F17=0,0,D17-F17)</f>
        <v>0</v>
      </c>
      <c r="H17" s="1669"/>
    </row>
    <row r="18" spans="1:8" x14ac:dyDescent="0.25">
      <c r="A18" s="1956" t="s">
        <v>2111</v>
      </c>
      <c r="B18" s="2506" t="s">
        <v>2121</v>
      </c>
      <c r="C18" s="1958" t="s">
        <v>2112</v>
      </c>
      <c r="D18" s="1867">
        <v>720</v>
      </c>
      <c r="E18" s="1562">
        <f t="shared" si="0"/>
        <v>720</v>
      </c>
      <c r="F18" s="1815">
        <f t="shared" si="2"/>
        <v>720</v>
      </c>
      <c r="G18" s="1816">
        <f t="shared" si="3"/>
        <v>0</v>
      </c>
    </row>
    <row r="19" spans="1:8" x14ac:dyDescent="0.25">
      <c r="A19" s="1956" t="s">
        <v>2113</v>
      </c>
      <c r="B19" s="1957" t="s">
        <v>2114</v>
      </c>
      <c r="C19" s="1958" t="s">
        <v>2115</v>
      </c>
      <c r="D19" s="1867">
        <v>20844</v>
      </c>
      <c r="E19" s="1562">
        <f t="shared" si="0"/>
        <v>20844</v>
      </c>
      <c r="F19" s="1815">
        <f t="shared" si="2"/>
        <v>20844</v>
      </c>
      <c r="G19" s="1816">
        <f t="shared" si="3"/>
        <v>0</v>
      </c>
    </row>
    <row r="20" spans="1:8" x14ac:dyDescent="0.25">
      <c r="A20" s="1956" t="s">
        <v>2108</v>
      </c>
      <c r="B20" s="1957" t="s">
        <v>2109</v>
      </c>
      <c r="C20" s="1958" t="s">
        <v>2116</v>
      </c>
      <c r="D20" s="1867">
        <v>260</v>
      </c>
      <c r="E20" s="1562">
        <f t="shared" si="0"/>
        <v>260</v>
      </c>
      <c r="F20" s="1815">
        <f t="shared" si="2"/>
        <v>260</v>
      </c>
      <c r="G20" s="1816">
        <f t="shared" si="3"/>
        <v>0</v>
      </c>
    </row>
    <row r="21" spans="1:8" x14ac:dyDescent="0.25">
      <c r="A21" s="1956" t="s">
        <v>2117</v>
      </c>
      <c r="B21" s="2506" t="s">
        <v>2109</v>
      </c>
      <c r="C21" s="1958" t="s">
        <v>2116</v>
      </c>
      <c r="D21" s="1867">
        <v>260</v>
      </c>
      <c r="E21" s="1562">
        <f t="shared" si="0"/>
        <v>260</v>
      </c>
      <c r="F21" s="1815">
        <f t="shared" si="2"/>
        <v>260</v>
      </c>
      <c r="G21" s="1816">
        <f t="shared" si="3"/>
        <v>0</v>
      </c>
    </row>
    <row r="22" spans="1:8" x14ac:dyDescent="0.25">
      <c r="A22" s="1956" t="s">
        <v>2118</v>
      </c>
      <c r="B22" s="1957" t="s">
        <v>2119</v>
      </c>
      <c r="C22" s="1958" t="s">
        <v>2116</v>
      </c>
      <c r="D22" s="1867">
        <v>260</v>
      </c>
      <c r="E22" s="1562">
        <f t="shared" si="0"/>
        <v>260</v>
      </c>
      <c r="F22" s="1815">
        <f t="shared" si="2"/>
        <v>260</v>
      </c>
      <c r="G22" s="1816">
        <f t="shared" si="3"/>
        <v>0</v>
      </c>
    </row>
    <row r="23" spans="1:8" x14ac:dyDescent="0.25">
      <c r="A23" s="1675"/>
      <c r="B23" s="1868"/>
      <c r="C23" s="1678"/>
      <c r="D23" s="1867"/>
      <c r="E23" s="1562">
        <f t="shared" ref="E23:E140" si="4">IF(D23&lt;=25000,D23,IF(D23&gt;25000,25000,0))</f>
        <v>0</v>
      </c>
      <c r="F23" s="1815">
        <f t="shared" ref="F23:F140" si="5">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6">
        <f t="shared" ref="G23:G140" si="6">IF(F23=0,0,D23-F23)</f>
        <v>0</v>
      </c>
    </row>
    <row r="24" spans="1:8" x14ac:dyDescent="0.25">
      <c r="A24" s="1675"/>
      <c r="B24" s="1869"/>
      <c r="C24" s="1678"/>
      <c r="D24" s="1867"/>
      <c r="E24" s="1562">
        <f t="shared" si="4"/>
        <v>0</v>
      </c>
      <c r="F24" s="1815">
        <f t="shared" si="5"/>
        <v>0</v>
      </c>
      <c r="G24" s="1816">
        <f t="shared" si="6"/>
        <v>0</v>
      </c>
    </row>
    <row r="25" spans="1:8" x14ac:dyDescent="0.25">
      <c r="A25" s="1675"/>
      <c r="B25" s="1868"/>
      <c r="C25" s="1678"/>
      <c r="D25" s="1867"/>
      <c r="E25" s="1562">
        <f t="shared" si="4"/>
        <v>0</v>
      </c>
      <c r="F25" s="1815">
        <f t="shared" si="5"/>
        <v>0</v>
      </c>
      <c r="G25" s="1816">
        <f t="shared" si="6"/>
        <v>0</v>
      </c>
    </row>
    <row r="26" spans="1:8" x14ac:dyDescent="0.25">
      <c r="A26" s="1675"/>
      <c r="B26" s="1869"/>
      <c r="C26" s="1676"/>
      <c r="D26" s="1867"/>
      <c r="E26" s="1562">
        <f t="shared" si="4"/>
        <v>0</v>
      </c>
      <c r="F26" s="1815">
        <f t="shared" si="5"/>
        <v>0</v>
      </c>
      <c r="G26" s="1816">
        <f t="shared" si="6"/>
        <v>0</v>
      </c>
    </row>
    <row r="27" spans="1:8" x14ac:dyDescent="0.25">
      <c r="A27" s="1675"/>
      <c r="B27" s="1869"/>
      <c r="C27" s="1676"/>
      <c r="D27" s="1867"/>
      <c r="E27" s="1562">
        <f t="shared" si="4"/>
        <v>0</v>
      </c>
      <c r="F27" s="1815">
        <f t="shared" si="5"/>
        <v>0</v>
      </c>
      <c r="G27" s="1816">
        <f t="shared" si="6"/>
        <v>0</v>
      </c>
    </row>
    <row r="28" spans="1:8" x14ac:dyDescent="0.25">
      <c r="A28" s="1675"/>
      <c r="B28" s="1869"/>
      <c r="C28" s="1676"/>
      <c r="D28" s="1867"/>
      <c r="E28" s="1562">
        <f t="shared" si="4"/>
        <v>0</v>
      </c>
      <c r="F28" s="1815">
        <f t="shared" si="5"/>
        <v>0</v>
      </c>
      <c r="G28" s="1816">
        <f t="shared" si="6"/>
        <v>0</v>
      </c>
    </row>
    <row r="29" spans="1:8" x14ac:dyDescent="0.25">
      <c r="A29" s="1675"/>
      <c r="B29" s="1869"/>
      <c r="C29" s="1676"/>
      <c r="D29" s="1867"/>
      <c r="E29" s="1562">
        <f t="shared" si="4"/>
        <v>0</v>
      </c>
      <c r="F29" s="1815">
        <f t="shared" si="5"/>
        <v>0</v>
      </c>
      <c r="G29" s="1816">
        <f t="shared" si="6"/>
        <v>0</v>
      </c>
    </row>
    <row r="30" spans="1:8" x14ac:dyDescent="0.25">
      <c r="A30" s="1675"/>
      <c r="B30" s="1869"/>
      <c r="C30" s="1676"/>
      <c r="D30" s="1867"/>
      <c r="E30" s="1562">
        <f t="shared" si="4"/>
        <v>0</v>
      </c>
      <c r="F30" s="1815">
        <f t="shared" si="5"/>
        <v>0</v>
      </c>
      <c r="G30" s="1816">
        <f t="shared" si="6"/>
        <v>0</v>
      </c>
    </row>
    <row r="31" spans="1:8" x14ac:dyDescent="0.25">
      <c r="A31" s="1675"/>
      <c r="B31" s="1869"/>
      <c r="C31" s="1676"/>
      <c r="D31" s="1867"/>
      <c r="E31" s="1562">
        <f t="shared" si="4"/>
        <v>0</v>
      </c>
      <c r="F31" s="1815">
        <f t="shared" si="5"/>
        <v>0</v>
      </c>
      <c r="G31" s="1816">
        <f t="shared" si="6"/>
        <v>0</v>
      </c>
    </row>
    <row r="32" spans="1:8" x14ac:dyDescent="0.25">
      <c r="A32" s="1675"/>
      <c r="B32" s="1869"/>
      <c r="C32" s="1676"/>
      <c r="D32" s="1867"/>
      <c r="E32" s="1562">
        <f t="shared" si="4"/>
        <v>0</v>
      </c>
      <c r="F32" s="1815">
        <f t="shared" si="5"/>
        <v>0</v>
      </c>
      <c r="G32" s="1816">
        <f t="shared" si="6"/>
        <v>0</v>
      </c>
    </row>
    <row r="33" spans="1:7" x14ac:dyDescent="0.25">
      <c r="A33" s="1675"/>
      <c r="B33" s="1869"/>
      <c r="C33" s="1676"/>
      <c r="D33" s="1867"/>
      <c r="E33" s="1562">
        <f t="shared" si="4"/>
        <v>0</v>
      </c>
      <c r="F33" s="1815">
        <f t="shared" si="5"/>
        <v>0</v>
      </c>
      <c r="G33" s="1816">
        <f t="shared" si="6"/>
        <v>0</v>
      </c>
    </row>
    <row r="34" spans="1:7" x14ac:dyDescent="0.25">
      <c r="A34" s="1675"/>
      <c r="B34" s="1869"/>
      <c r="C34" s="1676"/>
      <c r="D34" s="1867"/>
      <c r="E34" s="1562">
        <f t="shared" si="4"/>
        <v>0</v>
      </c>
      <c r="F34" s="1815">
        <f t="shared" si="5"/>
        <v>0</v>
      </c>
      <c r="G34" s="1816">
        <f t="shared" si="6"/>
        <v>0</v>
      </c>
    </row>
    <row r="35" spans="1:7" x14ac:dyDescent="0.25">
      <c r="A35" s="1956"/>
      <c r="B35" s="1957"/>
      <c r="C35" s="1958"/>
      <c r="D35" s="1867"/>
      <c r="E35" s="1562">
        <f t="shared" ref="E35:E40" si="7">IF(D35&lt;=25000,D35,IF(D35&gt;25000,25000,0))</f>
        <v>0</v>
      </c>
      <c r="F35" s="1815">
        <f t="shared" ref="F35:F40" si="8">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6">
        <f t="shared" ref="G35:G40" si="9">IF(F35=0,0,D35-F35)</f>
        <v>0</v>
      </c>
    </row>
    <row r="36" spans="1:7" x14ac:dyDescent="0.25">
      <c r="A36" s="1956"/>
      <c r="B36" s="1957"/>
      <c r="C36" s="1958"/>
      <c r="D36" s="1867"/>
      <c r="E36" s="1562">
        <f t="shared" si="7"/>
        <v>0</v>
      </c>
      <c r="F36" s="1815">
        <f t="shared" si="8"/>
        <v>0</v>
      </c>
      <c r="G36" s="1816">
        <f t="shared" si="9"/>
        <v>0</v>
      </c>
    </row>
    <row r="37" spans="1:7" x14ac:dyDescent="0.25">
      <c r="A37" s="1956"/>
      <c r="B37" s="1957"/>
      <c r="C37" s="1958"/>
      <c r="D37" s="1867"/>
      <c r="E37" s="1562">
        <f t="shared" si="7"/>
        <v>0</v>
      </c>
      <c r="F37" s="1815">
        <f t="shared" si="8"/>
        <v>0</v>
      </c>
      <c r="G37" s="1816">
        <f t="shared" si="9"/>
        <v>0</v>
      </c>
    </row>
    <row r="38" spans="1:7" x14ac:dyDescent="0.25">
      <c r="A38" s="1956"/>
      <c r="B38" s="1959"/>
      <c r="C38" s="1958"/>
      <c r="D38" s="1867"/>
      <c r="E38" s="1562">
        <f t="shared" si="7"/>
        <v>0</v>
      </c>
      <c r="F38" s="1815">
        <f t="shared" si="8"/>
        <v>0</v>
      </c>
      <c r="G38" s="1816">
        <f t="shared" si="9"/>
        <v>0</v>
      </c>
    </row>
    <row r="39" spans="1:7" x14ac:dyDescent="0.25">
      <c r="A39" s="1956"/>
      <c r="B39" s="1959"/>
      <c r="C39" s="1958"/>
      <c r="D39" s="1867"/>
      <c r="E39" s="1562">
        <f t="shared" si="7"/>
        <v>0</v>
      </c>
      <c r="F39" s="1815">
        <f t="shared" si="8"/>
        <v>0</v>
      </c>
      <c r="G39" s="1816">
        <f t="shared" si="9"/>
        <v>0</v>
      </c>
    </row>
    <row r="40" spans="1:7" x14ac:dyDescent="0.25">
      <c r="A40" s="1956"/>
      <c r="B40" s="1959"/>
      <c r="C40" s="1958"/>
      <c r="D40" s="1867"/>
      <c r="E40" s="1562">
        <f t="shared" si="7"/>
        <v>0</v>
      </c>
      <c r="F40" s="1815">
        <f t="shared" si="8"/>
        <v>0</v>
      </c>
      <c r="G40" s="1816">
        <f t="shared" si="9"/>
        <v>0</v>
      </c>
    </row>
    <row r="41" spans="1:7" x14ac:dyDescent="0.25">
      <c r="A41" s="1675"/>
      <c r="B41" s="1689"/>
      <c r="C41" s="1676"/>
      <c r="D41" s="1867"/>
      <c r="E41" s="1562">
        <f t="shared" si="4"/>
        <v>0</v>
      </c>
      <c r="F41" s="1815">
        <f t="shared" si="5"/>
        <v>0</v>
      </c>
      <c r="G41" s="1816">
        <f t="shared" si="6"/>
        <v>0</v>
      </c>
    </row>
    <row r="42" spans="1:7" x14ac:dyDescent="0.25">
      <c r="A42" s="1675"/>
      <c r="B42" s="1689"/>
      <c r="C42" s="1676"/>
      <c r="D42" s="1867"/>
      <c r="E42" s="1562">
        <f t="shared" si="4"/>
        <v>0</v>
      </c>
      <c r="F42" s="1815">
        <f t="shared" si="5"/>
        <v>0</v>
      </c>
      <c r="G42" s="1816">
        <f t="shared" si="6"/>
        <v>0</v>
      </c>
    </row>
    <row r="43" spans="1:7" x14ac:dyDescent="0.25">
      <c r="A43" s="1675"/>
      <c r="B43" s="1689"/>
      <c r="C43" s="1676"/>
      <c r="D43" s="1867"/>
      <c r="E43" s="1562">
        <f t="shared" si="4"/>
        <v>0</v>
      </c>
      <c r="F43" s="1815">
        <f t="shared" si="5"/>
        <v>0</v>
      </c>
      <c r="G43" s="1816">
        <f t="shared" si="6"/>
        <v>0</v>
      </c>
    </row>
    <row r="44" spans="1:7" x14ac:dyDescent="0.25">
      <c r="A44" s="1675"/>
      <c r="B44" s="1689"/>
      <c r="C44" s="1676"/>
      <c r="D44" s="1867"/>
      <c r="E44" s="1562">
        <f t="shared" si="4"/>
        <v>0</v>
      </c>
      <c r="F44" s="1815">
        <f t="shared" si="5"/>
        <v>0</v>
      </c>
      <c r="G44" s="1816">
        <f t="shared" si="6"/>
        <v>0</v>
      </c>
    </row>
    <row r="45" spans="1:7" x14ac:dyDescent="0.25">
      <c r="A45" s="1675"/>
      <c r="B45" s="1689"/>
      <c r="C45" s="1676"/>
      <c r="D45" s="1867"/>
      <c r="E45" s="1562">
        <f t="shared" si="4"/>
        <v>0</v>
      </c>
      <c r="F45" s="1815">
        <f t="shared" si="5"/>
        <v>0</v>
      </c>
      <c r="G45" s="1816">
        <f t="shared" si="6"/>
        <v>0</v>
      </c>
    </row>
    <row r="46" spans="1:7" x14ac:dyDescent="0.25">
      <c r="A46" s="1675"/>
      <c r="B46" s="1689"/>
      <c r="C46" s="1676"/>
      <c r="D46" s="1867"/>
      <c r="E46" s="1562">
        <f t="shared" si="4"/>
        <v>0</v>
      </c>
      <c r="F46" s="1815">
        <f t="shared" si="5"/>
        <v>0</v>
      </c>
      <c r="G46" s="1816">
        <f t="shared" si="6"/>
        <v>0</v>
      </c>
    </row>
    <row r="47" spans="1:7" x14ac:dyDescent="0.25">
      <c r="A47" s="1675"/>
      <c r="B47" s="1689"/>
      <c r="C47" s="1676"/>
      <c r="D47" s="1867"/>
      <c r="E47" s="1562">
        <f t="shared" si="4"/>
        <v>0</v>
      </c>
      <c r="F47" s="1815">
        <f t="shared" si="5"/>
        <v>0</v>
      </c>
      <c r="G47" s="1816">
        <f t="shared" si="6"/>
        <v>0</v>
      </c>
    </row>
    <row r="48" spans="1:7" x14ac:dyDescent="0.25">
      <c r="A48" s="1675"/>
      <c r="B48" s="1689"/>
      <c r="C48" s="1676"/>
      <c r="D48" s="1867"/>
      <c r="E48" s="1562">
        <f t="shared" si="4"/>
        <v>0</v>
      </c>
      <c r="F48" s="1815">
        <f t="shared" si="5"/>
        <v>0</v>
      </c>
      <c r="G48" s="1816">
        <f t="shared" si="6"/>
        <v>0</v>
      </c>
    </row>
    <row r="49" spans="1:7" x14ac:dyDescent="0.25">
      <c r="A49" s="1675"/>
      <c r="B49" s="1689"/>
      <c r="C49" s="1676"/>
      <c r="D49" s="1867"/>
      <c r="E49" s="1562">
        <f t="shared" si="4"/>
        <v>0</v>
      </c>
      <c r="F49" s="1815">
        <f t="shared" si="5"/>
        <v>0</v>
      </c>
      <c r="G49" s="1816">
        <f t="shared" si="6"/>
        <v>0</v>
      </c>
    </row>
    <row r="50" spans="1:7" x14ac:dyDescent="0.25">
      <c r="A50" s="1675"/>
      <c r="B50" s="1689"/>
      <c r="C50" s="1676"/>
      <c r="D50" s="1867"/>
      <c r="E50" s="1562">
        <f t="shared" si="4"/>
        <v>0</v>
      </c>
      <c r="F50" s="1815">
        <f t="shared" si="5"/>
        <v>0</v>
      </c>
      <c r="G50" s="1816">
        <f t="shared" si="6"/>
        <v>0</v>
      </c>
    </row>
    <row r="51" spans="1:7" x14ac:dyDescent="0.25">
      <c r="A51" s="1675"/>
      <c r="B51" s="1689"/>
      <c r="C51" s="1676"/>
      <c r="D51" s="1867"/>
      <c r="E51" s="1562">
        <f t="shared" si="4"/>
        <v>0</v>
      </c>
      <c r="F51" s="1815">
        <f t="shared" si="5"/>
        <v>0</v>
      </c>
      <c r="G51" s="1816">
        <f t="shared" si="6"/>
        <v>0</v>
      </c>
    </row>
    <row r="52" spans="1:7" x14ac:dyDescent="0.25">
      <c r="A52" s="1675"/>
      <c r="B52" s="1689"/>
      <c r="C52" s="1676"/>
      <c r="D52" s="1867"/>
      <c r="E52" s="1562">
        <f t="shared" si="4"/>
        <v>0</v>
      </c>
      <c r="F52" s="1815">
        <f t="shared" si="5"/>
        <v>0</v>
      </c>
      <c r="G52" s="1816">
        <f t="shared" si="6"/>
        <v>0</v>
      </c>
    </row>
    <row r="53" spans="1:7" x14ac:dyDescent="0.25">
      <c r="A53" s="1675"/>
      <c r="B53" s="1689"/>
      <c r="C53" s="1676"/>
      <c r="D53" s="1867"/>
      <c r="E53" s="1562">
        <f t="shared" si="4"/>
        <v>0</v>
      </c>
      <c r="F53" s="1815">
        <f t="shared" si="5"/>
        <v>0</v>
      </c>
      <c r="G53" s="1816">
        <f t="shared" si="6"/>
        <v>0</v>
      </c>
    </row>
    <row r="54" spans="1:7" x14ac:dyDescent="0.25">
      <c r="A54" s="1675"/>
      <c r="B54" s="1689"/>
      <c r="C54" s="1676"/>
      <c r="D54" s="1867"/>
      <c r="E54" s="1562">
        <f t="shared" si="4"/>
        <v>0</v>
      </c>
      <c r="F54" s="1815">
        <f t="shared" si="5"/>
        <v>0</v>
      </c>
      <c r="G54" s="1816">
        <f t="shared" si="6"/>
        <v>0</v>
      </c>
    </row>
    <row r="55" spans="1:7" x14ac:dyDescent="0.25">
      <c r="A55" s="1675"/>
      <c r="B55" s="1689"/>
      <c r="C55" s="1676"/>
      <c r="D55" s="1867"/>
      <c r="E55" s="1562">
        <f t="shared" si="4"/>
        <v>0</v>
      </c>
      <c r="F55" s="1815">
        <f t="shared" si="5"/>
        <v>0</v>
      </c>
      <c r="G55" s="1816">
        <f t="shared" si="6"/>
        <v>0</v>
      </c>
    </row>
    <row r="56" spans="1:7" x14ac:dyDescent="0.25">
      <c r="A56" s="1675"/>
      <c r="B56" s="1689"/>
      <c r="C56" s="1676"/>
      <c r="D56" s="1867"/>
      <c r="E56" s="1562">
        <f t="shared" si="4"/>
        <v>0</v>
      </c>
      <c r="F56" s="1815">
        <f t="shared" si="5"/>
        <v>0</v>
      </c>
      <c r="G56" s="1816">
        <f t="shared" si="6"/>
        <v>0</v>
      </c>
    </row>
    <row r="57" spans="1:7" x14ac:dyDescent="0.25">
      <c r="A57" s="1675"/>
      <c r="B57" s="1689"/>
      <c r="C57" s="1676"/>
      <c r="D57" s="1867"/>
      <c r="E57" s="1562">
        <f t="shared" si="4"/>
        <v>0</v>
      </c>
      <c r="F57" s="1815">
        <f t="shared" si="5"/>
        <v>0</v>
      </c>
      <c r="G57" s="1816">
        <f t="shared" si="6"/>
        <v>0</v>
      </c>
    </row>
    <row r="58" spans="1:7" x14ac:dyDescent="0.25">
      <c r="A58" s="1675"/>
      <c r="B58" s="1689"/>
      <c r="C58" s="1676"/>
      <c r="D58" s="1867"/>
      <c r="E58" s="1562">
        <f t="shared" si="4"/>
        <v>0</v>
      </c>
      <c r="F58" s="1815">
        <f t="shared" si="5"/>
        <v>0</v>
      </c>
      <c r="G58" s="1816">
        <f t="shared" si="6"/>
        <v>0</v>
      </c>
    </row>
    <row r="59" spans="1:7" x14ac:dyDescent="0.25">
      <c r="A59" s="1675"/>
      <c r="B59" s="1689"/>
      <c r="C59" s="1676"/>
      <c r="D59" s="1867"/>
      <c r="E59" s="1562">
        <f t="shared" si="4"/>
        <v>0</v>
      </c>
      <c r="F59" s="1815">
        <f t="shared" si="5"/>
        <v>0</v>
      </c>
      <c r="G59" s="1816">
        <f t="shared" si="6"/>
        <v>0</v>
      </c>
    </row>
    <row r="60" spans="1:7" x14ac:dyDescent="0.25">
      <c r="A60" s="1675"/>
      <c r="B60" s="1689"/>
      <c r="C60" s="1676"/>
      <c r="D60" s="1867"/>
      <c r="E60" s="1562">
        <f t="shared" si="4"/>
        <v>0</v>
      </c>
      <c r="F60" s="1815">
        <f t="shared" si="5"/>
        <v>0</v>
      </c>
      <c r="G60" s="1816">
        <f t="shared" si="6"/>
        <v>0</v>
      </c>
    </row>
    <row r="61" spans="1:7" x14ac:dyDescent="0.25">
      <c r="A61" s="1675"/>
      <c r="B61" s="1689"/>
      <c r="C61" s="1676"/>
      <c r="D61" s="1867"/>
      <c r="E61" s="1562">
        <f t="shared" si="4"/>
        <v>0</v>
      </c>
      <c r="F61" s="1815">
        <f t="shared" si="5"/>
        <v>0</v>
      </c>
      <c r="G61" s="1816">
        <f t="shared" si="6"/>
        <v>0</v>
      </c>
    </row>
    <row r="62" spans="1:7" x14ac:dyDescent="0.25">
      <c r="A62" s="1675"/>
      <c r="B62" s="1689"/>
      <c r="C62" s="1676"/>
      <c r="D62" s="1867"/>
      <c r="E62" s="1562">
        <f t="shared" si="4"/>
        <v>0</v>
      </c>
      <c r="F62" s="1815">
        <f t="shared" si="5"/>
        <v>0</v>
      </c>
      <c r="G62" s="1816">
        <f t="shared" si="6"/>
        <v>0</v>
      </c>
    </row>
    <row r="63" spans="1:7" x14ac:dyDescent="0.25">
      <c r="A63" s="1675"/>
      <c r="B63" s="1689"/>
      <c r="C63" s="1676"/>
      <c r="D63" s="1867"/>
      <c r="E63" s="1562">
        <f t="shared" si="4"/>
        <v>0</v>
      </c>
      <c r="F63" s="1815">
        <f t="shared" si="5"/>
        <v>0</v>
      </c>
      <c r="G63" s="1816">
        <f t="shared" si="6"/>
        <v>0</v>
      </c>
    </row>
    <row r="64" spans="1:7" x14ac:dyDescent="0.25">
      <c r="A64" s="1677"/>
      <c r="B64" s="1689"/>
      <c r="C64" s="1678"/>
      <c r="D64" s="1867"/>
      <c r="E64" s="1562">
        <f t="shared" si="4"/>
        <v>0</v>
      </c>
      <c r="F64" s="1815">
        <f t="shared" si="5"/>
        <v>0</v>
      </c>
      <c r="G64" s="1816">
        <f t="shared" si="6"/>
        <v>0</v>
      </c>
    </row>
    <row r="65" spans="1:7" x14ac:dyDescent="0.25">
      <c r="A65" s="1675"/>
      <c r="B65" s="1689"/>
      <c r="C65" s="1676"/>
      <c r="D65" s="1867"/>
      <c r="E65" s="1562">
        <f t="shared" si="4"/>
        <v>0</v>
      </c>
      <c r="F65" s="1815">
        <f t="shared" si="5"/>
        <v>0</v>
      </c>
      <c r="G65" s="1816">
        <f t="shared" si="6"/>
        <v>0</v>
      </c>
    </row>
    <row r="66" spans="1:7" x14ac:dyDescent="0.25">
      <c r="A66" s="1675"/>
      <c r="B66" s="1689"/>
      <c r="C66" s="1676"/>
      <c r="D66" s="1867"/>
      <c r="E66" s="1562">
        <f t="shared" si="4"/>
        <v>0</v>
      </c>
      <c r="F66" s="1815">
        <f t="shared" si="5"/>
        <v>0</v>
      </c>
      <c r="G66" s="1816">
        <f t="shared" si="6"/>
        <v>0</v>
      </c>
    </row>
    <row r="67" spans="1:7" x14ac:dyDescent="0.25">
      <c r="A67" s="1675"/>
      <c r="B67" s="1689"/>
      <c r="C67" s="1676"/>
      <c r="D67" s="1867"/>
      <c r="E67" s="1562">
        <f t="shared" si="4"/>
        <v>0</v>
      </c>
      <c r="F67" s="1815">
        <f t="shared" si="5"/>
        <v>0</v>
      </c>
      <c r="G67" s="1816">
        <f t="shared" si="6"/>
        <v>0</v>
      </c>
    </row>
    <row r="68" spans="1:7" x14ac:dyDescent="0.25">
      <c r="A68" s="1675"/>
      <c r="B68" s="1689"/>
      <c r="C68" s="1676"/>
      <c r="D68" s="1867"/>
      <c r="E68" s="1562">
        <f t="shared" si="4"/>
        <v>0</v>
      </c>
      <c r="F68" s="1815">
        <f t="shared" si="5"/>
        <v>0</v>
      </c>
      <c r="G68" s="1816">
        <f t="shared" si="6"/>
        <v>0</v>
      </c>
    </row>
    <row r="69" spans="1:7" x14ac:dyDescent="0.25">
      <c r="A69" s="1675"/>
      <c r="B69" s="1689"/>
      <c r="C69" s="1676"/>
      <c r="D69" s="1867"/>
      <c r="E69" s="1562">
        <f t="shared" si="4"/>
        <v>0</v>
      </c>
      <c r="F69" s="1815">
        <f t="shared" si="5"/>
        <v>0</v>
      </c>
      <c r="G69" s="1816">
        <f t="shared" si="6"/>
        <v>0</v>
      </c>
    </row>
    <row r="70" spans="1:7" x14ac:dyDescent="0.25">
      <c r="A70" s="1675"/>
      <c r="B70" s="1689"/>
      <c r="C70" s="1676"/>
      <c r="D70" s="1867"/>
      <c r="E70" s="1562">
        <f t="shared" si="4"/>
        <v>0</v>
      </c>
      <c r="F70" s="1815">
        <f t="shared" si="5"/>
        <v>0</v>
      </c>
      <c r="G70" s="1816">
        <f t="shared" si="6"/>
        <v>0</v>
      </c>
    </row>
    <row r="71" spans="1:7" x14ac:dyDescent="0.25">
      <c r="A71" s="1675"/>
      <c r="B71" s="1689"/>
      <c r="C71" s="1676"/>
      <c r="D71" s="1867"/>
      <c r="E71" s="1562">
        <f t="shared" si="4"/>
        <v>0</v>
      </c>
      <c r="F71" s="1815">
        <f t="shared" si="5"/>
        <v>0</v>
      </c>
      <c r="G71" s="1816">
        <f t="shared" si="6"/>
        <v>0</v>
      </c>
    </row>
    <row r="72" spans="1:7" x14ac:dyDescent="0.25">
      <c r="A72" s="1675"/>
      <c r="B72" s="1689"/>
      <c r="C72" s="1676"/>
      <c r="D72" s="1867"/>
      <c r="E72" s="1562">
        <f t="shared" si="4"/>
        <v>0</v>
      </c>
      <c r="F72" s="1815">
        <f t="shared" si="5"/>
        <v>0</v>
      </c>
      <c r="G72" s="1816">
        <f t="shared" si="6"/>
        <v>0</v>
      </c>
    </row>
    <row r="73" spans="1:7" x14ac:dyDescent="0.25">
      <c r="A73" s="1675"/>
      <c r="B73" s="1689"/>
      <c r="C73" s="1676"/>
      <c r="D73" s="1867"/>
      <c r="E73" s="1562">
        <f t="shared" ref="E73:E84" si="10">IF(D73&lt;=25000,D73,IF(D73&gt;25000,25000,0))</f>
        <v>0</v>
      </c>
      <c r="F73" s="1815">
        <f t="shared" ref="F73:F84" si="11">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12">IF(F73=0,0,D73-F73)</f>
        <v>0</v>
      </c>
    </row>
    <row r="74" spans="1:7" x14ac:dyDescent="0.25">
      <c r="A74" s="1675"/>
      <c r="B74" s="1689"/>
      <c r="C74" s="1676"/>
      <c r="D74" s="1867"/>
      <c r="E74" s="1562">
        <f t="shared" si="10"/>
        <v>0</v>
      </c>
      <c r="F74" s="1815">
        <f t="shared" si="11"/>
        <v>0</v>
      </c>
      <c r="G74" s="1816">
        <f t="shared" si="12"/>
        <v>0</v>
      </c>
    </row>
    <row r="75" spans="1:7" x14ac:dyDescent="0.25">
      <c r="A75" s="1675"/>
      <c r="B75" s="1689"/>
      <c r="C75" s="1676"/>
      <c r="D75" s="1867"/>
      <c r="E75" s="1562">
        <f t="shared" si="10"/>
        <v>0</v>
      </c>
      <c r="F75" s="1815">
        <f t="shared" si="11"/>
        <v>0</v>
      </c>
      <c r="G75" s="1816">
        <f t="shared" si="12"/>
        <v>0</v>
      </c>
    </row>
    <row r="76" spans="1:7" x14ac:dyDescent="0.25">
      <c r="A76" s="1675"/>
      <c r="B76" s="1689"/>
      <c r="C76" s="1676"/>
      <c r="D76" s="1867"/>
      <c r="E76" s="1562">
        <f t="shared" si="10"/>
        <v>0</v>
      </c>
      <c r="F76" s="1815">
        <f t="shared" si="11"/>
        <v>0</v>
      </c>
      <c r="G76" s="1816">
        <f t="shared" si="12"/>
        <v>0</v>
      </c>
    </row>
    <row r="77" spans="1:7" x14ac:dyDescent="0.25">
      <c r="A77" s="1675"/>
      <c r="B77" s="1689"/>
      <c r="C77" s="1676"/>
      <c r="D77" s="1867"/>
      <c r="E77" s="1562">
        <f t="shared" si="10"/>
        <v>0</v>
      </c>
      <c r="F77" s="1815">
        <f t="shared" si="11"/>
        <v>0</v>
      </c>
      <c r="G77" s="1816">
        <f t="shared" si="12"/>
        <v>0</v>
      </c>
    </row>
    <row r="78" spans="1:7" x14ac:dyDescent="0.25">
      <c r="A78" s="1675"/>
      <c r="B78" s="1689"/>
      <c r="C78" s="1676"/>
      <c r="D78" s="1867"/>
      <c r="E78" s="1562">
        <f t="shared" si="10"/>
        <v>0</v>
      </c>
      <c r="F78" s="1815">
        <f t="shared" si="11"/>
        <v>0</v>
      </c>
      <c r="G78" s="1816">
        <f t="shared" si="12"/>
        <v>0</v>
      </c>
    </row>
    <row r="79" spans="1:7" x14ac:dyDescent="0.25">
      <c r="A79" s="1675"/>
      <c r="B79" s="1689"/>
      <c r="C79" s="1676"/>
      <c r="D79" s="1867"/>
      <c r="E79" s="1562">
        <f t="shared" si="10"/>
        <v>0</v>
      </c>
      <c r="F79" s="1815">
        <f t="shared" si="11"/>
        <v>0</v>
      </c>
      <c r="G79" s="1816">
        <f t="shared" si="12"/>
        <v>0</v>
      </c>
    </row>
    <row r="80" spans="1:7" x14ac:dyDescent="0.25">
      <c r="A80" s="1675"/>
      <c r="B80" s="1689"/>
      <c r="C80" s="1676"/>
      <c r="D80" s="1867"/>
      <c r="E80" s="1562">
        <f t="shared" si="10"/>
        <v>0</v>
      </c>
      <c r="F80" s="1815">
        <f t="shared" si="11"/>
        <v>0</v>
      </c>
      <c r="G80" s="1816">
        <f t="shared" si="12"/>
        <v>0</v>
      </c>
    </row>
    <row r="81" spans="1:7" x14ac:dyDescent="0.25">
      <c r="A81" s="1675"/>
      <c r="B81" s="1689"/>
      <c r="C81" s="1676"/>
      <c r="D81" s="1867"/>
      <c r="E81" s="1562">
        <f t="shared" si="10"/>
        <v>0</v>
      </c>
      <c r="F81" s="1815">
        <f t="shared" si="11"/>
        <v>0</v>
      </c>
      <c r="G81" s="1816">
        <f t="shared" si="12"/>
        <v>0</v>
      </c>
    </row>
    <row r="82" spans="1:7" x14ac:dyDescent="0.25">
      <c r="A82" s="1675"/>
      <c r="B82" s="1689"/>
      <c r="C82" s="1676"/>
      <c r="D82" s="1867"/>
      <c r="E82" s="1562">
        <f t="shared" si="10"/>
        <v>0</v>
      </c>
      <c r="F82" s="1815">
        <f t="shared" si="11"/>
        <v>0</v>
      </c>
      <c r="G82" s="1816">
        <f t="shared" si="12"/>
        <v>0</v>
      </c>
    </row>
    <row r="83" spans="1:7" x14ac:dyDescent="0.25">
      <c r="A83" s="1675"/>
      <c r="B83" s="1689"/>
      <c r="C83" s="1676"/>
      <c r="D83" s="1867"/>
      <c r="E83" s="1562">
        <f t="shared" si="10"/>
        <v>0</v>
      </c>
      <c r="F83" s="1815">
        <f t="shared" si="11"/>
        <v>0</v>
      </c>
      <c r="G83" s="1816">
        <f t="shared" si="12"/>
        <v>0</v>
      </c>
    </row>
    <row r="84" spans="1:7" x14ac:dyDescent="0.25">
      <c r="A84" s="1675"/>
      <c r="B84" s="1689"/>
      <c r="C84" s="1676"/>
      <c r="D84" s="1867"/>
      <c r="E84" s="1562">
        <f t="shared" si="10"/>
        <v>0</v>
      </c>
      <c r="F84" s="1815">
        <f t="shared" si="11"/>
        <v>0</v>
      </c>
      <c r="G84" s="1816">
        <f t="shared" si="12"/>
        <v>0</v>
      </c>
    </row>
    <row r="85" spans="1:7" x14ac:dyDescent="0.25">
      <c r="A85" s="1675"/>
      <c r="B85" s="1689"/>
      <c r="C85" s="1676"/>
      <c r="D85" s="1867"/>
      <c r="E85" s="1562">
        <f t="shared" si="4"/>
        <v>0</v>
      </c>
      <c r="F85" s="1815">
        <f t="shared" si="5"/>
        <v>0</v>
      </c>
      <c r="G85" s="1816">
        <f t="shared" si="6"/>
        <v>0</v>
      </c>
    </row>
    <row r="86" spans="1:7" x14ac:dyDescent="0.25">
      <c r="A86" s="1675"/>
      <c r="B86" s="1689"/>
      <c r="C86" s="1676"/>
      <c r="D86" s="1867"/>
      <c r="E86" s="1562">
        <f t="shared" si="4"/>
        <v>0</v>
      </c>
      <c r="F86" s="1815">
        <f t="shared" si="5"/>
        <v>0</v>
      </c>
      <c r="G86" s="1816">
        <f t="shared" si="6"/>
        <v>0</v>
      </c>
    </row>
    <row r="87" spans="1:7" x14ac:dyDescent="0.25">
      <c r="A87" s="1675"/>
      <c r="B87" s="1689"/>
      <c r="C87" s="1676"/>
      <c r="D87" s="1867"/>
      <c r="E87" s="1562">
        <f t="shared" si="4"/>
        <v>0</v>
      </c>
      <c r="F87" s="1815">
        <f t="shared" si="5"/>
        <v>0</v>
      </c>
      <c r="G87" s="1816">
        <f t="shared" si="6"/>
        <v>0</v>
      </c>
    </row>
    <row r="88" spans="1:7" x14ac:dyDescent="0.25">
      <c r="A88" s="1675"/>
      <c r="B88" s="1689"/>
      <c r="C88" s="1676"/>
      <c r="D88" s="1867"/>
      <c r="E88" s="1562">
        <f t="shared" si="4"/>
        <v>0</v>
      </c>
      <c r="F88" s="1815">
        <f t="shared" si="5"/>
        <v>0</v>
      </c>
      <c r="G88" s="1816">
        <f t="shared" si="6"/>
        <v>0</v>
      </c>
    </row>
    <row r="89" spans="1:7" x14ac:dyDescent="0.25">
      <c r="A89" s="1675"/>
      <c r="B89" s="1689"/>
      <c r="C89" s="1676"/>
      <c r="D89" s="1867"/>
      <c r="E89" s="1562">
        <f t="shared" si="4"/>
        <v>0</v>
      </c>
      <c r="F89" s="1815">
        <f t="shared" si="5"/>
        <v>0</v>
      </c>
      <c r="G89" s="1816">
        <f t="shared" si="6"/>
        <v>0</v>
      </c>
    </row>
    <row r="90" spans="1:7" x14ac:dyDescent="0.25">
      <c r="A90" s="1675"/>
      <c r="B90" s="1689"/>
      <c r="C90" s="1676"/>
      <c r="D90" s="1867"/>
      <c r="E90" s="1562">
        <f t="shared" si="4"/>
        <v>0</v>
      </c>
      <c r="F90" s="1815">
        <f t="shared" si="5"/>
        <v>0</v>
      </c>
      <c r="G90" s="1816">
        <f t="shared" si="6"/>
        <v>0</v>
      </c>
    </row>
    <row r="91" spans="1:7" x14ac:dyDescent="0.25">
      <c r="A91" s="1675"/>
      <c r="B91" s="1689"/>
      <c r="C91" s="1676"/>
      <c r="D91" s="1867"/>
      <c r="E91" s="1562">
        <f t="shared" si="4"/>
        <v>0</v>
      </c>
      <c r="F91" s="1815">
        <f t="shared" si="5"/>
        <v>0</v>
      </c>
      <c r="G91" s="1816">
        <f t="shared" si="6"/>
        <v>0</v>
      </c>
    </row>
    <row r="92" spans="1:7" x14ac:dyDescent="0.25">
      <c r="A92" s="1675"/>
      <c r="B92" s="1689"/>
      <c r="C92" s="1676"/>
      <c r="D92" s="1867"/>
      <c r="E92" s="1562">
        <f t="shared" si="4"/>
        <v>0</v>
      </c>
      <c r="F92" s="1815">
        <f t="shared" si="5"/>
        <v>0</v>
      </c>
      <c r="G92" s="1816">
        <f t="shared" si="6"/>
        <v>0</v>
      </c>
    </row>
    <row r="93" spans="1:7" x14ac:dyDescent="0.25">
      <c r="A93" s="1675"/>
      <c r="B93" s="1689"/>
      <c r="C93" s="1676"/>
      <c r="D93" s="1867"/>
      <c r="E93" s="1562">
        <f t="shared" ref="E93" si="13">IF(D93&lt;=25000,D93,IF(D93&gt;25000,25000,0))</f>
        <v>0</v>
      </c>
      <c r="F93" s="1815">
        <f t="shared" ref="F93" si="14">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5">IF(F93=0,0,D93-F93)</f>
        <v>0</v>
      </c>
    </row>
    <row r="94" spans="1:7" x14ac:dyDescent="0.25">
      <c r="A94" s="1675"/>
      <c r="B94" s="1689"/>
      <c r="C94" s="1676"/>
      <c r="D94" s="1867"/>
      <c r="E94" s="1562">
        <f t="shared" si="4"/>
        <v>0</v>
      </c>
      <c r="F94" s="1815">
        <f t="shared" si="5"/>
        <v>0</v>
      </c>
      <c r="G94" s="1816">
        <f t="shared" si="6"/>
        <v>0</v>
      </c>
    </row>
    <row r="95" spans="1:7" x14ac:dyDescent="0.25">
      <c r="A95" s="1675"/>
      <c r="B95" s="1689"/>
      <c r="C95" s="1676"/>
      <c r="D95" s="1867"/>
      <c r="E95" s="1562">
        <f t="shared" ref="E95:E98" si="16">IF(D95&lt;=25000,D95,IF(D95&gt;25000,25000,0))</f>
        <v>0</v>
      </c>
      <c r="F95" s="1815">
        <f t="shared" ref="F95:F98" si="17">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8">IF(F95=0,0,D95-F95)</f>
        <v>0</v>
      </c>
    </row>
    <row r="96" spans="1:7" x14ac:dyDescent="0.25">
      <c r="A96" s="1675"/>
      <c r="B96" s="1689"/>
      <c r="C96" s="1676"/>
      <c r="D96" s="1867"/>
      <c r="E96" s="1562">
        <f t="shared" si="16"/>
        <v>0</v>
      </c>
      <c r="F96" s="1815">
        <f t="shared" si="17"/>
        <v>0</v>
      </c>
      <c r="G96" s="1816">
        <f t="shared" si="18"/>
        <v>0</v>
      </c>
    </row>
    <row r="97" spans="1:7" x14ac:dyDescent="0.25">
      <c r="A97" s="1675"/>
      <c r="B97" s="1689"/>
      <c r="C97" s="1676"/>
      <c r="D97" s="1867"/>
      <c r="E97" s="1562">
        <f t="shared" si="16"/>
        <v>0</v>
      </c>
      <c r="F97" s="1815">
        <f t="shared" si="17"/>
        <v>0</v>
      </c>
      <c r="G97" s="1816">
        <f t="shared" si="18"/>
        <v>0</v>
      </c>
    </row>
    <row r="98" spans="1:7" x14ac:dyDescent="0.25">
      <c r="A98" s="1675"/>
      <c r="B98" s="1689"/>
      <c r="C98" s="1676"/>
      <c r="D98" s="1867"/>
      <c r="E98" s="1562">
        <f t="shared" si="16"/>
        <v>0</v>
      </c>
      <c r="F98" s="1815">
        <f t="shared" si="17"/>
        <v>0</v>
      </c>
      <c r="G98" s="1816">
        <f t="shared" si="18"/>
        <v>0</v>
      </c>
    </row>
    <row r="99" spans="1:7" x14ac:dyDescent="0.25">
      <c r="A99" s="1675"/>
      <c r="B99" s="1689"/>
      <c r="C99" s="1676"/>
      <c r="D99" s="1867"/>
      <c r="E99" s="1562">
        <f t="shared" ref="E99" si="19">IF(D99&lt;=25000,D99,IF(D99&gt;25000,25000,0))</f>
        <v>0</v>
      </c>
      <c r="F99" s="1815">
        <f t="shared" ref="F99" si="20">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21">IF(F99=0,0,D99-F99)</f>
        <v>0</v>
      </c>
    </row>
    <row r="100" spans="1:7" x14ac:dyDescent="0.25">
      <c r="A100" s="1675"/>
      <c r="B100" s="1689"/>
      <c r="C100" s="1676"/>
      <c r="D100" s="1867"/>
      <c r="E100" s="1562">
        <f t="shared" ref="E100:E112" si="22">IF(D100&lt;=25000,D100,IF(D100&gt;25000,25000,0))</f>
        <v>0</v>
      </c>
      <c r="F100" s="1815">
        <f t="shared" ref="F100:F112" si="23">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24">IF(F100=0,0,D100-F100)</f>
        <v>0</v>
      </c>
    </row>
    <row r="101" spans="1:7" x14ac:dyDescent="0.25">
      <c r="A101" s="1675"/>
      <c r="B101" s="1689"/>
      <c r="C101" s="1676"/>
      <c r="D101" s="1867"/>
      <c r="E101" s="1562">
        <f t="shared" si="22"/>
        <v>0</v>
      </c>
      <c r="F101" s="1815">
        <f t="shared" si="23"/>
        <v>0</v>
      </c>
      <c r="G101" s="1816">
        <f t="shared" si="24"/>
        <v>0</v>
      </c>
    </row>
    <row r="102" spans="1:7" x14ac:dyDescent="0.25">
      <c r="A102" s="1675"/>
      <c r="B102" s="1689"/>
      <c r="C102" s="1676"/>
      <c r="D102" s="1867"/>
      <c r="E102" s="1562">
        <f t="shared" si="22"/>
        <v>0</v>
      </c>
      <c r="F102" s="1815">
        <f t="shared" si="23"/>
        <v>0</v>
      </c>
      <c r="G102" s="1816">
        <f t="shared" si="24"/>
        <v>0</v>
      </c>
    </row>
    <row r="103" spans="1:7" x14ac:dyDescent="0.25">
      <c r="A103" s="1675"/>
      <c r="B103" s="1689"/>
      <c r="C103" s="1676"/>
      <c r="D103" s="1867"/>
      <c r="E103" s="1562">
        <f t="shared" si="22"/>
        <v>0</v>
      </c>
      <c r="F103" s="1815">
        <f t="shared" si="23"/>
        <v>0</v>
      </c>
      <c r="G103" s="1816">
        <f t="shared" si="24"/>
        <v>0</v>
      </c>
    </row>
    <row r="104" spans="1:7" x14ac:dyDescent="0.25">
      <c r="A104" s="1675"/>
      <c r="B104" s="1689"/>
      <c r="C104" s="1676"/>
      <c r="D104" s="1867"/>
      <c r="E104" s="1562">
        <f t="shared" si="22"/>
        <v>0</v>
      </c>
      <c r="F104" s="1815">
        <f t="shared" si="23"/>
        <v>0</v>
      </c>
      <c r="G104" s="1816">
        <f t="shared" si="24"/>
        <v>0</v>
      </c>
    </row>
    <row r="105" spans="1:7" x14ac:dyDescent="0.25">
      <c r="A105" s="1675"/>
      <c r="B105" s="1689"/>
      <c r="C105" s="1676"/>
      <c r="D105" s="1867"/>
      <c r="E105" s="1562">
        <f t="shared" si="22"/>
        <v>0</v>
      </c>
      <c r="F105" s="1815">
        <f t="shared" si="23"/>
        <v>0</v>
      </c>
      <c r="G105" s="1816">
        <f t="shared" si="24"/>
        <v>0</v>
      </c>
    </row>
    <row r="106" spans="1:7" x14ac:dyDescent="0.25">
      <c r="A106" s="1675"/>
      <c r="B106" s="1689"/>
      <c r="C106" s="1676"/>
      <c r="D106" s="1867"/>
      <c r="E106" s="1562">
        <f t="shared" si="22"/>
        <v>0</v>
      </c>
      <c r="F106" s="1815">
        <f t="shared" si="23"/>
        <v>0</v>
      </c>
      <c r="G106" s="1816">
        <f t="shared" si="24"/>
        <v>0</v>
      </c>
    </row>
    <row r="107" spans="1:7" x14ac:dyDescent="0.25">
      <c r="A107" s="1675"/>
      <c r="B107" s="1689"/>
      <c r="C107" s="1676"/>
      <c r="D107" s="1867"/>
      <c r="E107" s="1562">
        <f t="shared" si="22"/>
        <v>0</v>
      </c>
      <c r="F107" s="1815">
        <f t="shared" si="23"/>
        <v>0</v>
      </c>
      <c r="G107" s="1816">
        <f t="shared" si="24"/>
        <v>0</v>
      </c>
    </row>
    <row r="108" spans="1:7" x14ac:dyDescent="0.25">
      <c r="A108" s="1675"/>
      <c r="B108" s="1689"/>
      <c r="C108" s="1676"/>
      <c r="D108" s="1867"/>
      <c r="E108" s="1562">
        <f t="shared" si="22"/>
        <v>0</v>
      </c>
      <c r="F108" s="1815">
        <f t="shared" si="23"/>
        <v>0</v>
      </c>
      <c r="G108" s="1816">
        <f t="shared" si="24"/>
        <v>0</v>
      </c>
    </row>
    <row r="109" spans="1:7" x14ac:dyDescent="0.25">
      <c r="A109" s="1675"/>
      <c r="B109" s="1689"/>
      <c r="C109" s="1676"/>
      <c r="D109" s="1867"/>
      <c r="E109" s="1562">
        <f t="shared" si="22"/>
        <v>0</v>
      </c>
      <c r="F109" s="1815">
        <f t="shared" si="23"/>
        <v>0</v>
      </c>
      <c r="G109" s="1816">
        <f t="shared" si="24"/>
        <v>0</v>
      </c>
    </row>
    <row r="110" spans="1:7" x14ac:dyDescent="0.25">
      <c r="A110" s="1675"/>
      <c r="B110" s="1689"/>
      <c r="C110" s="1676"/>
      <c r="D110" s="1867"/>
      <c r="E110" s="1562">
        <f t="shared" si="22"/>
        <v>0</v>
      </c>
      <c r="F110" s="1815">
        <f t="shared" si="23"/>
        <v>0</v>
      </c>
      <c r="G110" s="1816">
        <f t="shared" si="24"/>
        <v>0</v>
      </c>
    </row>
    <row r="111" spans="1:7" x14ac:dyDescent="0.25">
      <c r="A111" s="1675"/>
      <c r="B111" s="1689"/>
      <c r="C111" s="1676"/>
      <c r="D111" s="1867"/>
      <c r="E111" s="1562">
        <f t="shared" si="22"/>
        <v>0</v>
      </c>
      <c r="F111" s="1815">
        <f t="shared" si="23"/>
        <v>0</v>
      </c>
      <c r="G111" s="1816">
        <f t="shared" si="24"/>
        <v>0</v>
      </c>
    </row>
    <row r="112" spans="1:7" x14ac:dyDescent="0.25">
      <c r="A112" s="1675"/>
      <c r="B112" s="1689"/>
      <c r="C112" s="1676"/>
      <c r="D112" s="1867"/>
      <c r="E112" s="1562">
        <f t="shared" si="22"/>
        <v>0</v>
      </c>
      <c r="F112" s="1815">
        <f t="shared" si="23"/>
        <v>0</v>
      </c>
      <c r="G112" s="1816">
        <f t="shared" si="24"/>
        <v>0</v>
      </c>
    </row>
    <row r="113" spans="1:7" x14ac:dyDescent="0.25">
      <c r="A113" s="1675"/>
      <c r="B113" s="1689"/>
      <c r="C113" s="1676"/>
      <c r="D113" s="1867"/>
      <c r="E113" s="1562">
        <f t="shared" ref="E113:E125" si="25">IF(D113&lt;=25000,D113,IF(D113&gt;25000,25000,0))</f>
        <v>0</v>
      </c>
      <c r="F113" s="1815">
        <f t="shared" ref="F113:F125" si="26">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7">IF(F113=0,0,D113-F113)</f>
        <v>0</v>
      </c>
    </row>
    <row r="114" spans="1:7" x14ac:dyDescent="0.25">
      <c r="A114" s="1675"/>
      <c r="B114" s="1689"/>
      <c r="C114" s="1676"/>
      <c r="D114" s="1867"/>
      <c r="E114" s="1562">
        <f t="shared" si="25"/>
        <v>0</v>
      </c>
      <c r="F114" s="1815">
        <f t="shared" si="26"/>
        <v>0</v>
      </c>
      <c r="G114" s="1816">
        <f t="shared" si="27"/>
        <v>0</v>
      </c>
    </row>
    <row r="115" spans="1:7" x14ac:dyDescent="0.25">
      <c r="A115" s="1675"/>
      <c r="B115" s="1689"/>
      <c r="C115" s="1676"/>
      <c r="D115" s="1867"/>
      <c r="E115" s="1562">
        <f t="shared" si="25"/>
        <v>0</v>
      </c>
      <c r="F115" s="1815">
        <f t="shared" si="26"/>
        <v>0</v>
      </c>
      <c r="G115" s="1816">
        <f t="shared" si="27"/>
        <v>0</v>
      </c>
    </row>
    <row r="116" spans="1:7" x14ac:dyDescent="0.25">
      <c r="A116" s="1675"/>
      <c r="B116" s="1689"/>
      <c r="C116" s="1676"/>
      <c r="D116" s="1867"/>
      <c r="E116" s="1562">
        <f t="shared" si="25"/>
        <v>0</v>
      </c>
      <c r="F116" s="1815">
        <f t="shared" si="26"/>
        <v>0</v>
      </c>
      <c r="G116" s="1816">
        <f t="shared" si="27"/>
        <v>0</v>
      </c>
    </row>
    <row r="117" spans="1:7" x14ac:dyDescent="0.25">
      <c r="A117" s="1675"/>
      <c r="B117" s="1689"/>
      <c r="C117" s="1676"/>
      <c r="D117" s="1867"/>
      <c r="E117" s="1562">
        <f t="shared" si="25"/>
        <v>0</v>
      </c>
      <c r="F117" s="1815">
        <f t="shared" si="26"/>
        <v>0</v>
      </c>
      <c r="G117" s="1816">
        <f t="shared" si="27"/>
        <v>0</v>
      </c>
    </row>
    <row r="118" spans="1:7" x14ac:dyDescent="0.25">
      <c r="A118" s="1675"/>
      <c r="B118" s="1689"/>
      <c r="C118" s="1676"/>
      <c r="D118" s="1867"/>
      <c r="E118" s="1562">
        <f t="shared" si="25"/>
        <v>0</v>
      </c>
      <c r="F118" s="1815">
        <f t="shared" si="26"/>
        <v>0</v>
      </c>
      <c r="G118" s="1816">
        <f t="shared" si="27"/>
        <v>0</v>
      </c>
    </row>
    <row r="119" spans="1:7" x14ac:dyDescent="0.25">
      <c r="A119" s="1675"/>
      <c r="B119" s="1689"/>
      <c r="C119" s="1676"/>
      <c r="D119" s="1867"/>
      <c r="E119" s="1562">
        <f t="shared" si="25"/>
        <v>0</v>
      </c>
      <c r="F119" s="1815">
        <f t="shared" si="26"/>
        <v>0</v>
      </c>
      <c r="G119" s="1816">
        <f t="shared" si="27"/>
        <v>0</v>
      </c>
    </row>
    <row r="120" spans="1:7" x14ac:dyDescent="0.25">
      <c r="A120" s="1675"/>
      <c r="B120" s="1689"/>
      <c r="C120" s="1676"/>
      <c r="D120" s="1867"/>
      <c r="E120" s="1562">
        <f t="shared" si="25"/>
        <v>0</v>
      </c>
      <c r="F120" s="1815">
        <f t="shared" si="26"/>
        <v>0</v>
      </c>
      <c r="G120" s="1816">
        <f t="shared" si="27"/>
        <v>0</v>
      </c>
    </row>
    <row r="121" spans="1:7" x14ac:dyDescent="0.25">
      <c r="A121" s="1675"/>
      <c r="B121" s="1689"/>
      <c r="C121" s="1676"/>
      <c r="D121" s="1867"/>
      <c r="E121" s="1562">
        <f t="shared" si="25"/>
        <v>0</v>
      </c>
      <c r="F121" s="1815">
        <f t="shared" si="26"/>
        <v>0</v>
      </c>
      <c r="G121" s="1816">
        <f t="shared" si="27"/>
        <v>0</v>
      </c>
    </row>
    <row r="122" spans="1:7" x14ac:dyDescent="0.25">
      <c r="A122" s="1675"/>
      <c r="B122" s="1689"/>
      <c r="C122" s="1676"/>
      <c r="D122" s="1867"/>
      <c r="E122" s="1562">
        <f t="shared" si="25"/>
        <v>0</v>
      </c>
      <c r="F122" s="1815">
        <f t="shared" si="26"/>
        <v>0</v>
      </c>
      <c r="G122" s="1816">
        <f t="shared" si="27"/>
        <v>0</v>
      </c>
    </row>
    <row r="123" spans="1:7" x14ac:dyDescent="0.25">
      <c r="A123" s="1675"/>
      <c r="B123" s="1689"/>
      <c r="C123" s="1676"/>
      <c r="D123" s="1867"/>
      <c r="E123" s="1562">
        <f t="shared" si="25"/>
        <v>0</v>
      </c>
      <c r="F123" s="1815">
        <f t="shared" si="26"/>
        <v>0</v>
      </c>
      <c r="G123" s="1816">
        <f t="shared" si="27"/>
        <v>0</v>
      </c>
    </row>
    <row r="124" spans="1:7" x14ac:dyDescent="0.25">
      <c r="A124" s="1675"/>
      <c r="B124" s="1689"/>
      <c r="C124" s="1676"/>
      <c r="D124" s="1867"/>
      <c r="E124" s="1562">
        <f t="shared" si="25"/>
        <v>0</v>
      </c>
      <c r="F124" s="1815">
        <f t="shared" si="26"/>
        <v>0</v>
      </c>
      <c r="G124" s="1816">
        <f t="shared" si="27"/>
        <v>0</v>
      </c>
    </row>
    <row r="125" spans="1:7" x14ac:dyDescent="0.25">
      <c r="A125" s="1675"/>
      <c r="B125" s="1689"/>
      <c r="C125" s="1676"/>
      <c r="D125" s="1867"/>
      <c r="E125" s="1562">
        <f t="shared" si="25"/>
        <v>0</v>
      </c>
      <c r="F125" s="1815">
        <f t="shared" si="26"/>
        <v>0</v>
      </c>
      <c r="G125" s="1816">
        <f t="shared" si="27"/>
        <v>0</v>
      </c>
    </row>
    <row r="126" spans="1:7" x14ac:dyDescent="0.25">
      <c r="A126" s="1675"/>
      <c r="B126" s="1689"/>
      <c r="C126" s="1676"/>
      <c r="D126" s="1867"/>
      <c r="E126" s="1562">
        <f t="shared" ref="E126:E134" si="28">IF(D126&lt;=25000,D126,IF(D126&gt;25000,25000,0))</f>
        <v>0</v>
      </c>
      <c r="F126" s="1815">
        <f t="shared" ref="F126:F134" si="29">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30">IF(F126=0,0,D126-F126)</f>
        <v>0</v>
      </c>
    </row>
    <row r="127" spans="1:7" x14ac:dyDescent="0.25">
      <c r="A127" s="1675"/>
      <c r="B127" s="1689"/>
      <c r="C127" s="1676"/>
      <c r="D127" s="1867"/>
      <c r="E127" s="1562">
        <f t="shared" si="28"/>
        <v>0</v>
      </c>
      <c r="F127" s="1815">
        <f t="shared" si="29"/>
        <v>0</v>
      </c>
      <c r="G127" s="1816">
        <f t="shared" si="30"/>
        <v>0</v>
      </c>
    </row>
    <row r="128" spans="1:7" x14ac:dyDescent="0.25">
      <c r="A128" s="1675"/>
      <c r="B128" s="1689"/>
      <c r="C128" s="1676"/>
      <c r="D128" s="1867"/>
      <c r="E128" s="1562">
        <f t="shared" si="28"/>
        <v>0</v>
      </c>
      <c r="F128" s="1815">
        <f t="shared" si="29"/>
        <v>0</v>
      </c>
      <c r="G128" s="1816">
        <f t="shared" si="30"/>
        <v>0</v>
      </c>
    </row>
    <row r="129" spans="1:7" x14ac:dyDescent="0.25">
      <c r="A129" s="1675"/>
      <c r="B129" s="1689"/>
      <c r="C129" s="1676"/>
      <c r="D129" s="1867"/>
      <c r="E129" s="1562">
        <f t="shared" si="28"/>
        <v>0</v>
      </c>
      <c r="F129" s="1815">
        <f t="shared" si="29"/>
        <v>0</v>
      </c>
      <c r="G129" s="1816">
        <f t="shared" si="30"/>
        <v>0</v>
      </c>
    </row>
    <row r="130" spans="1:7" x14ac:dyDescent="0.25">
      <c r="A130" s="1675"/>
      <c r="B130" s="1689"/>
      <c r="C130" s="1676"/>
      <c r="D130" s="1867"/>
      <c r="E130" s="1562">
        <f t="shared" si="28"/>
        <v>0</v>
      </c>
      <c r="F130" s="1815">
        <f t="shared" si="29"/>
        <v>0</v>
      </c>
      <c r="G130" s="1816">
        <f t="shared" si="30"/>
        <v>0</v>
      </c>
    </row>
    <row r="131" spans="1:7" x14ac:dyDescent="0.25">
      <c r="A131" s="1675"/>
      <c r="B131" s="1860"/>
      <c r="C131" s="1676"/>
      <c r="D131" s="1867"/>
      <c r="E131" s="1562">
        <f t="shared" si="28"/>
        <v>0</v>
      </c>
      <c r="F131" s="1815">
        <f t="shared" si="29"/>
        <v>0</v>
      </c>
      <c r="G131" s="1816">
        <f t="shared" si="30"/>
        <v>0</v>
      </c>
    </row>
    <row r="132" spans="1:7" x14ac:dyDescent="0.25">
      <c r="A132" s="1675"/>
      <c r="B132" s="1860"/>
      <c r="C132" s="1676"/>
      <c r="D132" s="1867"/>
      <c r="E132" s="1562">
        <f t="shared" si="28"/>
        <v>0</v>
      </c>
      <c r="F132" s="1815">
        <f t="shared" si="29"/>
        <v>0</v>
      </c>
      <c r="G132" s="1816">
        <f t="shared" si="30"/>
        <v>0</v>
      </c>
    </row>
    <row r="133" spans="1:7" x14ac:dyDescent="0.25">
      <c r="A133" s="1675"/>
      <c r="B133" s="1689"/>
      <c r="C133" s="1676"/>
      <c r="D133" s="1867"/>
      <c r="E133" s="1562">
        <f t="shared" si="28"/>
        <v>0</v>
      </c>
      <c r="F133" s="1815">
        <f t="shared" si="29"/>
        <v>0</v>
      </c>
      <c r="G133" s="1816">
        <f t="shared" si="30"/>
        <v>0</v>
      </c>
    </row>
    <row r="134" spans="1:7" x14ac:dyDescent="0.25">
      <c r="A134" s="1675"/>
      <c r="B134" s="1689"/>
      <c r="C134" s="1676"/>
      <c r="D134" s="1867"/>
      <c r="E134" s="1562">
        <f t="shared" si="28"/>
        <v>0</v>
      </c>
      <c r="F134" s="1815">
        <f t="shared" si="29"/>
        <v>0</v>
      </c>
      <c r="G134" s="1816">
        <f t="shared" si="30"/>
        <v>0</v>
      </c>
    </row>
    <row r="135" spans="1:7" x14ac:dyDescent="0.25">
      <c r="A135" s="1675"/>
      <c r="B135" s="1689"/>
      <c r="C135" s="1676"/>
      <c r="D135" s="1867"/>
      <c r="E135" s="1562">
        <f t="shared" ref="E135:E139" si="31">IF(D135&lt;=25000,D135,IF(D135&gt;25000,25000,0))</f>
        <v>0</v>
      </c>
      <c r="F135" s="1815">
        <f t="shared" ref="F135:F139" si="32">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33">IF(F135=0,0,D135-F135)</f>
        <v>0</v>
      </c>
    </row>
    <row r="136" spans="1:7" x14ac:dyDescent="0.25">
      <c r="A136" s="1675"/>
      <c r="B136" s="1689"/>
      <c r="C136" s="1676"/>
      <c r="D136" s="1867"/>
      <c r="E136" s="1562">
        <f t="shared" si="31"/>
        <v>0</v>
      </c>
      <c r="F136" s="1815">
        <f t="shared" si="32"/>
        <v>0</v>
      </c>
      <c r="G136" s="1816">
        <f t="shared" si="33"/>
        <v>0</v>
      </c>
    </row>
    <row r="137" spans="1:7" x14ac:dyDescent="0.25">
      <c r="A137" s="1675"/>
      <c r="B137" s="1689"/>
      <c r="C137" s="1676"/>
      <c r="D137" s="1867"/>
      <c r="E137" s="1562">
        <f t="shared" si="31"/>
        <v>0</v>
      </c>
      <c r="F137" s="1815">
        <f t="shared" si="32"/>
        <v>0</v>
      </c>
      <c r="G137" s="1816">
        <f t="shared" si="33"/>
        <v>0</v>
      </c>
    </row>
    <row r="138" spans="1:7" x14ac:dyDescent="0.25">
      <c r="A138" s="1675"/>
      <c r="B138" s="1689"/>
      <c r="C138" s="1676"/>
      <c r="D138" s="1867"/>
      <c r="E138" s="1562">
        <f t="shared" si="31"/>
        <v>0</v>
      </c>
      <c r="F138" s="1815">
        <f t="shared" si="32"/>
        <v>0</v>
      </c>
      <c r="G138" s="1816">
        <f t="shared" si="33"/>
        <v>0</v>
      </c>
    </row>
    <row r="139" spans="1:7" x14ac:dyDescent="0.25">
      <c r="A139" s="1675"/>
      <c r="B139" s="1689"/>
      <c r="C139" s="1676"/>
      <c r="D139" s="1867"/>
      <c r="E139" s="1562">
        <f t="shared" si="31"/>
        <v>0</v>
      </c>
      <c r="F139" s="1815">
        <f t="shared" si="32"/>
        <v>0</v>
      </c>
      <c r="G139" s="1816">
        <f t="shared" si="33"/>
        <v>0</v>
      </c>
    </row>
    <row r="140" spans="1:7" x14ac:dyDescent="0.25">
      <c r="A140" s="1675"/>
      <c r="B140" s="1688"/>
      <c r="C140" s="1676"/>
      <c r="D140" s="1867"/>
      <c r="E140" s="1562">
        <f t="shared" si="4"/>
        <v>0</v>
      </c>
      <c r="F140" s="1815">
        <f t="shared" si="5"/>
        <v>0</v>
      </c>
      <c r="G140" s="1816">
        <f t="shared" si="6"/>
        <v>0</v>
      </c>
    </row>
    <row r="141" spans="1:7" x14ac:dyDescent="0.25">
      <c r="A141" s="1819" t="s">
        <v>158</v>
      </c>
      <c r="B141" s="1820"/>
      <c r="C141" s="1821"/>
      <c r="D141" s="1817">
        <f>SUM(D17:D140)</f>
        <v>47344</v>
      </c>
      <c r="E141" s="1563">
        <f t="shared" ref="E141" si="34">IF(D141&lt;=25000,D141,IF(D141&gt;25000,25000,0))</f>
        <v>25000</v>
      </c>
      <c r="F141" s="1817">
        <f>SUM(F17:F140)</f>
        <v>47344</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33" sqref="E3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103342</v>
      </c>
      <c r="F10" s="975"/>
      <c r="G10" s="976"/>
      <c r="H10" s="162"/>
      <c r="I10" s="162"/>
    </row>
    <row r="11" spans="1:9" s="669" customFormat="1" ht="22.5" customHeight="1" x14ac:dyDescent="0.2">
      <c r="A11" s="2306" t="s">
        <v>1944</v>
      </c>
      <c r="B11" s="2307"/>
      <c r="C11" s="2307"/>
      <c r="D11" s="2308"/>
      <c r="E11" s="978">
        <v>22013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3175079</v>
      </c>
      <c r="F19" s="1822"/>
      <c r="G19" s="1824">
        <f>'Expenditures 15-22'!K33-SUM('Expenditures 15-22'!G33,'Expenditures 15-22'!I33)+'Expenditures 15-22'!D229</f>
        <v>3175079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158546</v>
      </c>
      <c r="F21" s="1825"/>
      <c r="G21" s="1828">
        <f>'Expenditures 15-22'!K42-SUM('Expenditures 15-22'!G42,'Expenditures 15-22'!I42)+'Expenditures 15-22'!K120-SUM('Expenditures 15-22'!G120,'Expenditures 15-22'!I120)+'Expenditures 15-22'!K180-SUM('Expenditures 15-22'!G180,'Expenditures 15-22'!I180)+'Expenditures 15-22'!D238</f>
        <v>158546</v>
      </c>
      <c r="H21" s="988"/>
      <c r="I21" s="162"/>
    </row>
    <row r="22" spans="1:9" s="669" customFormat="1" ht="12" customHeight="1" x14ac:dyDescent="0.2">
      <c r="A22" s="995" t="s">
        <v>585</v>
      </c>
      <c r="B22" s="996"/>
      <c r="C22" s="994">
        <v>2200</v>
      </c>
      <c r="D22" s="1825"/>
      <c r="E22" s="1827">
        <f>'Expenditures 15-22'!K47-SUM('Expenditures 15-22'!G47,'Expenditures 15-22'!I47)+'Expenditures 15-22'!D243</f>
        <v>210866</v>
      </c>
      <c r="F22" s="1825"/>
      <c r="G22" s="1828">
        <f>'Expenditures 15-22'!K47-SUM('Expenditures 15-22'!G47,'Expenditures 15-22'!I47)+'Expenditures 15-22'!D243</f>
        <v>210866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618340</v>
      </c>
      <c r="F23" s="1825"/>
      <c r="G23" s="1827">
        <f>'Expenditures 15-22'!K53-SUM('Expenditures 15-22'!G53,'Expenditures 15-22'!I53)+'Expenditures 15-22'!D257+'Expenditures 15-22'!K330-SUM('Expenditures 15-22'!G330,'Expenditures 15-22'!I330)</f>
        <v>618340</v>
      </c>
      <c r="H23" s="988"/>
      <c r="I23" s="162"/>
    </row>
    <row r="24" spans="1:9" s="669" customFormat="1" ht="12" customHeight="1" x14ac:dyDescent="0.2">
      <c r="A24" s="995" t="s">
        <v>587</v>
      </c>
      <c r="B24" s="996"/>
      <c r="C24" s="994">
        <v>2400</v>
      </c>
      <c r="D24" s="1825"/>
      <c r="E24" s="1827">
        <f>'Expenditures 15-22'!K57-SUM('Expenditures 15-22'!G57,'Expenditures 15-22'!I57)+'Expenditures 15-22'!D261</f>
        <v>148898</v>
      </c>
      <c r="F24" s="1825"/>
      <c r="G24" s="1828">
        <f>'Expenditures 15-22'!K57-SUM('Expenditures 15-22'!G57,'Expenditures 15-22'!I57)+'Expenditures 15-22'!D261</f>
        <v>148898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60301</v>
      </c>
      <c r="E27" s="1827">
        <f>E8</f>
        <v>0</v>
      </c>
      <c r="F27" s="1827">
        <f>'Expenditures 15-22'!K60-SUM('Expenditures 15-22'!G60,'Expenditures 15-22'!I60)+'Expenditures 15-22'!D264-E8</f>
        <v>60301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328208</v>
      </c>
      <c r="F28" s="1829">
        <f>'Expenditures 15-22'!K61-SUM('Expenditures 15-22'!G61,'Expenditures 15-22'!I61)+'Expenditures 15-22'!K124-SUM('Expenditures 15-22'!G124,'Expenditures 15-22'!I124)+'Expenditures 15-22'!D266-E9</f>
        <v>328208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361223</v>
      </c>
      <c r="F29" s="1825"/>
      <c r="G29" s="1828">
        <f>'Expenditures 15-22'!K62-SUM('Expenditures 15-22'!G62,'Expenditures 15-22'!I62)+'Expenditures 15-22'!K125-SUM('Expenditures 15-22'!G125,'Expenditures 15-22'!I125)+'Expenditures 15-22'!K182-SUM('Expenditures 15-22'!G182,'Expenditures 15-22'!I182)+'Expenditures 15-22'!D267</f>
        <v>361223</v>
      </c>
      <c r="H29" s="986"/>
    </row>
    <row r="30" spans="1:9" ht="12" customHeight="1" x14ac:dyDescent="0.2">
      <c r="A30" s="995" t="s">
        <v>102</v>
      </c>
      <c r="B30" s="998"/>
      <c r="C30" s="994">
        <v>2560</v>
      </c>
      <c r="D30" s="1825"/>
      <c r="E30" s="1827">
        <f>'Expenditures 15-22'!K63-SUM('Expenditures 15-22'!G63,'Expenditures 15-22'!I63)+'Expenditures 15-22'!D268-E10</f>
        <v>62591</v>
      </c>
      <c r="F30" s="1825"/>
      <c r="G30" s="1827">
        <f>'Expenditures 15-22'!K63-SUM('Expenditures 15-22'!G63,'Expenditures 15-22'!I63)+'Expenditures 15-22'!D268-E10</f>
        <v>62591</v>
      </c>
    </row>
    <row r="31" spans="1:9" ht="12" customHeight="1" x14ac:dyDescent="0.2">
      <c r="A31" s="995" t="s">
        <v>103</v>
      </c>
      <c r="B31" s="998"/>
      <c r="C31" s="994">
        <v>2570</v>
      </c>
      <c r="D31" s="1827">
        <f>'Expenditures 15-22'!K64-SUM('Expenditures 15-22'!G64,'Expenditures 15-22'!I64)+'Expenditures 15-22'!D269-E12</f>
        <v>30489</v>
      </c>
      <c r="E31" s="1827">
        <f>E12</f>
        <v>0</v>
      </c>
      <c r="F31" s="1827">
        <f>'Expenditures 15-22'!K64-SUM('Expenditures 15-22'!G64,'Expenditures 15-22'!I64)+'Expenditures 15-22'!D269-E12</f>
        <v>30489</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2989</v>
      </c>
      <c r="F39" s="1825"/>
      <c r="G39" s="1827">
        <f>'Expenditures 15-22'!K75-SUM('Expenditures 15-22'!G75,'Expenditures 15-22'!I75)+'Expenditures 15-22'!K130-SUM('Expenditures 15-22'!G130,'Expenditures 15-22'!I130)+'Expenditures 15-22'!K185-SUM('Expenditures 15-22'!G185,'Expenditures 15-22'!I185)+'Expenditures 15-22'!D280</f>
        <v>2989</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90790</v>
      </c>
      <c r="E41" s="1829">
        <f>SUM(E19:E40)</f>
        <v>5066740</v>
      </c>
      <c r="F41" s="1829">
        <f>SUM(F19:F39)</f>
        <v>418998</v>
      </c>
      <c r="G41" s="1829">
        <f>SUM(G19:G40)</f>
        <v>4738532</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90790</v>
      </c>
      <c r="F43" s="1830" t="s">
        <v>495</v>
      </c>
      <c r="G43" s="1831">
        <f>F41</f>
        <v>418998</v>
      </c>
    </row>
    <row r="44" spans="1:7" ht="12" customHeight="1" x14ac:dyDescent="0.2">
      <c r="A44" s="988"/>
      <c r="B44" s="162"/>
      <c r="C44" s="1002"/>
      <c r="D44" s="1830" t="s">
        <v>494</v>
      </c>
      <c r="E44" s="1831">
        <f>E41</f>
        <v>5066740</v>
      </c>
      <c r="F44" s="1830" t="s">
        <v>494</v>
      </c>
      <c r="G44" s="1831">
        <f>G41</f>
        <v>4738532</v>
      </c>
    </row>
    <row r="45" spans="1:7" ht="12" customHeight="1" x14ac:dyDescent="0.2">
      <c r="A45" s="988"/>
      <c r="B45" s="162"/>
      <c r="C45" s="162"/>
      <c r="D45" s="1832" t="s">
        <v>1063</v>
      </c>
      <c r="E45" s="1833">
        <f>(E43/E44)</f>
        <v>1.7918819596032164E-2</v>
      </c>
      <c r="F45" s="1832" t="s">
        <v>1063</v>
      </c>
      <c r="G45" s="1833">
        <f>(G43/G44)</f>
        <v>8.8423587727169517E-2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E33" sqref="E33"/>
      <selection pane="bottomLeft" activeCell="E33" sqref="E3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10" width="4"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Liberty CUSD 2</v>
      </c>
      <c r="D6" s="2327"/>
      <c r="E6" s="2327"/>
      <c r="F6" s="1877"/>
    </row>
    <row r="7" spans="1:10" ht="11.25" customHeight="1" thickBot="1" x14ac:dyDescent="0.3">
      <c r="A7" s="1875"/>
      <c r="B7" s="1876"/>
      <c r="C7" s="2328" t="str">
        <f>COVER!A13</f>
        <v>01-001-0020-26</v>
      </c>
      <c r="D7" s="2328"/>
      <c r="E7" s="2328"/>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t="s">
        <v>2077</v>
      </c>
      <c r="F28" s="1892" t="s">
        <v>2098</v>
      </c>
      <c r="H28" s="1903">
        <f t="shared" si="0"/>
        <v>5</v>
      </c>
      <c r="I28" s="1903">
        <f t="shared" si="1"/>
        <v>5</v>
      </c>
      <c r="J28" s="1903">
        <f t="shared" si="2"/>
        <v>5</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2099</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33" sqref="E3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Liberty CUSD 2</v>
      </c>
      <c r="J6" s="2337"/>
      <c r="Q6" s="1686"/>
    </row>
    <row r="7" spans="1:17" x14ac:dyDescent="0.2">
      <c r="A7" s="2338" t="s">
        <v>924</v>
      </c>
      <c r="B7" s="2339"/>
      <c r="C7" s="2339"/>
      <c r="D7" s="2339"/>
      <c r="E7" s="2340"/>
      <c r="F7" s="1018"/>
      <c r="G7" s="1010"/>
      <c r="H7" s="1017" t="s">
        <v>390</v>
      </c>
      <c r="I7" s="2341" t="str">
        <f>COVER!A13</f>
        <v>01-001-0020-26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121886</v>
      </c>
      <c r="F12" s="1040"/>
      <c r="G12" s="1834">
        <f t="shared" ref="G12:G18" si="0">SUM(E12:F12)</f>
        <v>121886</v>
      </c>
      <c r="H12" s="1041">
        <v>128709</v>
      </c>
      <c r="I12" s="1040"/>
      <c r="J12" s="1834">
        <f t="shared" ref="J12:J18" si="1">SUM(H12:I12)</f>
        <v>128709</v>
      </c>
    </row>
    <row r="13" spans="1:17" ht="15" customHeight="1" x14ac:dyDescent="0.2">
      <c r="A13" s="1036">
        <v>2</v>
      </c>
      <c r="B13" s="1037" t="s">
        <v>44</v>
      </c>
      <c r="C13" s="1038"/>
      <c r="D13" s="1039">
        <v>2330</v>
      </c>
      <c r="E13" s="1834">
        <f>'Expenditures 15-22'!K51</f>
        <v>7541</v>
      </c>
      <c r="F13" s="1040"/>
      <c r="G13" s="1834">
        <f t="shared" si="0"/>
        <v>7541</v>
      </c>
      <c r="H13" s="1041">
        <v>7419</v>
      </c>
      <c r="I13" s="1040"/>
      <c r="J13" s="1834">
        <f t="shared" si="1"/>
        <v>7419</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31696</v>
      </c>
      <c r="F16" s="1040"/>
      <c r="G16" s="1834">
        <f t="shared" si="0"/>
        <v>31696</v>
      </c>
      <c r="H16" s="1041">
        <v>30900</v>
      </c>
      <c r="I16" s="1040"/>
      <c r="J16" s="1834">
        <f t="shared" si="1"/>
        <v>30900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161123</v>
      </c>
      <c r="F19" s="1836">
        <f t="shared" si="2"/>
        <v>0</v>
      </c>
      <c r="G19" s="1836">
        <f t="shared" si="2"/>
        <v>161123</v>
      </c>
      <c r="H19" s="1836">
        <f t="shared" si="2"/>
        <v>167028</v>
      </c>
      <c r="I19" s="1836">
        <f t="shared" si="2"/>
        <v>0</v>
      </c>
      <c r="J19" s="1836">
        <f t="shared" si="2"/>
        <v>167028</v>
      </c>
    </row>
    <row r="20" spans="1:10" ht="13.5" thickTop="1" x14ac:dyDescent="0.2">
      <c r="A20" s="1036">
        <v>9</v>
      </c>
      <c r="B20" s="2348" t="s">
        <v>1703</v>
      </c>
      <c r="C20" s="2348"/>
      <c r="D20" s="2349"/>
      <c r="E20" s="1047"/>
      <c r="F20" s="1047"/>
      <c r="G20" s="1047"/>
      <c r="H20" s="1047"/>
      <c r="I20" s="1047"/>
      <c r="J20" s="1837">
        <f>IF(AND(G19&gt;0,J19&gt;0),(((J19-G19)/G19)),"Enter Budget Data")</f>
        <v>3.6649019693029548E-2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E33" sqref="E3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v>2</v>
      </c>
      <c r="B6" s="329" t="s">
        <v>2101</v>
      </c>
    </row>
    <row r="7" spans="1:2" x14ac:dyDescent="0.2">
      <c r="A7" s="1069">
        <v>3</v>
      </c>
      <c r="B7" s="329" t="s">
        <v>2102</v>
      </c>
    </row>
    <row r="8" spans="1:2" x14ac:dyDescent="0.2">
      <c r="A8" s="1069">
        <v>4</v>
      </c>
      <c r="B8" s="329" t="s">
        <v>2103</v>
      </c>
    </row>
    <row r="9" spans="1:2" x14ac:dyDescent="0.2">
      <c r="A9" s="1070">
        <v>5</v>
      </c>
      <c r="B9" s="329" t="s">
        <v>2104</v>
      </c>
    </row>
    <row r="10" spans="1:2" x14ac:dyDescent="0.2">
      <c r="A10" s="1070">
        <v>6</v>
      </c>
      <c r="B10" s="329" t="s">
        <v>2105</v>
      </c>
    </row>
    <row r="11" spans="1:2" x14ac:dyDescent="0.2">
      <c r="A11" s="1070">
        <v>7</v>
      </c>
      <c r="B11" s="329" t="s">
        <v>2106</v>
      </c>
    </row>
    <row r="12" spans="1:2" x14ac:dyDescent="0.2">
      <c r="A12" s="1070">
        <v>8</v>
      </c>
      <c r="B12" s="329" t="s">
        <v>2107</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Liberty CUSD 2</v>
      </c>
    </row>
    <row r="65" spans="2:2" x14ac:dyDescent="0.2">
      <c r="B65" s="1071" t="str">
        <f>COVER!A13</f>
        <v>01-001-0020-26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33" sqref="E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dvAspect="DVASPECT_ICON" shapeId="35842" r:id="rId4">
          <objectPr defaultSize="0" r:id="rId5">
            <anchor moveWithCells="1">
              <from>
                <xdr:col>1</xdr:col>
                <xdr:colOff>19050</xdr:colOff>
                <xdr:row>3</xdr:row>
                <xdr:rowOff>152400</xdr:rowOff>
              </from>
              <to>
                <xdr:col>1</xdr:col>
                <xdr:colOff>933450</xdr:colOff>
                <xdr:row>8</xdr:row>
                <xdr:rowOff>28575</xdr:rowOff>
              </to>
            </anchor>
          </objectPr>
        </oleObject>
      </mc:Choice>
      <mc:Fallback>
        <oleObject progId="Acrobat.Document.11" dvAspect="DVASPECT_ICON" shapeId="35842" r:id="rId4"/>
      </mc:Fallback>
    </mc:AlternateContent>
    <mc:AlternateContent xmlns:mc="http://schemas.openxmlformats.org/markup-compatibility/2006">
      <mc:Choice Requires="x14">
        <oleObject progId="Acrobat.Document.11" dvAspect="DVASPECT_ICON" shapeId="35845" r:id="rId6">
          <objectPr defaultSize="0" r:id="rId5">
            <anchor moveWithCells="1">
              <from>
                <xdr:col>1</xdr:col>
                <xdr:colOff>1419225</xdr:colOff>
                <xdr:row>3</xdr:row>
                <xdr:rowOff>152400</xdr:rowOff>
              </from>
              <to>
                <xdr:col>1</xdr:col>
                <xdr:colOff>2333625</xdr:colOff>
                <xdr:row>8</xdr:row>
                <xdr:rowOff>28575</xdr:rowOff>
              </to>
            </anchor>
          </objectPr>
        </oleObject>
      </mc:Choice>
      <mc:Fallback>
        <oleObject progId="Acrobat.Document.11" dvAspect="DVASPECT_ICON" shapeId="35845"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4479259</v>
      </c>
      <c r="C8" s="1838">
        <f>'Acct Summary 7-8'!D8</f>
        <v>313430</v>
      </c>
      <c r="D8" s="1838">
        <f>'Acct Summary 7-8'!F8</f>
        <v>441000</v>
      </c>
      <c r="E8" s="1838">
        <f>'Acct Summary 7-8'!I8</f>
        <v>31491</v>
      </c>
      <c r="F8" s="1838">
        <f>SUM(B8:E8)</f>
        <v>5265180</v>
      </c>
    </row>
    <row r="9" spans="1:8" s="1080" customFormat="1" ht="14.25" customHeight="1" thickBot="1" x14ac:dyDescent="0.25">
      <c r="A9" s="1079" t="s">
        <v>1436</v>
      </c>
      <c r="B9" s="1839">
        <f>'Acct Summary 7-8'!C17</f>
        <v>4138623</v>
      </c>
      <c r="C9" s="1839">
        <f>'Acct Summary 7-8'!D17</f>
        <v>302449</v>
      </c>
      <c r="D9" s="1839">
        <f>'Acct Summary 7-8'!F17</f>
        <v>421724</v>
      </c>
      <c r="E9" s="1838"/>
      <c r="F9" s="1838">
        <f>SUM(B9:E9)</f>
        <v>4862796</v>
      </c>
    </row>
    <row r="10" spans="1:8" s="1080" customFormat="1" ht="14.25" thickTop="1" thickBot="1" x14ac:dyDescent="0.25">
      <c r="A10" s="1081" t="s">
        <v>1437</v>
      </c>
      <c r="B10" s="1840">
        <f>(B8-B9)</f>
        <v>340636</v>
      </c>
      <c r="C10" s="1840">
        <f>(C8-C9)</f>
        <v>10981</v>
      </c>
      <c r="D10" s="1840">
        <f>(D8-D9)</f>
        <v>19276</v>
      </c>
      <c r="E10" s="1839">
        <f>(E8-E9)</f>
        <v>31491</v>
      </c>
      <c r="F10" s="1841">
        <f>SUM(F8-F9)</f>
        <v>402384</v>
      </c>
    </row>
    <row r="11" spans="1:8" s="1080" customFormat="1" ht="14.25" thickTop="1" thickBot="1" x14ac:dyDescent="0.25">
      <c r="A11" s="1082" t="s">
        <v>1785</v>
      </c>
      <c r="B11" s="1842">
        <f>'Acct Summary 7-8'!C81</f>
        <v>1130407</v>
      </c>
      <c r="C11" s="1842">
        <f>'Acct Summary 7-8'!D81</f>
        <v>630096</v>
      </c>
      <c r="D11" s="1842">
        <f>'Acct Summary 7-8'!F81</f>
        <v>443226</v>
      </c>
      <c r="E11" s="1842">
        <f>'Acct Summary 7-8'!I81</f>
        <v>406939</v>
      </c>
      <c r="F11" s="1843">
        <f>SUM(B11:E11)</f>
        <v>2610668</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C57" sqref="C5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01-001-0020-26</v>
      </c>
    </row>
    <row r="3" spans="1:2" x14ac:dyDescent="0.2">
      <c r="A3" t="s">
        <v>1013</v>
      </c>
      <c r="B3" s="138" t="str">
        <f>COVER!A15</f>
        <v>Adams</v>
      </c>
    </row>
    <row r="4" spans="1:2" x14ac:dyDescent="0.2">
      <c r="A4" t="s">
        <v>1064</v>
      </c>
      <c r="B4" s="138" t="str">
        <f>COVER!A17</f>
        <v>Liberty CUSD 2</v>
      </c>
    </row>
    <row r="5" spans="1:2" x14ac:dyDescent="0.2">
      <c r="A5" t="s">
        <v>728</v>
      </c>
      <c r="B5" s="138" t="str">
        <f>COVER!A38</f>
        <v>Ms. Kelle Bunch</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Valerie L. Flynn</v>
      </c>
    </row>
    <row r="18" spans="1:2" x14ac:dyDescent="0.2">
      <c r="A18" t="s">
        <v>1212</v>
      </c>
      <c r="B18" s="138" t="str">
        <f>COVER!T17</f>
        <v>1395 Lincoln Ave</v>
      </c>
    </row>
    <row r="19" spans="1:2" x14ac:dyDescent="0.2">
      <c r="A19" t="s">
        <v>941</v>
      </c>
      <c r="B19" s="138" t="str">
        <f>COVER!T25</f>
        <v>vflynn@zescpa.com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1041200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1130407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1101845</v>
      </c>
      <c r="D92" s="2" t="str">
        <f t="shared" si="0"/>
        <v>Error?</v>
      </c>
    </row>
    <row r="93" spans="1:4" x14ac:dyDescent="0.2">
      <c r="A93" s="5">
        <v>32</v>
      </c>
      <c r="B93" s="138">
        <f>'Assets-Liab 5-6'!C41</f>
        <v>1130407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630096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630096</v>
      </c>
      <c r="D123" s="2" t="str">
        <f t="shared" si="0"/>
        <v>Error?</v>
      </c>
    </row>
    <row r="124" spans="1:4" x14ac:dyDescent="0.2">
      <c r="A124" s="5">
        <v>63</v>
      </c>
      <c r="B124" s="138">
        <f>'Assets-Liab 5-6'!D41</f>
        <v>630096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1338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1338</v>
      </c>
      <c r="D140" s="2" t="str">
        <f t="shared" si="1"/>
        <v>Error?</v>
      </c>
    </row>
    <row r="141" spans="1:4" x14ac:dyDescent="0.2">
      <c r="A141" s="5">
        <v>80</v>
      </c>
      <c r="B141" s="138">
        <f>'Assets-Liab 5-6'!E41</f>
        <v>1338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410000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443226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443226</v>
      </c>
      <c r="D170" s="2" t="str">
        <f t="shared" si="1"/>
        <v>Error?</v>
      </c>
    </row>
    <row r="171" spans="1:4" x14ac:dyDescent="0.2">
      <c r="A171" s="5">
        <v>110</v>
      </c>
      <c r="B171" s="138">
        <f>'Assets-Liab 5-6'!F41</f>
        <v>443226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275180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201712</v>
      </c>
      <c r="D189" s="2" t="str">
        <f t="shared" si="1"/>
        <v>Error?</v>
      </c>
    </row>
    <row r="190" spans="1:4" x14ac:dyDescent="0.2">
      <c r="A190" s="5">
        <v>129</v>
      </c>
      <c r="B190" s="138">
        <f>'Assets-Liab 5-6'!G41</f>
        <v>275180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102180</v>
      </c>
      <c r="D273" s="2" t="str">
        <f t="shared" si="3"/>
        <v>Error?</v>
      </c>
    </row>
    <row r="274" spans="1:4" x14ac:dyDescent="0.2">
      <c r="A274" s="5">
        <v>213</v>
      </c>
      <c r="B274" s="138">
        <f>'Assets-Liab 5-6'!M17</f>
        <v>5223988</v>
      </c>
      <c r="D274" s="2" t="str">
        <f t="shared" si="3"/>
        <v>Error?</v>
      </c>
    </row>
    <row r="275" spans="1:4" x14ac:dyDescent="0.2">
      <c r="A275" s="5">
        <v>214</v>
      </c>
      <c r="B275" s="138">
        <f>'Assets-Liab 5-6'!M18</f>
        <v>785294</v>
      </c>
      <c r="D275" s="2" t="str">
        <f t="shared" si="3"/>
        <v>Error?</v>
      </c>
    </row>
    <row r="276" spans="1:4" x14ac:dyDescent="0.2">
      <c r="A276" s="5">
        <v>215</v>
      </c>
      <c r="B276" s="138">
        <f>'Assets-Liab 5-6'!M19</f>
        <v>1471984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7583446</v>
      </c>
      <c r="C279" s="2" t="s">
        <v>594</v>
      </c>
      <c r="D279" s="2" t="str">
        <f t="shared" si="3"/>
        <v>Error?</v>
      </c>
    </row>
    <row r="280" spans="1:4" x14ac:dyDescent="0.2">
      <c r="A280" s="5">
        <v>219</v>
      </c>
      <c r="B280" s="138">
        <f>'Assets-Liab 5-6'!M40</f>
        <v>7583446</v>
      </c>
      <c r="D280" s="2" t="str">
        <f t="shared" si="3"/>
        <v>Error?</v>
      </c>
    </row>
    <row r="281" spans="1:4" x14ac:dyDescent="0.2">
      <c r="A281" s="5">
        <v>220</v>
      </c>
      <c r="B281" s="138">
        <f>'Assets-Liab 5-6'!M41</f>
        <v>7583446</v>
      </c>
      <c r="C281" s="2" t="s">
        <v>594</v>
      </c>
      <c r="D281" s="2" t="str">
        <f t="shared" si="3"/>
        <v>Error?</v>
      </c>
    </row>
    <row r="282" spans="1:4" x14ac:dyDescent="0.2">
      <c r="A282" s="5">
        <v>221</v>
      </c>
      <c r="B282" s="138">
        <f>'Assets-Liab 5-6'!N21</f>
        <v>1338</v>
      </c>
      <c r="D282" s="2" t="str">
        <f t="shared" si="3"/>
        <v>Error?</v>
      </c>
    </row>
    <row r="283" spans="1:4" x14ac:dyDescent="0.2">
      <c r="A283" s="5">
        <v>222</v>
      </c>
      <c r="B283" s="138">
        <f>'Assets-Liab 5-6'!N22</f>
        <v>239862</v>
      </c>
      <c r="D283" s="2" t="str">
        <f t="shared" si="3"/>
        <v>Error?</v>
      </c>
    </row>
    <row r="284" spans="1:4" x14ac:dyDescent="0.2">
      <c r="A284" s="5">
        <v>223</v>
      </c>
      <c r="B284" s="138">
        <f>'Assets-Liab 5-6'!N23</f>
        <v>241200</v>
      </c>
      <c r="C284" s="2" t="s">
        <v>594</v>
      </c>
      <c r="D284" s="2" t="str">
        <f t="shared" si="3"/>
        <v>Error?</v>
      </c>
    </row>
    <row r="285" spans="1:4" x14ac:dyDescent="0.2">
      <c r="A285" s="5">
        <v>224</v>
      </c>
      <c r="B285" s="138">
        <f>'Assets-Liab 5-6'!N36</f>
        <v>241200</v>
      </c>
      <c r="D285" s="2" t="str">
        <f t="shared" si="3"/>
        <v>Error?</v>
      </c>
    </row>
    <row r="286" spans="1:4" x14ac:dyDescent="0.2">
      <c r="A286" s="10">
        <v>225</v>
      </c>
      <c r="D286" s="2" t="str">
        <f t="shared" si="3"/>
        <v>OK</v>
      </c>
    </row>
    <row r="287" spans="1:4" x14ac:dyDescent="0.2">
      <c r="A287" s="5">
        <v>226</v>
      </c>
      <c r="B287" s="138">
        <f>'Assets-Liab 5-6'!N37</f>
        <v>241200</v>
      </c>
      <c r="C287" s="2" t="s">
        <v>594</v>
      </c>
      <c r="D287" s="2" t="str">
        <f t="shared" si="3"/>
        <v>Error?</v>
      </c>
    </row>
    <row r="288" spans="1:4" x14ac:dyDescent="0.2">
      <c r="A288" s="5">
        <v>227</v>
      </c>
      <c r="B288" s="138">
        <f>'Assets-Liab 5-6'!N41</f>
        <v>241200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1343084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159879</v>
      </c>
      <c r="D717" s="2" t="str">
        <f t="shared" si="10"/>
        <v>Error?</v>
      </c>
    </row>
    <row r="718" spans="1:4" x14ac:dyDescent="0.2">
      <c r="A718" s="5">
        <v>657</v>
      </c>
      <c r="B718" s="138">
        <f>'Expenditures 15-22'!C14</f>
        <v>78304</v>
      </c>
      <c r="D718" s="2" t="str">
        <f t="shared" si="10"/>
        <v>Error?</v>
      </c>
    </row>
    <row r="719" spans="1:4" x14ac:dyDescent="0.2">
      <c r="A719" s="5">
        <v>658</v>
      </c>
      <c r="B719" s="138">
        <f>'Expenditures 15-22'!C15</f>
        <v>2568</v>
      </c>
      <c r="D719" s="2" t="str">
        <f t="shared" si="10"/>
        <v>Error?</v>
      </c>
    </row>
    <row r="720" spans="1:4" x14ac:dyDescent="0.2">
      <c r="A720" s="5">
        <v>659</v>
      </c>
      <c r="B720" s="138">
        <f>'Expenditures 15-22'!C33</f>
        <v>2284867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60890</v>
      </c>
      <c r="D722" s="2" t="str">
        <f t="shared" si="10"/>
        <v>Error?</v>
      </c>
    </row>
    <row r="723" spans="1:4" x14ac:dyDescent="0.2">
      <c r="A723" s="5">
        <v>662</v>
      </c>
      <c r="B723" s="138">
        <f>'Expenditures 15-22'!C38</f>
        <v>8307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58162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127359</v>
      </c>
      <c r="C727" s="2" t="s">
        <v>594</v>
      </c>
      <c r="D727" s="2" t="str">
        <f t="shared" si="10"/>
        <v>Error?</v>
      </c>
    </row>
    <row r="728" spans="1:4" x14ac:dyDescent="0.2">
      <c r="A728" s="5">
        <v>667</v>
      </c>
      <c r="B728" s="138">
        <f>'Expenditures 15-22'!C44</f>
        <v>10990</v>
      </c>
      <c r="D728" s="2" t="str">
        <f t="shared" si="10"/>
        <v>Error?</v>
      </c>
    </row>
    <row r="729" spans="1:4" x14ac:dyDescent="0.2">
      <c r="A729" s="5">
        <v>668</v>
      </c>
      <c r="B729" s="138">
        <f>'Expenditures 15-22'!C45</f>
        <v>61431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72421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95171</v>
      </c>
      <c r="D733" s="2" t="str">
        <f t="shared" si="10"/>
        <v>Error?</v>
      </c>
    </row>
    <row r="734" spans="1:4" x14ac:dyDescent="0.2">
      <c r="A734" s="5">
        <v>673</v>
      </c>
      <c r="B734" s="138">
        <f>'Expenditures 15-22'!C53</f>
        <v>100707</v>
      </c>
      <c r="C734" s="2" t="s">
        <v>594</v>
      </c>
      <c r="D734" s="2" t="str">
        <f t="shared" si="10"/>
        <v>Error?</v>
      </c>
    </row>
    <row r="735" spans="1:4" x14ac:dyDescent="0.2">
      <c r="A735" s="5">
        <v>674</v>
      </c>
      <c r="B735" s="138">
        <f>'Expenditures 15-22'!C55</f>
        <v>122601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122601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35590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5185</v>
      </c>
      <c r="D741" s="2" t="str">
        <f t="shared" si="10"/>
        <v>Error?</v>
      </c>
    </row>
    <row r="742" spans="1:4" x14ac:dyDescent="0.2">
      <c r="A742" s="5">
        <v>681</v>
      </c>
      <c r="B742" s="138">
        <f>'Expenditures 15-22'!C63</f>
        <v>42359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83134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506222</v>
      </c>
      <c r="C755" s="2" t="s">
        <v>594</v>
      </c>
      <c r="D755" s="2" t="str">
        <f t="shared" si="10"/>
        <v>Error?</v>
      </c>
    </row>
    <row r="756" spans="1:4" x14ac:dyDescent="0.2">
      <c r="A756" s="5">
        <v>695</v>
      </c>
      <c r="B756" s="138">
        <f>'Expenditures 15-22'!C75</f>
        <v>1440</v>
      </c>
      <c r="D756" s="2" t="str">
        <f t="shared" si="10"/>
        <v>Error?</v>
      </c>
    </row>
    <row r="757" spans="1:4" x14ac:dyDescent="0.2">
      <c r="A757" s="5">
        <v>696</v>
      </c>
      <c r="B757" s="138">
        <f>'Expenditures 15-22'!C114</f>
        <v>2792529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321855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40277</v>
      </c>
      <c r="D775" s="2" t="str">
        <f t="shared" si="11"/>
        <v>Error?</v>
      </c>
    </row>
    <row r="776" spans="1:4" x14ac:dyDescent="0.2">
      <c r="A776" s="5">
        <v>715</v>
      </c>
      <c r="B776" s="138">
        <f>'Expenditures 15-22'!D14</f>
        <v>2038</v>
      </c>
      <c r="D776" s="2" t="str">
        <f t="shared" si="11"/>
        <v>Error?</v>
      </c>
    </row>
    <row r="777" spans="1:4" x14ac:dyDescent="0.2">
      <c r="A777" s="5">
        <v>716</v>
      </c>
      <c r="B777" s="138">
        <f>'Expenditures 15-22'!D15</f>
        <v>309</v>
      </c>
      <c r="D777" s="2" t="str">
        <f t="shared" si="11"/>
        <v>Error?</v>
      </c>
    </row>
    <row r="778" spans="1:4" x14ac:dyDescent="0.2">
      <c r="A778" s="5">
        <v>717</v>
      </c>
      <c r="B778" s="138">
        <f>'Expenditures 15-22'!D33</f>
        <v>520741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18477</v>
      </c>
      <c r="D780" s="2" t="str">
        <f t="shared" si="11"/>
        <v>Error?</v>
      </c>
    </row>
    <row r="781" spans="1:4" x14ac:dyDescent="0.2">
      <c r="A781" s="5">
        <v>720</v>
      </c>
      <c r="B781" s="138">
        <f>'Expenditures 15-22'!D38</f>
        <v>914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8456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27847</v>
      </c>
      <c r="C785" s="2" t="s">
        <v>594</v>
      </c>
      <c r="D785" s="2" t="str">
        <f t="shared" si="11"/>
        <v>Error?</v>
      </c>
    </row>
    <row r="786" spans="1:4" x14ac:dyDescent="0.2">
      <c r="A786" s="5">
        <v>725</v>
      </c>
      <c r="B786" s="138">
        <f>'Expenditures 15-22'!D44</f>
        <v>3876</v>
      </c>
      <c r="D786" s="2" t="str">
        <f t="shared" si="11"/>
        <v>Error?</v>
      </c>
    </row>
    <row r="787" spans="1:4" x14ac:dyDescent="0.2">
      <c r="A787" s="5">
        <v>726</v>
      </c>
      <c r="B787" s="138">
        <f>'Expenditures 15-22'!D45</f>
        <v>10915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14791</v>
      </c>
      <c r="C789" s="2" t="s">
        <v>594</v>
      </c>
      <c r="D789" s="2" t="str">
        <f t="shared" si="11"/>
        <v>Error?</v>
      </c>
    </row>
    <row r="790" spans="1:4" x14ac:dyDescent="0.2">
      <c r="A790" s="5">
        <v>729</v>
      </c>
      <c r="B790" s="138">
        <f>'Expenditures 15-22'!D49</f>
        <v>152</v>
      </c>
      <c r="D790" s="2" t="str">
        <f t="shared" si="11"/>
        <v>Error?</v>
      </c>
    </row>
    <row r="791" spans="1:4" x14ac:dyDescent="0.2">
      <c r="A791" s="5">
        <v>730</v>
      </c>
      <c r="B791" s="138">
        <f>'Expenditures 15-22'!D50</f>
        <v>25016</v>
      </c>
      <c r="D791" s="2" t="str">
        <f t="shared" si="11"/>
        <v>Error?</v>
      </c>
    </row>
    <row r="792" spans="1:4" x14ac:dyDescent="0.2">
      <c r="A792" s="5">
        <v>731</v>
      </c>
      <c r="B792" s="138">
        <f>'Expenditures 15-22'!D53</f>
        <v>25471</v>
      </c>
      <c r="C792" s="2" t="s">
        <v>594</v>
      </c>
      <c r="D792" s="2" t="str">
        <f t="shared" si="11"/>
        <v>Error?</v>
      </c>
    </row>
    <row r="793" spans="1:4" x14ac:dyDescent="0.2">
      <c r="A793" s="5">
        <v>732</v>
      </c>
      <c r="B793" s="138">
        <f>'Expenditures 15-22'!D55</f>
        <v>18029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18029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5978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12163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98301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619042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33122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1642</v>
      </c>
      <c r="D833" s="2" t="str">
        <f t="shared" si="12"/>
        <v>Error?</v>
      </c>
    </row>
    <row r="834" spans="1:4" x14ac:dyDescent="0.2">
      <c r="A834" s="5">
        <v>773</v>
      </c>
      <c r="B834" s="138">
        <f>'Expenditures 15-22'!E14</f>
        <v>18783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70326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14285</v>
      </c>
      <c r="D844" s="2" t="str">
        <f t="shared" si="12"/>
        <v>Error?</v>
      </c>
    </row>
    <row r="845" spans="1:4" x14ac:dyDescent="0.2">
      <c r="A845" s="5">
        <v>784</v>
      </c>
      <c r="B845" s="138">
        <f>'Expenditures 15-22'!E45</f>
        <v>46911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61196</v>
      </c>
      <c r="C847" s="2" t="s">
        <v>594</v>
      </c>
      <c r="D847" s="2" t="str">
        <f t="shared" si="12"/>
        <v>Error?</v>
      </c>
    </row>
    <row r="848" spans="1:4" x14ac:dyDescent="0.2">
      <c r="A848" s="5">
        <v>787</v>
      </c>
      <c r="B848" s="138">
        <f>'Expenditures 15-22'!E49</f>
        <v>9635</v>
      </c>
      <c r="D848" s="2" t="str">
        <f t="shared" si="12"/>
        <v>Error?</v>
      </c>
    </row>
    <row r="849" spans="1:4" x14ac:dyDescent="0.2">
      <c r="A849" s="5">
        <v>788</v>
      </c>
      <c r="B849" s="138">
        <f>'Expenditures 15-22'!E50</f>
        <v>801</v>
      </c>
      <c r="D849" s="2" t="str">
        <f t="shared" si="12"/>
        <v>Error?</v>
      </c>
    </row>
    <row r="850" spans="1:4" x14ac:dyDescent="0.2">
      <c r="A850" s="5">
        <v>789</v>
      </c>
      <c r="B850" s="138">
        <f>'Expenditures 15-22'!E53</f>
        <v>12012</v>
      </c>
      <c r="C850" s="2" t="s">
        <v>594</v>
      </c>
      <c r="D850" s="2" t="str">
        <f t="shared" si="12"/>
        <v>Error?</v>
      </c>
    </row>
    <row r="851" spans="1:4" x14ac:dyDescent="0.2">
      <c r="A851" s="5">
        <v>790</v>
      </c>
      <c r="B851" s="138">
        <f>'Expenditures 15-22'!E55</f>
        <v>818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11990</v>
      </c>
      <c r="D855" s="2" t="str">
        <f t="shared" si="12"/>
        <v>Error?</v>
      </c>
    </row>
    <row r="856" spans="1:4" x14ac:dyDescent="0.2">
      <c r="A856" s="5">
        <v>795</v>
      </c>
      <c r="B856" s="138">
        <f>'Expenditures 15-22'!E61</f>
        <v>2220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1213</v>
      </c>
      <c r="D858" s="2" t="str">
        <f t="shared" si="12"/>
        <v>Error?</v>
      </c>
    </row>
    <row r="859" spans="1:4" x14ac:dyDescent="0.2">
      <c r="A859" s="5">
        <v>798</v>
      </c>
      <c r="B859" s="138">
        <f>'Expenditures 15-22'!E64</f>
        <v>20904</v>
      </c>
      <c r="D859" s="2" t="str">
        <f t="shared" si="12"/>
        <v>Error?</v>
      </c>
    </row>
    <row r="860" spans="1:4" x14ac:dyDescent="0.2">
      <c r="A860" s="10">
        <v>799</v>
      </c>
      <c r="D860" s="2" t="str">
        <f t="shared" si="12"/>
        <v>OK</v>
      </c>
    </row>
    <row r="861" spans="1:4" x14ac:dyDescent="0.2">
      <c r="A861" s="5">
        <v>800</v>
      </c>
      <c r="B861" s="138">
        <f>'Expenditures 15-22'!E65</f>
        <v>36327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110353</v>
      </c>
      <c r="C871" s="2" t="s">
        <v>594</v>
      </c>
      <c r="D871" s="2" t="str">
        <f t="shared" si="12"/>
        <v>Error?</v>
      </c>
    </row>
    <row r="872" spans="1:4" x14ac:dyDescent="0.2">
      <c r="A872" s="5">
        <v>811</v>
      </c>
      <c r="B872" s="138">
        <f>'Expenditures 15-22'!E75</f>
        <v>608</v>
      </c>
      <c r="D872" s="2" t="str">
        <f t="shared" si="12"/>
        <v>Error?</v>
      </c>
    </row>
    <row r="873" spans="1:4" x14ac:dyDescent="0.2">
      <c r="A873" s="5">
        <v>812</v>
      </c>
      <c r="B873" s="138">
        <f>'Expenditures 15-22'!E114</f>
        <v>231123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61635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10304</v>
      </c>
      <c r="D891" s="2" t="str">
        <f t="shared" si="12"/>
        <v>Error?</v>
      </c>
    </row>
    <row r="892" spans="1:4" x14ac:dyDescent="0.2">
      <c r="A892" s="5">
        <v>831</v>
      </c>
      <c r="B892" s="138">
        <f>'Expenditures 15-22'!F14</f>
        <v>11387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117571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128</v>
      </c>
      <c r="D896" s="2" t="str">
        <f t="shared" si="13"/>
        <v>Error?</v>
      </c>
    </row>
    <row r="897" spans="1:4" x14ac:dyDescent="0.2">
      <c r="A897" s="5">
        <v>836</v>
      </c>
      <c r="B897" s="138">
        <f>'Expenditures 15-22'!F38</f>
        <v>973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407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1508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54211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54211</v>
      </c>
      <c r="C905" s="2" t="s">
        <v>594</v>
      </c>
      <c r="D905" s="2" t="str">
        <f t="shared" si="13"/>
        <v>Error?</v>
      </c>
    </row>
    <row r="906" spans="1:4" x14ac:dyDescent="0.2">
      <c r="A906" s="5">
        <v>845</v>
      </c>
      <c r="B906" s="138">
        <f>'Expenditures 15-22'!F49</f>
        <v>3514</v>
      </c>
      <c r="D906" s="2" t="str">
        <f t="shared" si="13"/>
        <v>Error?</v>
      </c>
    </row>
    <row r="907" spans="1:4" x14ac:dyDescent="0.2">
      <c r="A907" s="5">
        <v>846</v>
      </c>
      <c r="B907" s="138">
        <f>'Expenditures 15-22'!F50</f>
        <v>142</v>
      </c>
      <c r="D907" s="2" t="str">
        <f t="shared" si="13"/>
        <v>Error?</v>
      </c>
    </row>
    <row r="908" spans="1:4" x14ac:dyDescent="0.2">
      <c r="A908" s="5">
        <v>847</v>
      </c>
      <c r="B908" s="138">
        <f>'Expenditures 15-22'!F53</f>
        <v>3782</v>
      </c>
      <c r="C908" s="2" t="s">
        <v>594</v>
      </c>
      <c r="D908" s="2" t="str">
        <f t="shared" si="13"/>
        <v>Error?</v>
      </c>
    </row>
    <row r="909" spans="1:4" x14ac:dyDescent="0.2">
      <c r="A909" s="5">
        <v>848</v>
      </c>
      <c r="B909" s="138">
        <f>'Expenditures 15-22'!F55</f>
        <v>106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820</v>
      </c>
      <c r="D913" s="2" t="str">
        <f t="shared" si="13"/>
        <v>Error?</v>
      </c>
    </row>
    <row r="914" spans="1:4" x14ac:dyDescent="0.2">
      <c r="A914" s="5">
        <v>853</v>
      </c>
      <c r="B914" s="138">
        <f>'Expenditures 15-22'!F61</f>
        <v>7268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109773</v>
      </c>
      <c r="D916" s="2" t="str">
        <f t="shared" si="13"/>
        <v>Error?</v>
      </c>
    </row>
    <row r="917" spans="1:4" x14ac:dyDescent="0.2">
      <c r="A917" s="5">
        <v>856</v>
      </c>
      <c r="B917" s="138">
        <f>'Expenditures 15-22'!F64</f>
        <v>9585</v>
      </c>
      <c r="D917" s="2" t="str">
        <f t="shared" si="13"/>
        <v>Error?</v>
      </c>
    </row>
    <row r="918" spans="1:4" x14ac:dyDescent="0.2">
      <c r="A918" s="10">
        <v>857</v>
      </c>
      <c r="D918" s="2" t="str">
        <f t="shared" si="13"/>
        <v>OK</v>
      </c>
    </row>
    <row r="919" spans="1:4" x14ac:dyDescent="0.2">
      <c r="A919" s="5">
        <v>858</v>
      </c>
      <c r="B919" s="138">
        <f>'Expenditures 15-22'!F65</f>
        <v>127446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187053</v>
      </c>
      <c r="C929" s="2" t="s">
        <v>594</v>
      </c>
      <c r="D929" s="2" t="str">
        <f t="shared" si="13"/>
        <v>Error?</v>
      </c>
    </row>
    <row r="930" spans="1:4" x14ac:dyDescent="0.2">
      <c r="A930" s="5">
        <v>869</v>
      </c>
      <c r="B930" s="138">
        <f>'Expenditures 15-22'!F75</f>
        <v>884</v>
      </c>
      <c r="D930" s="2" t="str">
        <f t="shared" si="13"/>
        <v>Error?</v>
      </c>
    </row>
    <row r="931" spans="1:4" x14ac:dyDescent="0.2">
      <c r="A931" s="5">
        <v>870</v>
      </c>
      <c r="B931" s="138">
        <f>'Expenditures 15-22'!F114</f>
        <v>305508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3293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27397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26664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26664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26664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54061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285</v>
      </c>
      <c r="D1007" s="2" t="str">
        <f t="shared" si="14"/>
        <v>Error?</v>
      </c>
    </row>
    <row r="1008" spans="1:4" x14ac:dyDescent="0.2">
      <c r="A1008" s="5">
        <v>947</v>
      </c>
      <c r="B1008" s="138">
        <f>'Expenditures 15-22'!H14</f>
        <v>7519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119528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2869</v>
      </c>
      <c r="D1022" s="2" t="str">
        <f t="shared" si="14"/>
        <v>Error?</v>
      </c>
    </row>
    <row r="1023" spans="1:4" x14ac:dyDescent="0.2">
      <c r="A1023" s="5">
        <v>962</v>
      </c>
      <c r="B1023" s="138">
        <f>'Expenditures 15-22'!H50</f>
        <v>756</v>
      </c>
      <c r="D1023" s="2" t="str">
        <f t="shared" ref="D1023:D1086" si="15">IF(ISBLANK(B1023),"OK",IF(A1023-B1023=0,"OK","Error?"))</f>
        <v>Error?</v>
      </c>
    </row>
    <row r="1024" spans="1:4" x14ac:dyDescent="0.2">
      <c r="A1024" s="5">
        <v>963</v>
      </c>
      <c r="B1024" s="138">
        <f>'Expenditures 15-22'!H53</f>
        <v>3625</v>
      </c>
      <c r="C1024" s="2" t="s">
        <v>594</v>
      </c>
      <c r="D1024" s="2" t="str">
        <f t="shared" si="15"/>
        <v>Error?</v>
      </c>
    </row>
    <row r="1025" spans="1:4" x14ac:dyDescent="0.2">
      <c r="A1025" s="5">
        <v>964</v>
      </c>
      <c r="B1025" s="138">
        <f>'Expenditures 15-22'!H55</f>
        <v>649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649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4274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2781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126583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1762271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215680</v>
      </c>
      <c r="C1105" s="2" t="s">
        <v>594</v>
      </c>
      <c r="D1105" s="2" t="str">
        <f t="shared" si="16"/>
        <v>Error?</v>
      </c>
    </row>
    <row r="1106" spans="1:4" x14ac:dyDescent="0.2">
      <c r="A1106" s="5">
        <v>1045</v>
      </c>
      <c r="B1106" s="138">
        <f>'Expenditures 15-22'!K14</f>
        <v>118031</v>
      </c>
      <c r="C1106" s="2" t="s">
        <v>594</v>
      </c>
      <c r="D1106" s="2" t="str">
        <f t="shared" si="16"/>
        <v>Error?</v>
      </c>
    </row>
    <row r="1107" spans="1:4" x14ac:dyDescent="0.2">
      <c r="A1107" s="5">
        <v>1046</v>
      </c>
      <c r="B1107" s="138">
        <f>'Expenditures 15-22'!K15</f>
        <v>2877</v>
      </c>
      <c r="C1107" s="2" t="s">
        <v>594</v>
      </c>
      <c r="D1107" s="2" t="str">
        <f t="shared" si="16"/>
        <v>Error?</v>
      </c>
    </row>
    <row r="1108" spans="1:4" x14ac:dyDescent="0.2">
      <c r="A1108" s="5">
        <v>1047</v>
      </c>
      <c r="B1108" s="138">
        <f>'Expenditures 15-22'!K33</f>
        <v>3144035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79495</v>
      </c>
      <c r="C1110" s="2" t="s">
        <v>594</v>
      </c>
      <c r="D1110" s="2" t="str">
        <f t="shared" si="16"/>
        <v>Error?</v>
      </c>
    </row>
    <row r="1111" spans="1:4" x14ac:dyDescent="0.2">
      <c r="A1111" s="5">
        <v>1050</v>
      </c>
      <c r="B1111" s="138">
        <f>'Expenditures 15-22'!K38</f>
        <v>10194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67025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156714</v>
      </c>
      <c r="C1115" s="2" t="s">
        <v>594</v>
      </c>
      <c r="D1115" s="2" t="str">
        <f t="shared" si="16"/>
        <v>Error?</v>
      </c>
    </row>
    <row r="1116" spans="1:4" x14ac:dyDescent="0.2">
      <c r="A1116" s="5">
        <v>1055</v>
      </c>
      <c r="B1116" s="138">
        <f>'Expenditures 15-22'!K44</f>
        <v>29151</v>
      </c>
      <c r="C1116" s="2" t="s">
        <v>594</v>
      </c>
      <c r="D1116" s="2" t="str">
        <f t="shared" si="16"/>
        <v>Error?</v>
      </c>
    </row>
    <row r="1117" spans="1:4" x14ac:dyDescent="0.2">
      <c r="A1117" s="5">
        <v>1056</v>
      </c>
      <c r="B1117" s="138">
        <f>'Expenditures 15-22'!K45</f>
        <v>173468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202619</v>
      </c>
      <c r="C1119" s="2" t="s">
        <v>594</v>
      </c>
      <c r="D1119" s="2" t="str">
        <f t="shared" si="16"/>
        <v>Error?</v>
      </c>
    </row>
    <row r="1120" spans="1:4" x14ac:dyDescent="0.2">
      <c r="A1120" s="5">
        <v>1059</v>
      </c>
      <c r="B1120" s="138">
        <f>'Expenditures 15-22'!K49</f>
        <v>16170</v>
      </c>
      <c r="C1120" s="2" t="s">
        <v>594</v>
      </c>
      <c r="D1120" s="2" t="str">
        <f t="shared" si="16"/>
        <v>Error?</v>
      </c>
    </row>
    <row r="1121" spans="1:4" x14ac:dyDescent="0.2">
      <c r="A1121" s="5">
        <v>1060</v>
      </c>
      <c r="B1121" s="138">
        <f>'Expenditures 15-22'!K50</f>
        <v>121886</v>
      </c>
      <c r="C1121" s="2" t="s">
        <v>594</v>
      </c>
      <c r="D1121" s="2" t="str">
        <f t="shared" si="16"/>
        <v>Error?</v>
      </c>
    </row>
    <row r="1122" spans="1:4" x14ac:dyDescent="0.2">
      <c r="A1122" s="5">
        <v>1061</v>
      </c>
      <c r="B1122" s="138">
        <f>'Expenditures 15-22'!K53</f>
        <v>145597</v>
      </c>
      <c r="C1122" s="2" t="s">
        <v>594</v>
      </c>
      <c r="D1122" s="2" t="str">
        <f t="shared" si="16"/>
        <v>Error?</v>
      </c>
    </row>
    <row r="1123" spans="1:4" x14ac:dyDescent="0.2">
      <c r="A1123" s="5">
        <v>1062</v>
      </c>
      <c r="B1123" s="138">
        <f>'Expenditures 15-22'!K55</f>
        <v>142203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142203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54585</v>
      </c>
      <c r="C1127" s="2" t="s">
        <v>594</v>
      </c>
      <c r="D1127" s="2" t="str">
        <f t="shared" si="16"/>
        <v>Error?</v>
      </c>
    </row>
    <row r="1128" spans="1:4" x14ac:dyDescent="0.2">
      <c r="A1128" s="5">
        <v>1067</v>
      </c>
      <c r="B1128" s="138">
        <f>'Expenditures 15-22'!K61</f>
        <v>36152</v>
      </c>
      <c r="C1128" s="2" t="s">
        <v>594</v>
      </c>
      <c r="D1128" s="2" t="str">
        <f t="shared" si="16"/>
        <v>Error?</v>
      </c>
    </row>
    <row r="1129" spans="1:4" x14ac:dyDescent="0.2">
      <c r="A1129" s="5">
        <v>1068</v>
      </c>
      <c r="B1129" s="138">
        <f>'Expenditures 15-22'!K62</f>
        <v>5185</v>
      </c>
      <c r="C1129" s="2" t="s">
        <v>594</v>
      </c>
      <c r="D1129" s="2" t="str">
        <f t="shared" si="16"/>
        <v>Error?</v>
      </c>
    </row>
    <row r="1130" spans="1:4" x14ac:dyDescent="0.2">
      <c r="A1130" s="5">
        <v>1069</v>
      </c>
      <c r="B1130" s="138">
        <f>'Expenditures 15-22'!K63</f>
        <v>164288</v>
      </c>
      <c r="C1130" s="2" t="s">
        <v>594</v>
      </c>
      <c r="D1130" s="2" t="str">
        <f t="shared" si="16"/>
        <v>Error?</v>
      </c>
    </row>
    <row r="1131" spans="1:4" x14ac:dyDescent="0.2">
      <c r="A1131" s="5">
        <v>1070</v>
      </c>
      <c r="B1131" s="138">
        <f>'Expenditures 15-22'!K64</f>
        <v>31696</v>
      </c>
      <c r="C1131" s="2" t="s">
        <v>594</v>
      </c>
      <c r="D1131" s="2" t="str">
        <f t="shared" si="16"/>
        <v>Error?</v>
      </c>
    </row>
    <row r="1132" spans="1:4" x14ac:dyDescent="0.2">
      <c r="A1132" s="10">
        <v>1071</v>
      </c>
      <c r="D1132" s="2" t="str">
        <f t="shared" si="16"/>
        <v>OK</v>
      </c>
    </row>
    <row r="1133" spans="1:4" x14ac:dyDescent="0.2">
      <c r="A1133" s="5">
        <v>1072</v>
      </c>
      <c r="B1133" s="138">
        <f>'Expenditures 15-22'!K65</f>
        <v>291906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939039</v>
      </c>
      <c r="C1143" s="2" t="s">
        <v>594</v>
      </c>
      <c r="D1143" s="2" t="str">
        <f t="shared" si="16"/>
        <v>Error?</v>
      </c>
    </row>
    <row r="1144" spans="1:4" x14ac:dyDescent="0.2">
      <c r="A1144" s="5">
        <v>1083</v>
      </c>
      <c r="B1144" s="138">
        <f>'Expenditures 15-22'!K75</f>
        <v>2932</v>
      </c>
      <c r="C1144" s="2" t="s">
        <v>594</v>
      </c>
      <c r="D1144" s="2" t="str">
        <f t="shared" si="16"/>
        <v>Error?</v>
      </c>
    </row>
    <row r="1145" spans="1:4" x14ac:dyDescent="0.2">
      <c r="A1145" s="5">
        <v>1084</v>
      </c>
      <c r="B1145" s="138">
        <f>'Expenditures 15-22'!K102</f>
        <v>52617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4138623</v>
      </c>
      <c r="C1152" s="2" t="s">
        <v>594</v>
      </c>
      <c r="D1152" s="2" t="str">
        <f t="shared" si="17"/>
        <v>Error?</v>
      </c>
    </row>
    <row r="1153" spans="1:4" x14ac:dyDescent="0.2">
      <c r="A1153" s="5">
        <v>1092</v>
      </c>
      <c r="B1153" s="138">
        <f>'Expenditures 15-22'!K115</f>
        <v>340636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105667</v>
      </c>
      <c r="D1221" s="2" t="str">
        <f t="shared" si="18"/>
        <v>Error?</v>
      </c>
    </row>
    <row r="1222" spans="1:4" x14ac:dyDescent="0.2">
      <c r="A1222" s="10">
        <v>1161</v>
      </c>
      <c r="D1222" s="2" t="str">
        <f t="shared" si="18"/>
        <v>OK</v>
      </c>
    </row>
    <row r="1223" spans="1:4" x14ac:dyDescent="0.2">
      <c r="A1223" s="5">
        <v>1162</v>
      </c>
      <c r="B1223" s="138">
        <f>'Expenditures 15-22'!C127</f>
        <v>105667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105667</v>
      </c>
      <c r="C1225" s="2" t="s">
        <v>594</v>
      </c>
      <c r="D1225" s="2" t="str">
        <f t="shared" si="18"/>
        <v>Error?</v>
      </c>
    </row>
    <row r="1226" spans="1:4" x14ac:dyDescent="0.2">
      <c r="A1226" s="5">
        <v>1165</v>
      </c>
      <c r="B1226" s="138">
        <f>'Expenditures 15-22'!C151</f>
        <v>105667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v>
      </c>
      <c r="D1229" s="2" t="str">
        <f t="shared" si="18"/>
        <v>Error?</v>
      </c>
    </row>
    <row r="1230" spans="1:4" x14ac:dyDescent="0.2">
      <c r="A1230" s="10">
        <v>1169</v>
      </c>
      <c r="D1230" s="2" t="str">
        <f t="shared" si="18"/>
        <v>OK</v>
      </c>
    </row>
    <row r="1231" spans="1:4" x14ac:dyDescent="0.2">
      <c r="A1231" s="5">
        <v>1170</v>
      </c>
      <c r="B1231" s="138">
        <f>'Expenditures 15-22'!D127</f>
        <v>29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v>
      </c>
      <c r="C1233" s="2" t="s">
        <v>594</v>
      </c>
      <c r="D1233" s="2" t="str">
        <f t="shared" si="18"/>
        <v>Error?</v>
      </c>
    </row>
    <row r="1234" spans="1:4" x14ac:dyDescent="0.2">
      <c r="A1234" s="5">
        <v>1173</v>
      </c>
      <c r="B1234" s="138">
        <f>'Expenditures 15-22'!D151</f>
        <v>29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44991</v>
      </c>
      <c r="D1237" s="2" t="str">
        <f t="shared" si="18"/>
        <v>Error?</v>
      </c>
    </row>
    <row r="1238" spans="1:4" x14ac:dyDescent="0.2">
      <c r="A1238" s="10">
        <v>1177</v>
      </c>
      <c r="D1238" s="2" t="str">
        <f t="shared" si="18"/>
        <v>OK</v>
      </c>
    </row>
    <row r="1239" spans="1:4" x14ac:dyDescent="0.2">
      <c r="A1239" s="5">
        <v>1178</v>
      </c>
      <c r="B1239" s="138">
        <f>'Expenditures 15-22'!E127</f>
        <v>44991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44991</v>
      </c>
      <c r="C1241" s="2" t="s">
        <v>594</v>
      </c>
      <c r="D1241" s="2" t="str">
        <f t="shared" si="18"/>
        <v>Error?</v>
      </c>
    </row>
    <row r="1242" spans="1:4" x14ac:dyDescent="0.2">
      <c r="A1242" s="5">
        <v>1181</v>
      </c>
      <c r="B1242" s="138">
        <f>'Expenditures 15-22'!E151</f>
        <v>44991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151762</v>
      </c>
      <c r="D1245" s="2" t="str">
        <f t="shared" si="18"/>
        <v>Error?</v>
      </c>
    </row>
    <row r="1246" spans="1:4" x14ac:dyDescent="0.2">
      <c r="A1246" s="10">
        <v>1185</v>
      </c>
      <c r="D1246" s="2" t="str">
        <f t="shared" si="18"/>
        <v>OK</v>
      </c>
    </row>
    <row r="1247" spans="1:4" x14ac:dyDescent="0.2">
      <c r="A1247" s="5">
        <v>1186</v>
      </c>
      <c r="B1247" s="138">
        <f>'Expenditures 15-22'!F127</f>
        <v>151762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151762</v>
      </c>
      <c r="C1249" s="2" t="s">
        <v>594</v>
      </c>
      <c r="D1249" s="2" t="str">
        <f t="shared" si="18"/>
        <v>Error?</v>
      </c>
    </row>
    <row r="1250" spans="1:4" x14ac:dyDescent="0.2">
      <c r="A1250" s="5">
        <v>1189</v>
      </c>
      <c r="B1250" s="138">
        <f>'Expenditures 15-22'!F151</f>
        <v>151762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302449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302449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302449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302449</v>
      </c>
      <c r="C1288" s="2" t="s">
        <v>594</v>
      </c>
      <c r="D1288" s="2" t="str">
        <f t="shared" si="19"/>
        <v>Error?</v>
      </c>
    </row>
    <row r="1289" spans="1:4" x14ac:dyDescent="0.2">
      <c r="A1289" s="5">
        <v>1228</v>
      </c>
      <c r="B1289" s="138">
        <f>'Expenditures 15-22'!K152</f>
        <v>10981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8707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116300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125007</v>
      </c>
      <c r="C1317" s="2" t="s">
        <v>594</v>
      </c>
      <c r="D1317" s="2" t="str">
        <f t="shared" si="19"/>
        <v>Error?</v>
      </c>
    </row>
    <row r="1318" spans="1:4" x14ac:dyDescent="0.2">
      <c r="A1318" s="5">
        <v>1257</v>
      </c>
      <c r="B1318" s="138">
        <f>'Expenditures 15-22'!H174</f>
        <v>125007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8707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116300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125007</v>
      </c>
      <c r="C1331" s="2" t="s">
        <v>594</v>
      </c>
      <c r="D1331" s="2" t="str">
        <f t="shared" si="19"/>
        <v>Error?</v>
      </c>
    </row>
    <row r="1332" spans="1:4" x14ac:dyDescent="0.2">
      <c r="A1332" s="5">
        <v>1271</v>
      </c>
      <c r="B1332" s="138">
        <f>'Expenditures 15-22'!K174</f>
        <v>125007</v>
      </c>
      <c r="C1332" s="2" t="s">
        <v>594</v>
      </c>
      <c r="D1332" s="2" t="str">
        <f t="shared" si="19"/>
        <v>Error?</v>
      </c>
    </row>
    <row r="1333" spans="1:4" x14ac:dyDescent="0.2">
      <c r="A1333" s="5">
        <v>1272</v>
      </c>
      <c r="B1333" s="138">
        <f>'Expenditures 15-22'!K175</f>
        <v>1338</v>
      </c>
      <c r="C1333" s="2" t="s">
        <v>594</v>
      </c>
      <c r="D1333" s="2" t="str">
        <f t="shared" si="19"/>
        <v>Error?</v>
      </c>
    </row>
    <row r="1334" spans="1:4" x14ac:dyDescent="0.2">
      <c r="A1334" s="10">
        <v>1273</v>
      </c>
      <c r="D1334" s="2" t="str">
        <f t="shared" si="19"/>
        <v>OK</v>
      </c>
    </row>
    <row r="1335" spans="1:4" x14ac:dyDescent="0.2">
      <c r="A1335" s="5">
        <v>1274</v>
      </c>
      <c r="B1335" s="138">
        <f>'Expenditures 15-22'!C182</f>
        <v>223514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223514</v>
      </c>
      <c r="C1339" s="2" t="s">
        <v>594</v>
      </c>
      <c r="D1339" s="2" t="str">
        <f t="shared" si="19"/>
        <v>Error?</v>
      </c>
    </row>
    <row r="1340" spans="1:4" x14ac:dyDescent="0.2">
      <c r="A1340" s="5">
        <v>1279</v>
      </c>
      <c r="B1340" s="138">
        <f>'Expenditures 15-22'!C210</f>
        <v>223514</v>
      </c>
      <c r="C1340" s="2" t="s">
        <v>594</v>
      </c>
      <c r="D1340" s="2" t="str">
        <f t="shared" si="19"/>
        <v>Error?</v>
      </c>
    </row>
    <row r="1341" spans="1:4" x14ac:dyDescent="0.2">
      <c r="A1341" s="5">
        <v>1280</v>
      </c>
      <c r="B1341" s="138">
        <f>'Expenditures 15-22'!D182</f>
        <v>7827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7827</v>
      </c>
      <c r="C1345" s="2" t="s">
        <v>594</v>
      </c>
      <c r="D1345" s="2" t="str">
        <f t="shared" si="20"/>
        <v>Error?</v>
      </c>
    </row>
    <row r="1346" spans="1:4" x14ac:dyDescent="0.2">
      <c r="A1346" s="5">
        <v>1285</v>
      </c>
      <c r="B1346" s="138">
        <f>'Expenditures 15-22'!D210</f>
        <v>7827</v>
      </c>
      <c r="C1346" s="2" t="s">
        <v>594</v>
      </c>
      <c r="D1346" s="2" t="str">
        <f t="shared" si="20"/>
        <v>Error?</v>
      </c>
    </row>
    <row r="1347" spans="1:4" x14ac:dyDescent="0.2">
      <c r="A1347" s="5">
        <v>1286</v>
      </c>
      <c r="B1347" s="138">
        <f>'Expenditures 15-22'!E182</f>
        <v>19680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19680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19680</v>
      </c>
      <c r="C1353" s="2" t="s">
        <v>594</v>
      </c>
      <c r="D1353" s="2" t="str">
        <f t="shared" si="20"/>
        <v>Error?</v>
      </c>
    </row>
    <row r="1354" spans="1:4" x14ac:dyDescent="0.2">
      <c r="A1354" s="5">
        <v>1293</v>
      </c>
      <c r="B1354" s="138">
        <f>'Expenditures 15-22'!F182</f>
        <v>69260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69260</v>
      </c>
      <c r="C1358" s="2" t="s">
        <v>594</v>
      </c>
      <c r="D1358" s="2" t="str">
        <f t="shared" si="20"/>
        <v>Error?</v>
      </c>
    </row>
    <row r="1359" spans="1:4" x14ac:dyDescent="0.2">
      <c r="A1359" s="5">
        <v>1298</v>
      </c>
      <c r="B1359" s="138">
        <f>'Expenditures 15-22'!F210</f>
        <v>69260</v>
      </c>
      <c r="C1359" s="2" t="s">
        <v>594</v>
      </c>
      <c r="D1359" s="2" t="str">
        <f t="shared" si="20"/>
        <v>Error?</v>
      </c>
    </row>
    <row r="1360" spans="1:4" x14ac:dyDescent="0.2">
      <c r="A1360" s="5">
        <v>1299</v>
      </c>
      <c r="B1360" s="138">
        <f>'Expenditures 15-22'!G182</f>
        <v>97064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97064</v>
      </c>
      <c r="C1364" s="2" t="s">
        <v>594</v>
      </c>
      <c r="D1364" s="2" t="str">
        <f t="shared" si="20"/>
        <v>Error?</v>
      </c>
    </row>
    <row r="1365" spans="1:4" x14ac:dyDescent="0.2">
      <c r="A1365" s="5">
        <v>1304</v>
      </c>
      <c r="B1365" s="138">
        <f>'Expenditures 15-22'!G210</f>
        <v>97064</v>
      </c>
      <c r="C1365" s="2" t="s">
        <v>594</v>
      </c>
      <c r="D1365" s="2" t="str">
        <f t="shared" si="20"/>
        <v>Error?</v>
      </c>
    </row>
    <row r="1366" spans="1:4" x14ac:dyDescent="0.2">
      <c r="A1366" s="5">
        <v>1305</v>
      </c>
      <c r="B1366" s="138">
        <f>'Expenditures 15-22'!H182</f>
        <v>128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128</v>
      </c>
      <c r="C1376" s="2" t="s">
        <v>594</v>
      </c>
      <c r="D1376" s="2" t="str">
        <f t="shared" si="20"/>
        <v>Error?</v>
      </c>
    </row>
    <row r="1377" spans="1:4" x14ac:dyDescent="0.2">
      <c r="A1377" s="5">
        <v>1316</v>
      </c>
      <c r="B1377" s="138">
        <f>'Expenditures 15-22'!K182</f>
        <v>421724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421724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421724</v>
      </c>
      <c r="C1388" s="2" t="s">
        <v>594</v>
      </c>
      <c r="D1388" s="2" t="str">
        <f t="shared" si="20"/>
        <v>Error?</v>
      </c>
    </row>
    <row r="1389" spans="1:4" x14ac:dyDescent="0.2">
      <c r="A1389" s="5">
        <v>1328</v>
      </c>
      <c r="B1389" s="138">
        <f>'Expenditures 15-22'!K211</f>
        <v>19276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1975</v>
      </c>
      <c r="D1407" s="2" t="str">
        <f t="shared" ref="D1407:D1470" si="21">IF(ISBLANK(B1407),"OK",IF(A1407-B1407=0,"OK","Error?"))</f>
        <v>Error?</v>
      </c>
    </row>
    <row r="1408" spans="1:4" x14ac:dyDescent="0.2">
      <c r="A1408" s="5">
        <v>1347</v>
      </c>
      <c r="B1408" s="138">
        <f>'Expenditures 15-22'!D223</f>
        <v>5343</v>
      </c>
      <c r="D1408" s="2" t="str">
        <f t="shared" si="21"/>
        <v>Error?</v>
      </c>
    </row>
    <row r="1409" spans="1:4" x14ac:dyDescent="0.2">
      <c r="A1409" s="5">
        <v>1348</v>
      </c>
      <c r="B1409" s="138">
        <f>'Expenditures 15-22'!D224</f>
        <v>37</v>
      </c>
      <c r="D1409" s="2" t="str">
        <f t="shared" si="21"/>
        <v>Error?</v>
      </c>
    </row>
    <row r="1410" spans="1:4" x14ac:dyDescent="0.2">
      <c r="A1410" s="5">
        <v>1349</v>
      </c>
      <c r="B1410" s="138">
        <f>'Expenditures 15-22'!D229</f>
        <v>62046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804</v>
      </c>
      <c r="D1412" s="2" t="str">
        <f t="shared" si="21"/>
        <v>Error?</v>
      </c>
    </row>
    <row r="1413" spans="1:4" x14ac:dyDescent="0.2">
      <c r="A1413" s="5">
        <v>1352</v>
      </c>
      <c r="B1413" s="138">
        <f>'Expenditures 15-22'!D234</f>
        <v>167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1832</v>
      </c>
      <c r="C1417" s="2" t="s">
        <v>594</v>
      </c>
      <c r="D1417" s="2" t="str">
        <f t="shared" si="21"/>
        <v>Error?</v>
      </c>
    </row>
    <row r="1418" spans="1:4" x14ac:dyDescent="0.2">
      <c r="A1418" s="5">
        <v>1357</v>
      </c>
      <c r="B1418" s="138">
        <f>'Expenditures 15-22'!D240</f>
        <v>229</v>
      </c>
      <c r="D1418" s="2" t="str">
        <f t="shared" si="21"/>
        <v>Error?</v>
      </c>
    </row>
    <row r="1419" spans="1:4" x14ac:dyDescent="0.2">
      <c r="A1419" s="5">
        <v>1358</v>
      </c>
      <c r="B1419" s="138">
        <f>'Expenditures 15-22'!D241</f>
        <v>8018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8247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7871</v>
      </c>
      <c r="D1423" s="2" t="str">
        <f t="shared" si="21"/>
        <v>Error?</v>
      </c>
    </row>
    <row r="1424" spans="1:4" x14ac:dyDescent="0.2">
      <c r="A1424" s="5">
        <v>1363</v>
      </c>
      <c r="B1424" s="138">
        <f>'Expenditures 15-22'!D257</f>
        <v>20790</v>
      </c>
      <c r="C1424" s="2" t="s">
        <v>594</v>
      </c>
      <c r="D1424" s="2" t="str">
        <f t="shared" si="21"/>
        <v>Error?</v>
      </c>
    </row>
    <row r="1425" spans="1:4" x14ac:dyDescent="0.2">
      <c r="A1425" s="5">
        <v>1364</v>
      </c>
      <c r="B1425" s="138">
        <f>'Expenditures 15-22'!D259</f>
        <v>6695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6695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5716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16271</v>
      </c>
      <c r="D1431" s="2" t="str">
        <f t="shared" si="21"/>
        <v>Error?</v>
      </c>
    </row>
    <row r="1432" spans="1:4" x14ac:dyDescent="0.2">
      <c r="A1432" s="5">
        <v>1371</v>
      </c>
      <c r="B1432" s="138">
        <f>'Expenditures 15-22'!D267</f>
        <v>35629</v>
      </c>
      <c r="D1432" s="2" t="str">
        <f t="shared" si="21"/>
        <v>Error?</v>
      </c>
    </row>
    <row r="1433" spans="1:4" x14ac:dyDescent="0.2">
      <c r="A1433" s="5">
        <v>1372</v>
      </c>
      <c r="B1433" s="138">
        <f>'Expenditures 15-22'!D268</f>
        <v>6610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64226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101790</v>
      </c>
      <c r="C1446" s="2" t="s">
        <v>594</v>
      </c>
      <c r="D1446" s="2" t="str">
        <f t="shared" si="21"/>
        <v>Error?</v>
      </c>
    </row>
    <row r="1447" spans="1:4" x14ac:dyDescent="0.2">
      <c r="A1447" s="5">
        <v>1386</v>
      </c>
      <c r="B1447" s="138">
        <f>'Expenditures 15-22'!D280</f>
        <v>57</v>
      </c>
      <c r="D1447" s="2" t="str">
        <f t="shared" si="21"/>
        <v>Error?</v>
      </c>
    </row>
    <row r="1448" spans="1:4" x14ac:dyDescent="0.2">
      <c r="A1448" s="5">
        <v>1387</v>
      </c>
      <c r="B1448" s="138">
        <f>'Expenditures 15-22'!D295</f>
        <v>163893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1975</v>
      </c>
      <c r="C1471" s="2" t="s">
        <v>594</v>
      </c>
      <c r="D1471" s="2" t="str">
        <f t="shared" ref="D1471:D1534" si="22">IF(ISBLANK(B1471),"OK",IF(A1471-B1471=0,"OK","Error?"))</f>
        <v>Error?</v>
      </c>
    </row>
    <row r="1472" spans="1:4" x14ac:dyDescent="0.2">
      <c r="A1472" s="5">
        <v>1411</v>
      </c>
      <c r="B1472" s="138">
        <f>'Expenditures 15-22'!K223</f>
        <v>5343</v>
      </c>
      <c r="C1472" s="2" t="s">
        <v>594</v>
      </c>
      <c r="D1472" s="2" t="str">
        <f t="shared" si="22"/>
        <v>Error?</v>
      </c>
    </row>
    <row r="1473" spans="1:4" x14ac:dyDescent="0.2">
      <c r="A1473" s="5">
        <v>1412</v>
      </c>
      <c r="B1473" s="138">
        <f>'Expenditures 15-22'!K224</f>
        <v>37</v>
      </c>
      <c r="C1473" s="2" t="s">
        <v>594</v>
      </c>
      <c r="D1473" s="2" t="str">
        <f t="shared" si="22"/>
        <v>Error?</v>
      </c>
    </row>
    <row r="1474" spans="1:4" x14ac:dyDescent="0.2">
      <c r="A1474" s="5">
        <v>1413</v>
      </c>
      <c r="B1474" s="138">
        <f>'Expenditures 15-22'!K229</f>
        <v>62046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804</v>
      </c>
      <c r="C1476" s="2" t="s">
        <v>594</v>
      </c>
      <c r="D1476" s="2" t="str">
        <f t="shared" si="22"/>
        <v>Error?</v>
      </c>
    </row>
    <row r="1477" spans="1:4" x14ac:dyDescent="0.2">
      <c r="A1477" s="5">
        <v>1416</v>
      </c>
      <c r="B1477" s="138">
        <f>'Expenditures 15-22'!K234</f>
        <v>167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861</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1832</v>
      </c>
      <c r="C1481" s="2" t="s">
        <v>594</v>
      </c>
      <c r="D1481" s="2" t="str">
        <f t="shared" si="22"/>
        <v>Error?</v>
      </c>
    </row>
    <row r="1482" spans="1:4" x14ac:dyDescent="0.2">
      <c r="A1482" s="5">
        <v>1421</v>
      </c>
      <c r="B1482" s="138">
        <f>'Expenditures 15-22'!K240</f>
        <v>229</v>
      </c>
      <c r="C1482" s="2" t="s">
        <v>594</v>
      </c>
      <c r="D1482" s="2" t="str">
        <f t="shared" si="22"/>
        <v>Error?</v>
      </c>
    </row>
    <row r="1483" spans="1:4" x14ac:dyDescent="0.2">
      <c r="A1483" s="5">
        <v>1422</v>
      </c>
      <c r="B1483" s="138">
        <f>'Expenditures 15-22'!K241</f>
        <v>8018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8247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7871</v>
      </c>
      <c r="C1487" s="2" t="s">
        <v>594</v>
      </c>
      <c r="D1487" s="2" t="str">
        <f t="shared" si="22"/>
        <v>Error?</v>
      </c>
    </row>
    <row r="1488" spans="1:4" x14ac:dyDescent="0.2">
      <c r="A1488" s="5">
        <v>1427</v>
      </c>
      <c r="B1488" s="138">
        <f>'Expenditures 15-22'!K257</f>
        <v>20790</v>
      </c>
      <c r="C1488" s="2" t="s">
        <v>594</v>
      </c>
      <c r="D1488" s="2" t="str">
        <f t="shared" si="22"/>
        <v>Error?</v>
      </c>
    </row>
    <row r="1489" spans="1:4" x14ac:dyDescent="0.2">
      <c r="A1489" s="5">
        <v>1428</v>
      </c>
      <c r="B1489" s="138">
        <f>'Expenditures 15-22'!K259</f>
        <v>6695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6695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5716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16271</v>
      </c>
      <c r="C1495" s="2" t="s">
        <v>594</v>
      </c>
      <c r="D1495" s="2" t="str">
        <f t="shared" si="22"/>
        <v>Error?</v>
      </c>
    </row>
    <row r="1496" spans="1:4" x14ac:dyDescent="0.2">
      <c r="A1496" s="5">
        <v>1435</v>
      </c>
      <c r="B1496" s="138">
        <f>'Expenditures 15-22'!K267</f>
        <v>35629</v>
      </c>
      <c r="C1496" s="2" t="s">
        <v>594</v>
      </c>
      <c r="D1496" s="2" t="str">
        <f t="shared" si="22"/>
        <v>Error?</v>
      </c>
    </row>
    <row r="1497" spans="1:4" x14ac:dyDescent="0.2">
      <c r="A1497" s="5">
        <v>1436</v>
      </c>
      <c r="B1497" s="138">
        <f>'Expenditures 15-22'!K268</f>
        <v>6610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64226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101790</v>
      </c>
      <c r="C1510" s="2" t="s">
        <v>594</v>
      </c>
      <c r="D1510" s="2" t="str">
        <f t="shared" si="22"/>
        <v>Error?</v>
      </c>
    </row>
    <row r="1511" spans="1:4" x14ac:dyDescent="0.2">
      <c r="A1511" s="5">
        <v>1450</v>
      </c>
      <c r="B1511" s="138">
        <f>'Expenditures 15-22'!K280</f>
        <v>57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163893</v>
      </c>
      <c r="C1517" s="2" t="s">
        <v>594</v>
      </c>
      <c r="D1517" s="2" t="str">
        <f t="shared" si="22"/>
        <v>Error?</v>
      </c>
    </row>
    <row r="1518" spans="1:4" x14ac:dyDescent="0.2">
      <c r="A1518" s="5">
        <v>1457</v>
      </c>
      <c r="B1518" s="138">
        <f>'Expenditures 15-22'!K296</f>
        <v>-23776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789771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1130407</v>
      </c>
      <c r="C1630" s="2" t="s">
        <v>594</v>
      </c>
      <c r="D1630" s="2" t="str">
        <f t="shared" si="24"/>
        <v>Error?</v>
      </c>
    </row>
    <row r="1631" spans="1:4" x14ac:dyDescent="0.2">
      <c r="A1631" s="5">
        <v>1570</v>
      </c>
      <c r="B1631" s="138">
        <f>'Acct Summary 7-8'!D79</f>
        <v>619115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630096</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1338</v>
      </c>
      <c r="C1658" s="2" t="s">
        <v>594</v>
      </c>
      <c r="D1658" s="2" t="str">
        <f t="shared" si="24"/>
        <v>Error?</v>
      </c>
    </row>
    <row r="1659" spans="1:4" x14ac:dyDescent="0.2">
      <c r="A1659" s="5">
        <v>1598</v>
      </c>
      <c r="B1659" s="138">
        <f>'Acct Summary 7-8'!F79</f>
        <v>423950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443226</v>
      </c>
      <c r="C1672" s="2" t="s">
        <v>594</v>
      </c>
      <c r="D1672" s="2" t="str">
        <f t="shared" si="25"/>
        <v>Error?</v>
      </c>
    </row>
    <row r="1673" spans="1:4" x14ac:dyDescent="0.2">
      <c r="A1673" s="5">
        <v>1612</v>
      </c>
      <c r="B1673" s="138">
        <f>'Acct Summary 7-8'!G79</f>
        <v>298956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275180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1127063</v>
      </c>
      <c r="C1744" s="2" t="s">
        <v>594</v>
      </c>
      <c r="D1744" s="2" t="str">
        <f t="shared" si="26"/>
        <v>Error?</v>
      </c>
    </row>
    <row r="1745" spans="1:5" x14ac:dyDescent="0.2">
      <c r="A1745" s="5">
        <v>1684</v>
      </c>
      <c r="B1745" s="138">
        <f>'Tax Sched 23'!B5</f>
        <v>306265</v>
      </c>
      <c r="C1745" s="2" t="s">
        <v>594</v>
      </c>
      <c r="D1745" s="2" t="str">
        <f t="shared" si="26"/>
        <v>Error?</v>
      </c>
    </row>
    <row r="1746" spans="1:5" x14ac:dyDescent="0.2">
      <c r="A1746" s="5">
        <v>1685</v>
      </c>
      <c r="B1746" s="138">
        <f>'Tax Sched 23'!B6</f>
        <v>126212</v>
      </c>
      <c r="C1746" s="2" t="s">
        <v>594</v>
      </c>
      <c r="D1746" s="2" t="str">
        <f t="shared" si="26"/>
        <v>Error?</v>
      </c>
    </row>
    <row r="1747" spans="1:5" x14ac:dyDescent="0.2">
      <c r="A1747" s="5">
        <v>1686</v>
      </c>
      <c r="B1747" s="138">
        <f>'Tax Sched 23'!B7</f>
        <v>122507</v>
      </c>
      <c r="C1747" s="2" t="s">
        <v>594</v>
      </c>
      <c r="D1747" s="2" t="str">
        <f t="shared" si="26"/>
        <v>Error?</v>
      </c>
    </row>
    <row r="1748" spans="1:5" x14ac:dyDescent="0.2">
      <c r="A1748" s="5">
        <v>1687</v>
      </c>
      <c r="B1748" s="138">
        <f>'Tax Sched 23'!B8</f>
        <v>25976</v>
      </c>
      <c r="C1748" s="2" t="s">
        <v>594</v>
      </c>
      <c r="D1748" s="2" t="str">
        <f t="shared" si="26"/>
        <v>Error?</v>
      </c>
    </row>
    <row r="1749" spans="1:5" x14ac:dyDescent="0.2">
      <c r="A1749" s="5">
        <v>1688</v>
      </c>
      <c r="B1749" s="138">
        <f>'Tax Sched 23'!B10</f>
        <v>30626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495557</v>
      </c>
      <c r="C1752" s="2" t="s">
        <v>594</v>
      </c>
      <c r="D1752" s="2" t="str">
        <f t="shared" si="26"/>
        <v>Error?</v>
      </c>
    </row>
    <row r="1753" spans="1:5" x14ac:dyDescent="0.2">
      <c r="A1753" s="5">
        <v>1692</v>
      </c>
      <c r="B1753" s="138">
        <f>'Tax Sched 23'!B12</f>
        <v>30626</v>
      </c>
      <c r="C1753" s="2" t="s">
        <v>594</v>
      </c>
      <c r="D1753" s="2" t="str">
        <f t="shared" si="26"/>
        <v>Error?</v>
      </c>
    </row>
    <row r="1754" spans="1:5" x14ac:dyDescent="0.2">
      <c r="A1754" s="5">
        <v>1693</v>
      </c>
      <c r="B1754" s="138">
        <f>'Tax Sched 23'!B14</f>
        <v>24500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2431562</v>
      </c>
      <c r="C1759" s="2" t="s">
        <v>594</v>
      </c>
      <c r="D1759" s="2" t="str">
        <f t="shared" si="26"/>
        <v>Error?</v>
      </c>
    </row>
    <row r="1760" spans="1:5" x14ac:dyDescent="0.2">
      <c r="A1760" s="5">
        <v>1699</v>
      </c>
      <c r="B1760" s="138">
        <f>'Tax Sched 23'!D4</f>
        <v>1127063</v>
      </c>
      <c r="C1760" s="2" t="s">
        <v>594</v>
      </c>
      <c r="D1760" s="2" t="str">
        <f t="shared" si="26"/>
        <v>Error?</v>
      </c>
    </row>
    <row r="1761" spans="1:5" x14ac:dyDescent="0.2">
      <c r="A1761" s="5">
        <v>1700</v>
      </c>
      <c r="B1761" s="138">
        <f>'Tax Sched 23'!D5</f>
        <v>306265</v>
      </c>
      <c r="C1761" s="2" t="s">
        <v>594</v>
      </c>
      <c r="D1761" s="2" t="str">
        <f t="shared" si="26"/>
        <v>Error?</v>
      </c>
    </row>
    <row r="1762" spans="1:5" s="8" customFormat="1" x14ac:dyDescent="0.2">
      <c r="A1762" s="5">
        <v>1701</v>
      </c>
      <c r="B1762" s="138">
        <f>'Tax Sched 23'!D6</f>
        <v>126212</v>
      </c>
      <c r="C1762" s="2" t="s">
        <v>594</v>
      </c>
      <c r="D1762" s="2" t="str">
        <f t="shared" si="26"/>
        <v>Error?</v>
      </c>
      <c r="E1762" s="9"/>
    </row>
    <row r="1763" spans="1:5" x14ac:dyDescent="0.2">
      <c r="A1763" s="5">
        <v>1702</v>
      </c>
      <c r="B1763" s="138">
        <f>'Tax Sched 23'!D7</f>
        <v>122507</v>
      </c>
      <c r="C1763" s="2" t="s">
        <v>594</v>
      </c>
      <c r="D1763" s="2" t="str">
        <f t="shared" si="26"/>
        <v>Error?</v>
      </c>
    </row>
    <row r="1764" spans="1:5" x14ac:dyDescent="0.2">
      <c r="A1764" s="5">
        <v>1703</v>
      </c>
      <c r="B1764" s="138">
        <f>'Tax Sched 23'!D8</f>
        <v>25976</v>
      </c>
      <c r="C1764" s="2" t="s">
        <v>594</v>
      </c>
      <c r="D1764" s="2" t="str">
        <f t="shared" si="26"/>
        <v>Error?</v>
      </c>
    </row>
    <row r="1765" spans="1:5" x14ac:dyDescent="0.2">
      <c r="A1765" s="5">
        <v>1704</v>
      </c>
      <c r="B1765" s="138">
        <f>'Tax Sched 23'!D10</f>
        <v>30626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495557</v>
      </c>
      <c r="C1768" s="2" t="s">
        <v>594</v>
      </c>
      <c r="D1768" s="2" t="str">
        <f t="shared" si="26"/>
        <v>Error?</v>
      </c>
    </row>
    <row r="1769" spans="1:5" x14ac:dyDescent="0.2">
      <c r="A1769" s="5">
        <v>1708</v>
      </c>
      <c r="B1769" s="138">
        <f>'Tax Sched 23'!D12</f>
        <v>30626</v>
      </c>
      <c r="C1769" s="2" t="s">
        <v>594</v>
      </c>
      <c r="D1769" s="2" t="str">
        <f t="shared" si="26"/>
        <v>Error?</v>
      </c>
    </row>
    <row r="1770" spans="1:5" x14ac:dyDescent="0.2">
      <c r="A1770" s="5">
        <v>1709</v>
      </c>
      <c r="B1770" s="138">
        <f>'Tax Sched 23'!D14</f>
        <v>24500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2431562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1199610</v>
      </c>
      <c r="C1792" s="2" t="s">
        <v>594</v>
      </c>
      <c r="D1792" s="2" t="str">
        <f t="shared" si="27"/>
        <v>Error?</v>
      </c>
    </row>
    <row r="1793" spans="1:4" x14ac:dyDescent="0.2">
      <c r="A1793" s="5">
        <v>1732</v>
      </c>
      <c r="B1793" s="138">
        <f>'Tax Sched 23'!F5</f>
        <v>325981</v>
      </c>
      <c r="C1793" s="2" t="s">
        <v>594</v>
      </c>
      <c r="D1793" s="2" t="str">
        <f t="shared" si="27"/>
        <v>Error?</v>
      </c>
    </row>
    <row r="1794" spans="1:4" x14ac:dyDescent="0.2">
      <c r="A1794" s="5">
        <v>1733</v>
      </c>
      <c r="B1794" s="138">
        <f>'Tax Sched 23'!F6</f>
        <v>126285</v>
      </c>
      <c r="C1794" s="2" t="s">
        <v>594</v>
      </c>
      <c r="D1794" s="2" t="str">
        <f t="shared" si="27"/>
        <v>Error?</v>
      </c>
    </row>
    <row r="1795" spans="1:4" x14ac:dyDescent="0.2">
      <c r="A1795" s="5">
        <v>1734</v>
      </c>
      <c r="B1795" s="138">
        <f>'Tax Sched 23'!F7</f>
        <v>130393</v>
      </c>
      <c r="C1795" s="2" t="s">
        <v>594</v>
      </c>
      <c r="D1795" s="2" t="str">
        <f t="shared" si="27"/>
        <v>Error?</v>
      </c>
    </row>
    <row r="1796" spans="1:4" x14ac:dyDescent="0.2">
      <c r="A1796" s="5">
        <v>1735</v>
      </c>
      <c r="B1796" s="138">
        <f>'Tax Sched 23'!F8</f>
        <v>26802</v>
      </c>
      <c r="C1796" s="2" t="s">
        <v>594</v>
      </c>
      <c r="D1796" s="2" t="str">
        <f t="shared" si="27"/>
        <v>Error?</v>
      </c>
    </row>
    <row r="1797" spans="1:4" x14ac:dyDescent="0.2">
      <c r="A1797" s="5">
        <v>1736</v>
      </c>
      <c r="B1797" s="138">
        <f>'Tax Sched 23'!F10</f>
        <v>32598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536004</v>
      </c>
      <c r="C1800" s="2" t="s">
        <v>594</v>
      </c>
      <c r="D1800" s="2" t="str">
        <f t="shared" si="27"/>
        <v>Error?</v>
      </c>
    </row>
    <row r="1801" spans="1:4" x14ac:dyDescent="0.2">
      <c r="A1801" s="5">
        <v>1740</v>
      </c>
      <c r="B1801" s="138">
        <f>'Tax Sched 23'!F12</f>
        <v>32598</v>
      </c>
      <c r="C1801" s="2" t="s">
        <v>594</v>
      </c>
      <c r="D1801" s="2" t="str">
        <f t="shared" si="27"/>
        <v>Error?</v>
      </c>
    </row>
    <row r="1802" spans="1:4" x14ac:dyDescent="0.2">
      <c r="A1802" s="5">
        <v>1741</v>
      </c>
      <c r="B1802" s="138">
        <f>'Tax Sched 23'!F14</f>
        <v>26079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2580655</v>
      </c>
      <c r="C1807" s="2" t="s">
        <v>594</v>
      </c>
      <c r="D1807" s="2" t="str">
        <f t="shared" si="27"/>
        <v>Error?</v>
      </c>
    </row>
    <row r="1808" spans="1:4" x14ac:dyDescent="0.2">
      <c r="A1808" s="5">
        <v>1747</v>
      </c>
      <c r="B1808" s="138">
        <f>'Tax Sched 23'!E4</f>
        <v>1199610</v>
      </c>
      <c r="D1808" s="2" t="str">
        <f t="shared" si="27"/>
        <v>Error?</v>
      </c>
    </row>
    <row r="1809" spans="1:4" x14ac:dyDescent="0.2">
      <c r="A1809" s="5">
        <v>1748</v>
      </c>
      <c r="B1809" s="138">
        <f>'Tax Sched 23'!E5</f>
        <v>325981</v>
      </c>
      <c r="D1809" s="2" t="str">
        <f t="shared" si="27"/>
        <v>Error?</v>
      </c>
    </row>
    <row r="1810" spans="1:4" x14ac:dyDescent="0.2">
      <c r="A1810" s="5">
        <v>1749</v>
      </c>
      <c r="B1810" s="138">
        <f>'Tax Sched 23'!E6</f>
        <v>126285</v>
      </c>
      <c r="D1810" s="2" t="str">
        <f t="shared" si="27"/>
        <v>Error?</v>
      </c>
    </row>
    <row r="1811" spans="1:4" x14ac:dyDescent="0.2">
      <c r="A1811" s="5">
        <v>1750</v>
      </c>
      <c r="B1811" s="138">
        <f>'Tax Sched 23'!E7</f>
        <v>130393</v>
      </c>
      <c r="D1811" s="2" t="str">
        <f t="shared" si="27"/>
        <v>Error?</v>
      </c>
    </row>
    <row r="1812" spans="1:4" x14ac:dyDescent="0.2">
      <c r="A1812" s="5">
        <v>1751</v>
      </c>
      <c r="B1812" s="138">
        <f>'Tax Sched 23'!E8</f>
        <v>26802</v>
      </c>
      <c r="D1812" s="2" t="str">
        <f t="shared" si="27"/>
        <v>Error?</v>
      </c>
    </row>
    <row r="1813" spans="1:4" x14ac:dyDescent="0.2">
      <c r="A1813" s="5">
        <v>1752</v>
      </c>
      <c r="B1813" s="138">
        <f>'Tax Sched 23'!E10</f>
        <v>32598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536004</v>
      </c>
      <c r="D1816" s="2" t="str">
        <f t="shared" si="27"/>
        <v>Error?</v>
      </c>
    </row>
    <row r="1817" spans="1:4" x14ac:dyDescent="0.2">
      <c r="A1817" s="5">
        <v>1756</v>
      </c>
      <c r="B1817" s="138">
        <f>'Tax Sched 23'!E12</f>
        <v>32598</v>
      </c>
      <c r="D1817" s="2" t="str">
        <f t="shared" si="27"/>
        <v>Error?</v>
      </c>
    </row>
    <row r="1818" spans="1:4" x14ac:dyDescent="0.2">
      <c r="A1818" s="5">
        <v>1757</v>
      </c>
      <c r="B1818" s="138">
        <f>'Tax Sched 23'!E14</f>
        <v>26079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2580655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357500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24500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24500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24500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102180</v>
      </c>
      <c r="D2008" s="2" t="str">
        <f t="shared" si="30"/>
        <v>Error?</v>
      </c>
    </row>
    <row r="2009" spans="1:4" x14ac:dyDescent="0.2">
      <c r="A2009" s="5">
        <v>1948</v>
      </c>
      <c r="B2009" s="138">
        <f>'Cap Outlay Deprec 26'!C8</f>
        <v>5223988</v>
      </c>
      <c r="D2009" s="2" t="str">
        <f t="shared" si="30"/>
        <v>Error?</v>
      </c>
    </row>
    <row r="2010" spans="1:4" x14ac:dyDescent="0.2">
      <c r="A2010" s="5">
        <v>1949</v>
      </c>
      <c r="B2010" s="138">
        <f>'Cap Outlay Deprec 26'!C10</f>
        <v>761216</v>
      </c>
      <c r="D2010" s="2" t="str">
        <f t="shared" si="30"/>
        <v>Error?</v>
      </c>
    </row>
    <row r="2011" spans="1:4" x14ac:dyDescent="0.2">
      <c r="A2011" s="5">
        <v>1950</v>
      </c>
      <c r="B2011" s="138">
        <f>'Cap Outlay Deprec 26'!C12</f>
        <v>464231</v>
      </c>
      <c r="D2011" s="2" t="str">
        <f t="shared" si="30"/>
        <v>Error?</v>
      </c>
    </row>
    <row r="2012" spans="1:4" x14ac:dyDescent="0.2">
      <c r="A2012" s="5">
        <v>1951</v>
      </c>
      <c r="B2012" s="138">
        <f>'Cap Outlay Deprec 26'!C13</f>
        <v>1190995</v>
      </c>
      <c r="D2012" s="2" t="str">
        <f t="shared" si="30"/>
        <v>Error?</v>
      </c>
    </row>
    <row r="2013" spans="1:4" x14ac:dyDescent="0.2">
      <c r="A2013" s="5">
        <v>1952</v>
      </c>
      <c r="B2013" s="138">
        <f>'Cap Outlay Deprec 26'!C16</f>
        <v>7742610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24078</v>
      </c>
      <c r="D2016" s="2" t="str">
        <f t="shared" si="30"/>
        <v>Error?</v>
      </c>
    </row>
    <row r="2017" spans="1:4" x14ac:dyDescent="0.2">
      <c r="A2017" s="5">
        <v>1956</v>
      </c>
      <c r="B2017" s="138">
        <f>'Cap Outlay Deprec 26'!D12</f>
        <v>54520</v>
      </c>
      <c r="D2017" s="2" t="str">
        <f t="shared" si="30"/>
        <v>Error?</v>
      </c>
    </row>
    <row r="2018" spans="1:4" x14ac:dyDescent="0.2">
      <c r="A2018" s="5">
        <v>1957</v>
      </c>
      <c r="B2018" s="138">
        <f>'Cap Outlay Deprec 26'!D13</f>
        <v>121168</v>
      </c>
      <c r="D2018" s="2" t="str">
        <f t="shared" si="30"/>
        <v>Error?</v>
      </c>
    </row>
    <row r="2019" spans="1:4" x14ac:dyDescent="0.2">
      <c r="A2019" s="5">
        <v>1958</v>
      </c>
      <c r="B2019" s="138">
        <f>'Cap Outlay Deprec 26'!D16</f>
        <v>199766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215700</v>
      </c>
      <c r="D2023" s="2" t="str">
        <f t="shared" si="30"/>
        <v>Error?</v>
      </c>
    </row>
    <row r="2024" spans="1:4" x14ac:dyDescent="0.2">
      <c r="A2024" s="5">
        <v>1963</v>
      </c>
      <c r="B2024" s="138">
        <f>'Cap Outlay Deprec 26'!E13</f>
        <v>143230</v>
      </c>
      <c r="D2024" s="2" t="str">
        <f t="shared" si="30"/>
        <v>Error?</v>
      </c>
    </row>
    <row r="2025" spans="1:4" x14ac:dyDescent="0.2">
      <c r="A2025" s="5">
        <v>1964</v>
      </c>
      <c r="B2025" s="138">
        <f>'Cap Outlay Deprec 26'!E16</f>
        <v>358930</v>
      </c>
      <c r="C2025" s="2" t="s">
        <v>594</v>
      </c>
      <c r="D2025" s="2" t="str">
        <f t="shared" si="30"/>
        <v>Error?</v>
      </c>
    </row>
    <row r="2026" spans="1:4" x14ac:dyDescent="0.2">
      <c r="A2026" s="5">
        <v>1965</v>
      </c>
      <c r="B2026" s="138">
        <f>'Cap Outlay Deprec 26'!F5</f>
        <v>102180</v>
      </c>
      <c r="C2026" s="2" t="s">
        <v>594</v>
      </c>
      <c r="D2026" s="2" t="str">
        <f t="shared" si="30"/>
        <v>Error?</v>
      </c>
    </row>
    <row r="2027" spans="1:4" x14ac:dyDescent="0.2">
      <c r="A2027" s="5">
        <v>1966</v>
      </c>
      <c r="B2027" s="138">
        <f>'Cap Outlay Deprec 26'!F8</f>
        <v>5223988</v>
      </c>
      <c r="C2027" s="2" t="s">
        <v>594</v>
      </c>
      <c r="D2027" s="2" t="str">
        <f t="shared" si="30"/>
        <v>Error?</v>
      </c>
    </row>
    <row r="2028" spans="1:4" x14ac:dyDescent="0.2">
      <c r="A2028" s="5">
        <v>1967</v>
      </c>
      <c r="B2028" s="138">
        <f>'Cap Outlay Deprec 26'!F10</f>
        <v>785294</v>
      </c>
      <c r="C2028" s="2" t="s">
        <v>594</v>
      </c>
      <c r="D2028" s="2" t="str">
        <f t="shared" si="30"/>
        <v>Error?</v>
      </c>
    </row>
    <row r="2029" spans="1:4" x14ac:dyDescent="0.2">
      <c r="A2029" s="5">
        <v>1968</v>
      </c>
      <c r="B2029" s="138">
        <f>'Cap Outlay Deprec 26'!F12</f>
        <v>303051</v>
      </c>
      <c r="C2029" s="2" t="s">
        <v>594</v>
      </c>
      <c r="D2029" s="2" t="str">
        <f t="shared" si="30"/>
        <v>Error?</v>
      </c>
    </row>
    <row r="2030" spans="1:4" x14ac:dyDescent="0.2">
      <c r="A2030" s="5">
        <v>1969</v>
      </c>
      <c r="B2030" s="138">
        <f>'Cap Outlay Deprec 26'!F13</f>
        <v>1168933</v>
      </c>
      <c r="C2030" s="2" t="s">
        <v>594</v>
      </c>
      <c r="D2030" s="2" t="str">
        <f t="shared" si="30"/>
        <v>Error?</v>
      </c>
    </row>
    <row r="2031" spans="1:4" x14ac:dyDescent="0.2">
      <c r="A2031" s="5">
        <v>1970</v>
      </c>
      <c r="B2031" s="138">
        <f>'Cap Outlay Deprec 26'!F16</f>
        <v>7583446</v>
      </c>
      <c r="C2031" s="2" t="s">
        <v>594</v>
      </c>
      <c r="D2031" s="2" t="str">
        <f t="shared" si="30"/>
        <v>Error?</v>
      </c>
    </row>
    <row r="2032" spans="1:4" x14ac:dyDescent="0.2">
      <c r="A2032" s="10">
        <v>1971</v>
      </c>
      <c r="D2032" s="2" t="str">
        <f t="shared" si="30"/>
        <v>OK</v>
      </c>
    </row>
    <row r="2033" spans="1:4" x14ac:dyDescent="0.2">
      <c r="A2033" s="5">
        <v>1972</v>
      </c>
      <c r="B2033" s="138">
        <f>'Cap Outlay Deprec 26'!H8</f>
        <v>2739615</v>
      </c>
      <c r="D2033" s="2" t="str">
        <f t="shared" si="30"/>
        <v>Error?</v>
      </c>
    </row>
    <row r="2034" spans="1:4" x14ac:dyDescent="0.2">
      <c r="A2034" s="5">
        <v>1973</v>
      </c>
      <c r="B2034" s="138">
        <f>'Cap Outlay Deprec 26'!H10</f>
        <v>552393</v>
      </c>
      <c r="D2034" s="2" t="str">
        <f t="shared" si="30"/>
        <v>Error?</v>
      </c>
    </row>
    <row r="2035" spans="1:4" x14ac:dyDescent="0.2">
      <c r="A2035" s="5">
        <v>1974</v>
      </c>
      <c r="B2035" s="138">
        <f>'Cap Outlay Deprec 26'!H12</f>
        <v>355845</v>
      </c>
      <c r="D2035" s="2" t="str">
        <f t="shared" si="30"/>
        <v>Error?</v>
      </c>
    </row>
    <row r="2036" spans="1:4" x14ac:dyDescent="0.2">
      <c r="A2036" s="5">
        <v>1975</v>
      </c>
      <c r="B2036" s="138">
        <f>'Cap Outlay Deprec 26'!H13</f>
        <v>941836</v>
      </c>
      <c r="D2036" s="2" t="str">
        <f t="shared" si="30"/>
        <v>Error?</v>
      </c>
    </row>
    <row r="2037" spans="1:4" x14ac:dyDescent="0.2">
      <c r="A2037" s="5">
        <v>1976</v>
      </c>
      <c r="B2037" s="138">
        <f>'Cap Outlay Deprec 26'!H16</f>
        <v>4589689</v>
      </c>
      <c r="C2037" s="2" t="s">
        <v>594</v>
      </c>
      <c r="D2037" s="2" t="str">
        <f t="shared" si="30"/>
        <v>Error?</v>
      </c>
    </row>
    <row r="2038" spans="1:4" x14ac:dyDescent="0.2">
      <c r="A2038" s="10">
        <v>1977</v>
      </c>
      <c r="D2038" s="2" t="str">
        <f t="shared" si="30"/>
        <v>OK</v>
      </c>
    </row>
    <row r="2039" spans="1:4" x14ac:dyDescent="0.2">
      <c r="A2039" s="5">
        <v>1978</v>
      </c>
      <c r="B2039" s="138">
        <f>'Cap Outlay Deprec 26'!I8</f>
        <v>86234</v>
      </c>
      <c r="D2039" s="2" t="str">
        <f t="shared" si="30"/>
        <v>Error?</v>
      </c>
    </row>
    <row r="2040" spans="1:4" x14ac:dyDescent="0.2">
      <c r="A2040" s="5">
        <v>1979</v>
      </c>
      <c r="B2040" s="138">
        <f>'Cap Outlay Deprec 26'!I10</f>
        <v>31915</v>
      </c>
      <c r="D2040" s="2" t="str">
        <f t="shared" si="30"/>
        <v>Error?</v>
      </c>
    </row>
    <row r="2041" spans="1:4" x14ac:dyDescent="0.2">
      <c r="A2041" s="5">
        <v>1980</v>
      </c>
      <c r="B2041" s="138">
        <f>'Cap Outlay Deprec 26'!I12</f>
        <v>27451</v>
      </c>
      <c r="D2041" s="2" t="str">
        <f t="shared" si="30"/>
        <v>Error?</v>
      </c>
    </row>
    <row r="2042" spans="1:4" x14ac:dyDescent="0.2">
      <c r="A2042" s="5">
        <v>1981</v>
      </c>
      <c r="B2042" s="138">
        <f>'Cap Outlay Deprec 26'!I13</f>
        <v>79601</v>
      </c>
      <c r="D2042" s="2" t="str">
        <f t="shared" si="30"/>
        <v>Error?</v>
      </c>
    </row>
    <row r="2043" spans="1:4" x14ac:dyDescent="0.2">
      <c r="A2043" s="5">
        <v>1982</v>
      </c>
      <c r="B2043" s="138">
        <f>'Cap Outlay Deprec 26'!I16</f>
        <v>225201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215700</v>
      </c>
      <c r="D2047" s="2" t="str">
        <f t="shared" ref="D2047:D2110" si="31">IF(ISBLANK(B2047),"OK",IF(A2047-B2047=0,"OK","Error?"))</f>
        <v>Error?</v>
      </c>
    </row>
    <row r="2048" spans="1:4" x14ac:dyDescent="0.2">
      <c r="A2048" s="5">
        <v>1987</v>
      </c>
      <c r="B2048" s="138">
        <f>'Cap Outlay Deprec 26'!J13</f>
        <v>143230</v>
      </c>
      <c r="D2048" s="2" t="str">
        <f t="shared" si="31"/>
        <v>Error?</v>
      </c>
    </row>
    <row r="2049" spans="1:4" x14ac:dyDescent="0.2">
      <c r="A2049" s="5">
        <v>1988</v>
      </c>
      <c r="B2049" s="138">
        <f>'Cap Outlay Deprec 26'!J16</f>
        <v>358930</v>
      </c>
      <c r="C2049" s="2" t="s">
        <v>594</v>
      </c>
      <c r="D2049" s="2" t="str">
        <f t="shared" si="31"/>
        <v>Error?</v>
      </c>
    </row>
    <row r="2050" spans="1:4" x14ac:dyDescent="0.2">
      <c r="A2050" s="10">
        <v>1989</v>
      </c>
      <c r="D2050" s="2" t="str">
        <f t="shared" si="31"/>
        <v>OK</v>
      </c>
    </row>
    <row r="2051" spans="1:4" x14ac:dyDescent="0.2">
      <c r="A2051" s="5">
        <v>1990</v>
      </c>
      <c r="B2051" s="138">
        <f>'Cap Outlay Deprec 26'!K8</f>
        <v>2825849</v>
      </c>
      <c r="C2051" s="2" t="s">
        <v>594</v>
      </c>
      <c r="D2051" s="2" t="str">
        <f t="shared" si="31"/>
        <v>Error?</v>
      </c>
    </row>
    <row r="2052" spans="1:4" x14ac:dyDescent="0.2">
      <c r="A2052" s="5">
        <v>1991</v>
      </c>
      <c r="B2052" s="138">
        <f>'Cap Outlay Deprec 26'!K10</f>
        <v>584308</v>
      </c>
      <c r="C2052" s="2" t="s">
        <v>594</v>
      </c>
      <c r="D2052" s="2" t="str">
        <f t="shared" si="31"/>
        <v>Error?</v>
      </c>
    </row>
    <row r="2053" spans="1:4" x14ac:dyDescent="0.2">
      <c r="A2053" s="5">
        <v>1992</v>
      </c>
      <c r="B2053" s="138">
        <f>'Cap Outlay Deprec 26'!K12</f>
        <v>167596</v>
      </c>
      <c r="C2053" s="2" t="s">
        <v>594</v>
      </c>
      <c r="D2053" s="2" t="str">
        <f t="shared" si="31"/>
        <v>Error?</v>
      </c>
    </row>
    <row r="2054" spans="1:4" x14ac:dyDescent="0.2">
      <c r="A2054" s="5">
        <v>1993</v>
      </c>
      <c r="B2054" s="138">
        <f>'Cap Outlay Deprec 26'!K13</f>
        <v>878207</v>
      </c>
      <c r="C2054" s="2" t="s">
        <v>594</v>
      </c>
      <c r="D2054" s="2" t="str">
        <f t="shared" si="31"/>
        <v>Error?</v>
      </c>
    </row>
    <row r="2055" spans="1:4" x14ac:dyDescent="0.2">
      <c r="A2055" s="5">
        <v>1994</v>
      </c>
      <c r="B2055" s="138">
        <f>'Cap Outlay Deprec 26'!K16</f>
        <v>4455960</v>
      </c>
      <c r="C2055" s="2" t="s">
        <v>594</v>
      </c>
      <c r="D2055" s="2" t="str">
        <f t="shared" si="31"/>
        <v>Error?</v>
      </c>
    </row>
    <row r="2056" spans="1:4" x14ac:dyDescent="0.2">
      <c r="A2056" s="5">
        <v>1995</v>
      </c>
      <c r="B2056" s="138">
        <f>'Cap Outlay Deprec 26'!L5</f>
        <v>102180</v>
      </c>
      <c r="C2056" s="2" t="s">
        <v>594</v>
      </c>
      <c r="D2056" s="2" t="str">
        <f t="shared" si="31"/>
        <v>Error?</v>
      </c>
    </row>
    <row r="2057" spans="1:4" x14ac:dyDescent="0.2">
      <c r="A2057" s="5">
        <v>1996</v>
      </c>
      <c r="B2057" s="138">
        <f>'Cap Outlay Deprec 26'!L8</f>
        <v>2398139</v>
      </c>
      <c r="C2057" s="2" t="s">
        <v>594</v>
      </c>
      <c r="D2057" s="2" t="str">
        <f t="shared" si="31"/>
        <v>Error?</v>
      </c>
    </row>
    <row r="2058" spans="1:4" x14ac:dyDescent="0.2">
      <c r="A2058" s="5">
        <v>1997</v>
      </c>
      <c r="B2058" s="138">
        <f>'Cap Outlay Deprec 26'!L10</f>
        <v>200986</v>
      </c>
      <c r="C2058" s="2" t="s">
        <v>594</v>
      </c>
      <c r="D2058" s="2" t="str">
        <f t="shared" si="31"/>
        <v>Error?</v>
      </c>
    </row>
    <row r="2059" spans="1:4" x14ac:dyDescent="0.2">
      <c r="A2059" s="5">
        <v>1998</v>
      </c>
      <c r="B2059" s="138">
        <f>'Cap Outlay Deprec 26'!L12</f>
        <v>135455</v>
      </c>
      <c r="C2059" s="2" t="s">
        <v>594</v>
      </c>
      <c r="D2059" s="2" t="str">
        <f t="shared" si="31"/>
        <v>Error?</v>
      </c>
    </row>
    <row r="2060" spans="1:4" x14ac:dyDescent="0.2">
      <c r="A2060" s="5">
        <v>1999</v>
      </c>
      <c r="B2060" s="138">
        <f>'Cap Outlay Deprec 26'!L13</f>
        <v>290726</v>
      </c>
      <c r="C2060" s="2" t="s">
        <v>594</v>
      </c>
      <c r="D2060" s="2" t="str">
        <f t="shared" si="31"/>
        <v>Error?</v>
      </c>
    </row>
    <row r="2061" spans="1:4" x14ac:dyDescent="0.2">
      <c r="A2061" s="5">
        <v>2000</v>
      </c>
      <c r="B2061" s="138">
        <f>'Cap Outlay Deprec 26'!L16</f>
        <v>3127486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49836</v>
      </c>
      <c r="C2088" s="2" t="s">
        <v>594</v>
      </c>
      <c r="D2088" s="2" t="str">
        <f t="shared" si="31"/>
        <v>Error?</v>
      </c>
    </row>
    <row r="2089" spans="1:4" x14ac:dyDescent="0.2">
      <c r="A2089" s="5">
        <v>2028</v>
      </c>
      <c r="B2089" s="138">
        <f>'Expenditures 15-22'!K92</f>
        <v>2781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28562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73468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1637731</v>
      </c>
      <c r="C2551" s="2" t="s">
        <v>594</v>
      </c>
      <c r="D2551" s="2" t="str">
        <f t="shared" si="38"/>
        <v>Error?</v>
      </c>
    </row>
    <row r="2552" spans="1:4" x14ac:dyDescent="0.2">
      <c r="A2552" s="10">
        <v>2491</v>
      </c>
      <c r="D2552" s="2" t="str">
        <f t="shared" si="38"/>
        <v>OK</v>
      </c>
    </row>
    <row r="2553" spans="1:4" x14ac:dyDescent="0.2">
      <c r="A2553" s="5">
        <v>2492</v>
      </c>
      <c r="B2553" s="138">
        <f>'Acct Summary 7-8'!C6</f>
        <v>2510971</v>
      </c>
      <c r="C2553" s="2" t="s">
        <v>594</v>
      </c>
      <c r="D2553" s="2" t="str">
        <f t="shared" si="38"/>
        <v>Error?</v>
      </c>
    </row>
    <row r="2554" spans="1:4" x14ac:dyDescent="0.2">
      <c r="A2554" s="5">
        <v>2493</v>
      </c>
      <c r="B2554" s="138">
        <f>'Acct Summary 7-8'!C7</f>
        <v>330557</v>
      </c>
      <c r="C2554" s="2" t="s">
        <v>594</v>
      </c>
      <c r="D2554" s="2" t="str">
        <f t="shared" si="38"/>
        <v>Error?</v>
      </c>
    </row>
    <row r="2555" spans="1:4" x14ac:dyDescent="0.2">
      <c r="A2555" s="5">
        <v>2494</v>
      </c>
      <c r="B2555" s="138">
        <f>'Acct Summary 7-8'!C8</f>
        <v>4479259</v>
      </c>
      <c r="C2555" s="2" t="s">
        <v>594</v>
      </c>
      <c r="D2555" s="2" t="str">
        <f t="shared" si="38"/>
        <v>Error?</v>
      </c>
    </row>
    <row r="2556" spans="1:4" x14ac:dyDescent="0.2">
      <c r="A2556" s="5">
        <v>2495</v>
      </c>
      <c r="B2556" s="138">
        <f>'Acct Summary 7-8'!C12</f>
        <v>3144035</v>
      </c>
      <c r="C2556" s="2" t="s">
        <v>594</v>
      </c>
      <c r="D2556" s="2" t="str">
        <f t="shared" si="38"/>
        <v>Error?</v>
      </c>
    </row>
    <row r="2557" spans="1:4" x14ac:dyDescent="0.2">
      <c r="A2557" s="5">
        <v>2496</v>
      </c>
      <c r="B2557" s="138">
        <f>'Acct Summary 7-8'!C13</f>
        <v>939039</v>
      </c>
      <c r="C2557" s="2" t="s">
        <v>594</v>
      </c>
      <c r="D2557" s="2" t="str">
        <f t="shared" si="38"/>
        <v>Error?</v>
      </c>
    </row>
    <row r="2558" spans="1:4" x14ac:dyDescent="0.2">
      <c r="A2558" s="5">
        <v>2497</v>
      </c>
      <c r="B2558" s="138">
        <f>'Acct Summary 7-8'!C14</f>
        <v>2932</v>
      </c>
      <c r="C2558" s="2" t="s">
        <v>594</v>
      </c>
      <c r="D2558" s="2" t="str">
        <f t="shared" si="38"/>
        <v>Error?</v>
      </c>
    </row>
    <row r="2559" spans="1:4" x14ac:dyDescent="0.2">
      <c r="A2559" s="5">
        <v>2498</v>
      </c>
      <c r="B2559" s="138">
        <f>'Acct Summary 7-8'!C15</f>
        <v>52617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4138623</v>
      </c>
      <c r="C2561" s="2" t="s">
        <v>594</v>
      </c>
      <c r="D2561" s="2" t="str">
        <f t="shared" si="39"/>
        <v>Error?</v>
      </c>
    </row>
    <row r="2562" spans="1:4" x14ac:dyDescent="0.2">
      <c r="A2562" s="5">
        <v>2501</v>
      </c>
      <c r="B2562" s="138">
        <f>'Acct Summary 7-8'!C20</f>
        <v>340636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313430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313430</v>
      </c>
      <c r="C2568" s="2" t="s">
        <v>594</v>
      </c>
      <c r="D2568" s="2" t="str">
        <f t="shared" si="39"/>
        <v>Error?</v>
      </c>
    </row>
    <row r="2569" spans="1:4" x14ac:dyDescent="0.2">
      <c r="A2569" s="5">
        <v>2508</v>
      </c>
      <c r="B2569" s="138">
        <f>'Acct Summary 7-8'!D13</f>
        <v>302449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302449</v>
      </c>
      <c r="C2573" s="2" t="s">
        <v>594</v>
      </c>
      <c r="D2573" s="2" t="str">
        <f t="shared" si="39"/>
        <v>Error?</v>
      </c>
    </row>
    <row r="2574" spans="1:4" x14ac:dyDescent="0.2">
      <c r="A2574" s="5">
        <v>2513</v>
      </c>
      <c r="B2574" s="138">
        <f>'Acct Summary 7-8'!D20</f>
        <v>10981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137250</v>
      </c>
      <c r="C2591" s="2" t="s">
        <v>594</v>
      </c>
      <c r="D2591" s="2" t="str">
        <f t="shared" si="39"/>
        <v>Error?</v>
      </c>
    </row>
    <row r="2592" spans="1:4" x14ac:dyDescent="0.2">
      <c r="A2592" s="10">
        <v>2531</v>
      </c>
      <c r="D2592" s="2" t="str">
        <f t="shared" si="39"/>
        <v>OK</v>
      </c>
    </row>
    <row r="2593" spans="1:4" x14ac:dyDescent="0.2">
      <c r="A2593" s="5">
        <v>2532</v>
      </c>
      <c r="B2593" s="138">
        <f>'Acct Summary 7-8'!F6</f>
        <v>303750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441000</v>
      </c>
      <c r="C2595" s="2" t="s">
        <v>594</v>
      </c>
      <c r="D2595" s="2" t="str">
        <f t="shared" si="39"/>
        <v>Error?</v>
      </c>
    </row>
    <row r="2596" spans="1:4" x14ac:dyDescent="0.2">
      <c r="A2596" s="5">
        <v>2535</v>
      </c>
      <c r="B2596" s="138">
        <f>'Acct Summary 7-8'!F13</f>
        <v>421724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421724</v>
      </c>
      <c r="C2600" s="2" t="s">
        <v>594</v>
      </c>
      <c r="D2600" s="2" t="str">
        <f t="shared" si="39"/>
        <v>Error?</v>
      </c>
    </row>
    <row r="2601" spans="1:4" x14ac:dyDescent="0.2">
      <c r="A2601" s="5">
        <v>2540</v>
      </c>
      <c r="B2601" s="138">
        <f>'Acct Summary 7-8'!F20</f>
        <v>19276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140117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140117</v>
      </c>
      <c r="C2606" s="2" t="s">
        <v>594</v>
      </c>
      <c r="D2606" s="2" t="str">
        <f t="shared" si="39"/>
        <v>Error?</v>
      </c>
    </row>
    <row r="2607" spans="1:4" x14ac:dyDescent="0.2">
      <c r="A2607" s="5">
        <v>2546</v>
      </c>
      <c r="B2607" s="138">
        <f>'Acct Summary 7-8'!G12</f>
        <v>62046</v>
      </c>
      <c r="C2607" s="2" t="s">
        <v>594</v>
      </c>
      <c r="D2607" s="2" t="str">
        <f t="shared" si="39"/>
        <v>Error?</v>
      </c>
    </row>
    <row r="2608" spans="1:4" x14ac:dyDescent="0.2">
      <c r="A2608" s="5">
        <v>2547</v>
      </c>
      <c r="B2608" s="138">
        <f>'Acct Summary 7-8'!G13</f>
        <v>101790</v>
      </c>
      <c r="C2608" s="2" t="s">
        <v>594</v>
      </c>
      <c r="D2608" s="2" t="str">
        <f t="shared" si="39"/>
        <v>Error?</v>
      </c>
    </row>
    <row r="2609" spans="1:4" x14ac:dyDescent="0.2">
      <c r="A2609" s="5">
        <v>2548</v>
      </c>
      <c r="B2609" s="138">
        <f>'Acct Summary 7-8'!G14</f>
        <v>57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163893</v>
      </c>
      <c r="C2612" s="2" t="s">
        <v>594</v>
      </c>
      <c r="D2612" s="2" t="str">
        <f t="shared" si="39"/>
        <v>Error?</v>
      </c>
    </row>
    <row r="2613" spans="1:4" x14ac:dyDescent="0.2">
      <c r="A2613" s="5">
        <v>2552</v>
      </c>
      <c r="B2613" s="138">
        <f>'Acct Summary 7-8'!G20</f>
        <v>-23776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126345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126345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125007</v>
      </c>
      <c r="C2634" s="2" t="s">
        <v>594</v>
      </c>
      <c r="D2634" s="2" t="str">
        <f t="shared" si="40"/>
        <v>Error?</v>
      </c>
    </row>
    <row r="2635" spans="1:4" x14ac:dyDescent="0.2">
      <c r="A2635" s="5">
        <v>2574</v>
      </c>
      <c r="B2635" s="138">
        <f>'Acct Summary 7-8'!E17</f>
        <v>125007</v>
      </c>
      <c r="C2635" s="2" t="s">
        <v>594</v>
      </c>
      <c r="D2635" s="2" t="str">
        <f t="shared" si="40"/>
        <v>Error?</v>
      </c>
    </row>
    <row r="2636" spans="1:4" x14ac:dyDescent="0.2">
      <c r="A2636" s="5">
        <v>2575</v>
      </c>
      <c r="B2636" s="138">
        <f>'Acct Summary 7-8'!E20</f>
        <v>1338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5536</v>
      </c>
      <c r="D2718" s="2" t="str">
        <f t="shared" si="41"/>
        <v>Error?</v>
      </c>
    </row>
    <row r="2719" spans="1:4" x14ac:dyDescent="0.2">
      <c r="A2719" s="5">
        <v>2658</v>
      </c>
      <c r="B2719" s="138">
        <f>'Expenditures 15-22'!D51</f>
        <v>303</v>
      </c>
      <c r="D2719" s="2" t="str">
        <f t="shared" si="41"/>
        <v>Error?</v>
      </c>
    </row>
    <row r="2720" spans="1:4" x14ac:dyDescent="0.2">
      <c r="A2720" s="5">
        <v>2659</v>
      </c>
      <c r="B2720" s="138">
        <f>'Expenditures 15-22'!E51</f>
        <v>1576</v>
      </c>
      <c r="D2720" s="2" t="str">
        <f t="shared" si="41"/>
        <v>Error?</v>
      </c>
    </row>
    <row r="2721" spans="1:4" x14ac:dyDescent="0.2">
      <c r="A2721" s="5">
        <v>2660</v>
      </c>
      <c r="B2721" s="138">
        <f>'Expenditures 15-22'!F51</f>
        <v>126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7541</v>
      </c>
      <c r="C2724" s="2" t="s">
        <v>594</v>
      </c>
      <c r="D2724" s="2" t="str">
        <f t="shared" si="41"/>
        <v>Error?</v>
      </c>
    </row>
    <row r="2725" spans="1:4" x14ac:dyDescent="0.2">
      <c r="A2725" s="5">
        <v>2664</v>
      </c>
      <c r="B2725" s="138">
        <f>'Expenditures 15-22'!D247</f>
        <v>353</v>
      </c>
      <c r="D2725" s="2" t="str">
        <f t="shared" si="41"/>
        <v>Error?</v>
      </c>
    </row>
    <row r="2726" spans="1:4" x14ac:dyDescent="0.2">
      <c r="A2726" s="5">
        <v>2665</v>
      </c>
      <c r="B2726" s="138">
        <f>'Expenditures 15-22'!K247</f>
        <v>353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49836</v>
      </c>
      <c r="C2789" s="2" t="s">
        <v>594</v>
      </c>
      <c r="D2789" s="2" t="str">
        <f t="shared" si="42"/>
        <v>Error?</v>
      </c>
    </row>
    <row r="2790" spans="1:4" x14ac:dyDescent="0.2">
      <c r="A2790" s="5">
        <v>2729</v>
      </c>
      <c r="B2790" s="138">
        <f>'Expenditures 15-22'!E102</f>
        <v>49836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406000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406939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138221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406939</v>
      </c>
      <c r="D2912" s="2" t="str">
        <f t="shared" si="44"/>
        <v>Error?</v>
      </c>
    </row>
    <row r="2913" spans="1:4" x14ac:dyDescent="0.2">
      <c r="A2913" s="5">
        <v>2852</v>
      </c>
      <c r="B2913" s="138">
        <f>'Assets-Liab 5-6'!I41</f>
        <v>406939</v>
      </c>
      <c r="C2913" s="2" t="s">
        <v>594</v>
      </c>
      <c r="D2913" s="2" t="str">
        <f t="shared" si="44"/>
        <v>Error?</v>
      </c>
    </row>
    <row r="2914" spans="1:4" x14ac:dyDescent="0.2">
      <c r="A2914" s="5">
        <v>2853</v>
      </c>
      <c r="B2914" s="138">
        <f>'Assets-Liab 5-6'!L33</f>
        <v>138221</v>
      </c>
      <c r="D2914" s="2" t="str">
        <f t="shared" si="44"/>
        <v>Error?</v>
      </c>
    </row>
    <row r="2915" spans="1:4" x14ac:dyDescent="0.2">
      <c r="A2915" s="10">
        <v>2854</v>
      </c>
      <c r="D2915" s="2" t="str">
        <f t="shared" si="44"/>
        <v>OK</v>
      </c>
    </row>
    <row r="2916" spans="1:4" x14ac:dyDescent="0.2">
      <c r="A2916" s="5">
        <v>2855</v>
      </c>
      <c r="B2916" s="138">
        <f>'Assets-Liab 5-6'!L34</f>
        <v>138221</v>
      </c>
      <c r="C2916" s="2" t="s">
        <v>594</v>
      </c>
      <c r="D2916" s="2" t="str">
        <f t="shared" si="44"/>
        <v>Error?</v>
      </c>
    </row>
    <row r="2917" spans="1:4" x14ac:dyDescent="0.2">
      <c r="A2917" s="5">
        <v>2856</v>
      </c>
      <c r="B2917" s="138">
        <f>'Assets-Liab 5-6'!L41</f>
        <v>138221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48736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48736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1100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37075</v>
      </c>
      <c r="D3055" s="2" t="str">
        <f t="shared" si="46"/>
        <v>Error?</v>
      </c>
    </row>
    <row r="3056" spans="1:4" x14ac:dyDescent="0.2">
      <c r="A3056" s="5">
        <v>2995</v>
      </c>
      <c r="B3056" s="138">
        <f>'Expenditures 15-22'!D10</f>
        <v>14937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52414</v>
      </c>
      <c r="C3062" s="2" t="s">
        <v>594</v>
      </c>
      <c r="D3062" s="2" t="str">
        <f t="shared" si="46"/>
        <v>Error?</v>
      </c>
    </row>
    <row r="3063" spans="1:4" x14ac:dyDescent="0.2">
      <c r="A3063" s="10">
        <v>3002</v>
      </c>
      <c r="D3063" s="2" t="str">
        <f t="shared" si="46"/>
        <v>OK</v>
      </c>
    </row>
    <row r="3064" spans="1:4" x14ac:dyDescent="0.2">
      <c r="A3064" s="5">
        <v>3003</v>
      </c>
      <c r="B3064" s="138">
        <f>'Expenditures 15-22'!D219</f>
        <v>454</v>
      </c>
      <c r="D3064" s="2" t="str">
        <f t="shared" si="46"/>
        <v>Error?</v>
      </c>
    </row>
    <row r="3065" spans="1:4" x14ac:dyDescent="0.2">
      <c r="A3065" s="5">
        <v>3004</v>
      </c>
      <c r="B3065" s="138">
        <f>'Expenditures 15-22'!K219</f>
        <v>454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31491</v>
      </c>
      <c r="C3225" s="2" t="s">
        <v>594</v>
      </c>
      <c r="D3225" s="2" t="str">
        <f t="shared" si="49"/>
        <v>Error?</v>
      </c>
    </row>
    <row r="3226" spans="1:4" x14ac:dyDescent="0.2">
      <c r="A3226" s="5">
        <v>3165</v>
      </c>
      <c r="B3226" s="138">
        <f>'Acct Summary 7-8'!I8</f>
        <v>31491</v>
      </c>
      <c r="C3226" s="2" t="s">
        <v>594</v>
      </c>
      <c r="D3226" s="2" t="str">
        <f t="shared" si="49"/>
        <v>Error?</v>
      </c>
    </row>
    <row r="3227" spans="1:4" x14ac:dyDescent="0.2">
      <c r="A3227" s="5">
        <v>3166</v>
      </c>
      <c r="B3227" s="138">
        <f>'Acct Summary 7-8'!I20</f>
        <v>31491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340636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10981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19276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-23776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1338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31491</v>
      </c>
      <c r="C3320" s="2" t="s">
        <v>594</v>
      </c>
      <c r="D3320" s="2" t="str">
        <f t="shared" si="50"/>
        <v>Error?</v>
      </c>
    </row>
    <row r="3321" spans="1:4" x14ac:dyDescent="0.2">
      <c r="A3321" s="5">
        <v>3260</v>
      </c>
      <c r="B3321" s="138">
        <f>'Acct Summary 7-8'!I79</f>
        <v>375448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406939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597641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129958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8329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744002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19447</v>
      </c>
      <c r="D3387" s="2" t="str">
        <f t="shared" si="51"/>
        <v>Error?</v>
      </c>
    </row>
    <row r="3388" spans="1:4" x14ac:dyDescent="0.2">
      <c r="A3388" s="5">
        <v>3327</v>
      </c>
      <c r="B3388" s="138">
        <f>'Expenditures 15-22'!D217</f>
        <v>30860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19447</v>
      </c>
      <c r="C3390" s="2" t="s">
        <v>594</v>
      </c>
      <c r="D3390" s="2" t="str">
        <f t="shared" si="51"/>
        <v>Error?</v>
      </c>
    </row>
    <row r="3391" spans="1:4" x14ac:dyDescent="0.2">
      <c r="A3391" s="5">
        <v>3330</v>
      </c>
      <c r="B3391" s="138">
        <f>'Expenditures 15-22'!K217</f>
        <v>30860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89207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30096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1338</v>
      </c>
      <c r="D3417" s="2" t="str">
        <f t="shared" si="52"/>
        <v>Error?</v>
      </c>
    </row>
    <row r="3418" spans="1:4" x14ac:dyDescent="0.2">
      <c r="A3418" s="10">
        <v>3357</v>
      </c>
      <c r="D3418" s="2" t="str">
        <f t="shared" si="52"/>
        <v>OK</v>
      </c>
    </row>
    <row r="3419" spans="1:4" x14ac:dyDescent="0.2">
      <c r="A3419" s="5">
        <v>3358</v>
      </c>
      <c r="B3419" s="138">
        <f>'Assets-Liab 5-6'!F4</f>
        <v>33226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138221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111604</v>
      </c>
      <c r="C3446" s="2" t="s">
        <v>594</v>
      </c>
      <c r="D3446" s="2" t="str">
        <f t="shared" si="52"/>
        <v>Error?</v>
      </c>
    </row>
    <row r="3447" spans="1:4" x14ac:dyDescent="0.2">
      <c r="A3447" s="5">
        <v>3386</v>
      </c>
      <c r="B3447" s="138">
        <f>'Tax Sched 23'!D16</f>
        <v>111604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111707</v>
      </c>
      <c r="C3449" s="2" t="s">
        <v>594</v>
      </c>
      <c r="D3449" s="2" t="str">
        <f t="shared" si="52"/>
        <v>Error?</v>
      </c>
    </row>
    <row r="3450" spans="1:4" x14ac:dyDescent="0.2">
      <c r="A3450" s="5">
        <v>3389</v>
      </c>
      <c r="B3450" s="138">
        <f>'Tax Sched 23'!E16</f>
        <v>111707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104059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104059</v>
      </c>
      <c r="D3567" s="2" t="str">
        <f t="shared" si="54"/>
        <v>Error?</v>
      </c>
    </row>
    <row r="3568" spans="1:4" x14ac:dyDescent="0.2">
      <c r="A3568" s="5">
        <v>3507</v>
      </c>
      <c r="B3568" s="138">
        <f>'Assets-Liab 5-6'!K41</f>
        <v>104059</v>
      </c>
      <c r="C3568" s="2" t="s">
        <v>594</v>
      </c>
      <c r="D3568" s="2" t="str">
        <f t="shared" si="54"/>
        <v>Error?</v>
      </c>
    </row>
    <row r="3569" spans="1:4" x14ac:dyDescent="0.2">
      <c r="A3569" s="5">
        <v>3508</v>
      </c>
      <c r="B3569" s="138">
        <f>'Acct Summary 7-8'!K4</f>
        <v>30813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30813</v>
      </c>
      <c r="C3571" s="2" t="s">
        <v>594</v>
      </c>
      <c r="D3571" s="2" t="str">
        <f t="shared" si="54"/>
        <v>Error?</v>
      </c>
    </row>
    <row r="3572" spans="1:4" x14ac:dyDescent="0.2">
      <c r="A3572" s="5">
        <v>3511</v>
      </c>
      <c r="B3572" s="138">
        <f>'Acct Summary 7-8'!K13</f>
        <v>8200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8200</v>
      </c>
      <c r="C3575" s="2" t="s">
        <v>594</v>
      </c>
      <c r="D3575" s="2" t="str">
        <f t="shared" si="54"/>
        <v>Error?</v>
      </c>
    </row>
    <row r="3576" spans="1:4" x14ac:dyDescent="0.2">
      <c r="A3576" s="5">
        <v>3515</v>
      </c>
      <c r="B3576" s="138">
        <f>'Acct Summary 7-8'!K20</f>
        <v>22613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22613</v>
      </c>
      <c r="C3588" s="2" t="s">
        <v>594</v>
      </c>
      <c r="D3588" s="2" t="str">
        <f t="shared" si="55"/>
        <v>Error?</v>
      </c>
    </row>
    <row r="3589" spans="1:4" x14ac:dyDescent="0.2">
      <c r="A3589" s="5">
        <v>3528</v>
      </c>
      <c r="B3589" s="138">
        <f>'Acct Summary 7-8'!K79</f>
        <v>81446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104059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8200</v>
      </c>
      <c r="D3646" s="2" t="str">
        <f t="shared" si="55"/>
        <v>Error?</v>
      </c>
    </row>
    <row r="3647" spans="1:4" x14ac:dyDescent="0.2">
      <c r="A3647" s="5">
        <v>3586</v>
      </c>
      <c r="B3647" s="138">
        <f>'Expenditures 15-22'!G350</f>
        <v>8200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8200</v>
      </c>
      <c r="C3649" s="2" t="s">
        <v>594</v>
      </c>
      <c r="D3649" s="2" t="str">
        <f t="shared" si="56"/>
        <v>Error?</v>
      </c>
    </row>
    <row r="3650" spans="1:4" x14ac:dyDescent="0.2">
      <c r="A3650" s="5">
        <v>3589</v>
      </c>
      <c r="B3650" s="138">
        <f>'Expenditures 15-22'!G367</f>
        <v>8200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8200</v>
      </c>
      <c r="C3669" s="2" t="s">
        <v>594</v>
      </c>
      <c r="D3669" s="2" t="str">
        <f t="shared" si="56"/>
        <v>Error?</v>
      </c>
    </row>
    <row r="3670" spans="1:4" x14ac:dyDescent="0.2">
      <c r="A3670" s="5">
        <v>3609</v>
      </c>
      <c r="B3670" s="138">
        <f>'Expenditures 15-22'!K350</f>
        <v>8200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8200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8200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22613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30626</v>
      </c>
      <c r="C3725" s="2" t="s">
        <v>594</v>
      </c>
      <c r="D3725" s="2" t="str">
        <f t="shared" si="57"/>
        <v>Error?</v>
      </c>
    </row>
    <row r="3726" spans="1:4" x14ac:dyDescent="0.2">
      <c r="A3726" s="5">
        <v>3665</v>
      </c>
      <c r="B3726" s="138">
        <f>'Tax Sched 23'!D13</f>
        <v>30626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32598</v>
      </c>
      <c r="C3728" s="2" t="s">
        <v>594</v>
      </c>
      <c r="D3728" s="2" t="str">
        <f t="shared" si="57"/>
        <v>Error?</v>
      </c>
    </row>
    <row r="3729" spans="1:4" x14ac:dyDescent="0.2">
      <c r="A3729" s="5">
        <v>3668</v>
      </c>
      <c r="B3729" s="138">
        <f>'Tax Sched 23'!E13</f>
        <v>32598</v>
      </c>
      <c r="D3729" s="2" t="str">
        <f t="shared" si="57"/>
        <v>Error?</v>
      </c>
    </row>
    <row r="3730" spans="1:4" x14ac:dyDescent="0.2">
      <c r="A3730" s="5">
        <v>3669</v>
      </c>
      <c r="B3730" s="138">
        <f>'ICR Computation 30'!E10</f>
        <v>103342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1967629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6446888</v>
      </c>
      <c r="C4122" s="2" t="s">
        <v>594</v>
      </c>
      <c r="D4122" s="2" t="str">
        <f t="shared" si="63"/>
        <v>Error?</v>
      </c>
    </row>
    <row r="4123" spans="1:4" x14ac:dyDescent="0.2">
      <c r="A4123" s="5">
        <v>4062</v>
      </c>
      <c r="B4123" s="138">
        <f>'Acct Summary 7-8'!D10</f>
        <v>313430</v>
      </c>
      <c r="C4123" s="2" t="s">
        <v>594</v>
      </c>
      <c r="D4123" s="2" t="str">
        <f t="shared" si="63"/>
        <v>Error?</v>
      </c>
    </row>
    <row r="4124" spans="1:4" x14ac:dyDescent="0.2">
      <c r="A4124" s="5">
        <v>4063</v>
      </c>
      <c r="B4124" s="138">
        <f>'Acct Summary 7-8'!E10</f>
        <v>126345</v>
      </c>
      <c r="C4124" s="2" t="s">
        <v>594</v>
      </c>
      <c r="D4124" s="2" t="str">
        <f t="shared" si="63"/>
        <v>Error?</v>
      </c>
    </row>
    <row r="4125" spans="1:4" x14ac:dyDescent="0.2">
      <c r="A4125" s="5">
        <v>4064</v>
      </c>
      <c r="B4125" s="138">
        <f>'Acct Summary 7-8'!F10</f>
        <v>441000</v>
      </c>
      <c r="C4125" s="2" t="s">
        <v>594</v>
      </c>
      <c r="D4125" s="2" t="str">
        <f t="shared" si="63"/>
        <v>Error?</v>
      </c>
    </row>
    <row r="4126" spans="1:4" x14ac:dyDescent="0.2">
      <c r="A4126" s="5">
        <v>4065</v>
      </c>
      <c r="B4126" s="138">
        <f>'Acct Summary 7-8'!G10</f>
        <v>140117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31491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30813</v>
      </c>
      <c r="C4130" s="2" t="s">
        <v>594</v>
      </c>
      <c r="D4130" s="2" t="str">
        <f t="shared" si="63"/>
        <v>Error?</v>
      </c>
    </row>
    <row r="4131" spans="1:4" x14ac:dyDescent="0.2">
      <c r="A4131" s="5">
        <v>4070</v>
      </c>
      <c r="B4131" s="138">
        <f>'Acct Summary 7-8'!C18</f>
        <v>1967629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6106252</v>
      </c>
      <c r="C4136" s="2" t="s">
        <v>594</v>
      </c>
      <c r="D4136" s="2" t="str">
        <f t="shared" si="63"/>
        <v>Error?</v>
      </c>
    </row>
    <row r="4137" spans="1:4" x14ac:dyDescent="0.2">
      <c r="A4137" s="5">
        <v>4076</v>
      </c>
      <c r="B4137" s="138">
        <f>'Acct Summary 7-8'!D19</f>
        <v>302449</v>
      </c>
      <c r="C4137" s="2" t="s">
        <v>594</v>
      </c>
      <c r="D4137" s="2" t="str">
        <f t="shared" si="63"/>
        <v>Error?</v>
      </c>
    </row>
    <row r="4138" spans="1:4" x14ac:dyDescent="0.2">
      <c r="A4138" s="5">
        <v>4077</v>
      </c>
      <c r="B4138" s="138">
        <f>'Acct Summary 7-8'!E19</f>
        <v>125007</v>
      </c>
      <c r="C4138" s="2" t="s">
        <v>594</v>
      </c>
      <c r="D4138" s="2" t="str">
        <f t="shared" si="63"/>
        <v>Error?</v>
      </c>
    </row>
    <row r="4139" spans="1:4" x14ac:dyDescent="0.2">
      <c r="A4139" s="5">
        <v>4078</v>
      </c>
      <c r="B4139" s="138">
        <f>'Acct Summary 7-8'!F19</f>
        <v>421724</v>
      </c>
      <c r="C4139" s="2" t="s">
        <v>594</v>
      </c>
      <c r="D4139" s="2" t="str">
        <f t="shared" si="63"/>
        <v>Error?</v>
      </c>
    </row>
    <row r="4140" spans="1:4" x14ac:dyDescent="0.2">
      <c r="A4140" s="5">
        <v>4079</v>
      </c>
      <c r="B4140" s="138">
        <f>'Acct Summary 7-8'!G19</f>
        <v>163893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8200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241200</v>
      </c>
      <c r="C4171" s="2" t="s">
        <v>594</v>
      </c>
      <c r="D4171" s="2" t="str">
        <f t="shared" si="64"/>
        <v>Error?</v>
      </c>
    </row>
    <row r="4172" spans="1:4" x14ac:dyDescent="0.2">
      <c r="A4172" s="5">
        <v>4111</v>
      </c>
      <c r="B4172" s="138">
        <f>'Short-Term Long-Term Debt 24'!J49</f>
        <v>239862</v>
      </c>
      <c r="C4172" s="2" t="s">
        <v>594</v>
      </c>
      <c r="D4172" s="2" t="str">
        <f t="shared" si="64"/>
        <v>Error?</v>
      </c>
    </row>
    <row r="4173" spans="1:4" x14ac:dyDescent="0.2">
      <c r="A4173" s="5">
        <v>4112</v>
      </c>
      <c r="B4173" s="138">
        <f>'Short-Term Long-Term Debt 24'!H49</f>
        <v>116300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2610668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11885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22090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37613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27014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1546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65196206</v>
      </c>
      <c r="D4995" s="2" t="str">
        <f t="shared" si="77"/>
        <v>Error?</v>
      </c>
    </row>
    <row r="4996" spans="1:4" x14ac:dyDescent="0.2">
      <c r="A4996" s="12">
        <v>4935</v>
      </c>
      <c r="B4996" s="138">
        <f>'FP Info 3'!H31</f>
        <v>8997076.4280000012</v>
      </c>
      <c r="D4996" s="2" t="str">
        <f t="shared" si="77"/>
        <v>Error?</v>
      </c>
    </row>
    <row r="4997" spans="1:4" x14ac:dyDescent="0.2">
      <c r="A4997" s="12">
        <v>4936</v>
      </c>
      <c r="B4997" s="138">
        <f>'FP Info 3'!H37</f>
        <v>241200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30626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1127063</v>
      </c>
      <c r="D5061" s="2" t="str">
        <f t="shared" si="78"/>
        <v>Error?</v>
      </c>
    </row>
    <row r="5062" spans="1:4" x14ac:dyDescent="0.2">
      <c r="A5062" s="10">
        <v>5001</v>
      </c>
      <c r="D5062" s="2" t="str">
        <f t="shared" si="78"/>
        <v>OK</v>
      </c>
    </row>
    <row r="5063" spans="1:4" x14ac:dyDescent="0.2">
      <c r="A5063" s="5">
        <v>5002</v>
      </c>
      <c r="B5063" s="138">
        <f>'Revenues 9-14'!C7</f>
        <v>24500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1182189</v>
      </c>
      <c r="C5066" s="2" t="s">
        <v>594</v>
      </c>
      <c r="D5066" s="2" t="str">
        <f t="shared" si="78"/>
        <v>Error?</v>
      </c>
    </row>
    <row r="5067" spans="1:4" x14ac:dyDescent="0.2">
      <c r="A5067" s="5">
        <v>5006</v>
      </c>
      <c r="B5067" s="138">
        <f>'Revenues 9-14'!C14</f>
        <v>178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55964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56142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11070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11070</v>
      </c>
      <c r="C5090" s="2" t="s">
        <v>594</v>
      </c>
      <c r="D5090" s="2" t="str">
        <f t="shared" si="78"/>
        <v>Error?</v>
      </c>
    </row>
    <row r="5091" spans="1:4" x14ac:dyDescent="0.2">
      <c r="A5091" s="5">
        <v>5030</v>
      </c>
      <c r="B5091" s="138">
        <f>'Revenues 9-14'!C70</f>
        <v>11835</v>
      </c>
      <c r="D5091" s="2" t="str">
        <f t="shared" si="78"/>
        <v>Error?</v>
      </c>
    </row>
    <row r="5092" spans="1:4" x14ac:dyDescent="0.2">
      <c r="A5092" s="5">
        <v>5031</v>
      </c>
      <c r="B5092" s="138">
        <f>'Revenues 9-14'!C71</f>
        <v>2394</v>
      </c>
      <c r="D5092" s="2" t="str">
        <f t="shared" si="78"/>
        <v>Error?</v>
      </c>
    </row>
    <row r="5093" spans="1:4" x14ac:dyDescent="0.2">
      <c r="A5093" s="5">
        <v>5032</v>
      </c>
      <c r="B5093" s="138">
        <f>'Revenues 9-14'!C72</f>
        <v>3251</v>
      </c>
      <c r="D5093" s="2" t="str">
        <f t="shared" si="78"/>
        <v>Error?</v>
      </c>
    </row>
    <row r="5094" spans="1:4" x14ac:dyDescent="0.2">
      <c r="A5094" s="5">
        <v>5033</v>
      </c>
      <c r="B5094" s="138">
        <f>'Revenues 9-14'!C73</f>
        <v>7162</v>
      </c>
      <c r="D5094" s="2" t="str">
        <f t="shared" si="78"/>
        <v>Error?</v>
      </c>
    </row>
    <row r="5095" spans="1:4" x14ac:dyDescent="0.2">
      <c r="A5095" s="5">
        <v>5034</v>
      </c>
      <c r="B5095" s="138">
        <f>'Revenues 9-14'!C74</f>
        <v>311</v>
      </c>
      <c r="D5095" s="2" t="str">
        <f t="shared" si="78"/>
        <v>Error?</v>
      </c>
    </row>
    <row r="5096" spans="1:4" x14ac:dyDescent="0.2">
      <c r="A5096" s="5">
        <v>5035</v>
      </c>
      <c r="B5096" s="138">
        <f>'Revenues 9-14'!C75</f>
        <v>113914</v>
      </c>
      <c r="C5096" s="2" t="s">
        <v>594</v>
      </c>
      <c r="D5096" s="2" t="str">
        <f t="shared" si="78"/>
        <v>Error?</v>
      </c>
    </row>
    <row r="5097" spans="1:4" x14ac:dyDescent="0.2">
      <c r="A5097" s="5">
        <v>5036</v>
      </c>
      <c r="B5097" s="138">
        <f>'Revenues 9-14'!C77</f>
        <v>55515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19840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2009</v>
      </c>
      <c r="D5101" s="2" t="str">
        <f t="shared" si="78"/>
        <v>Error?</v>
      </c>
    </row>
    <row r="5102" spans="1:4" x14ac:dyDescent="0.2">
      <c r="A5102" s="5">
        <v>5041</v>
      </c>
      <c r="B5102" s="138">
        <f>'Revenues 9-14'!C82</f>
        <v>77364</v>
      </c>
      <c r="C5102" s="2" t="s">
        <v>594</v>
      </c>
      <c r="D5102" s="2" t="str">
        <f t="shared" si="78"/>
        <v>Error?</v>
      </c>
    </row>
    <row r="5103" spans="1:4" x14ac:dyDescent="0.2">
      <c r="A5103" s="5">
        <v>5042</v>
      </c>
      <c r="B5103" s="138">
        <f>'Revenues 9-14'!C84</f>
        <v>84324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84324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71074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28710</v>
      </c>
      <c r="D5119" s="2" t="str">
        <f t="shared" ref="D5119:D5182" si="79">IF(ISBLANK(B5119),"OK",IF(A5119-B5119=0,"OK","Error?"))</f>
        <v>Error?</v>
      </c>
    </row>
    <row r="5120" spans="1:4" x14ac:dyDescent="0.2">
      <c r="A5120" s="5">
        <v>5059</v>
      </c>
      <c r="B5120" s="138">
        <f>'Revenues 9-14'!C108</f>
        <v>112728</v>
      </c>
      <c r="C5120" s="2" t="s">
        <v>594</v>
      </c>
      <c r="D5120" s="2" t="str">
        <f t="shared" si="79"/>
        <v>Error?</v>
      </c>
    </row>
    <row r="5121" spans="1:4" x14ac:dyDescent="0.2">
      <c r="A5121" s="5">
        <v>5060</v>
      </c>
      <c r="B5121" s="138">
        <f>'Revenues 9-14'!C109</f>
        <v>1637731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2098189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2098189</v>
      </c>
      <c r="C5132" s="2" t="s">
        <v>594</v>
      </c>
      <c r="D5132" s="2" t="str">
        <f t="shared" si="79"/>
        <v>Error?</v>
      </c>
    </row>
    <row r="5133" spans="1:4" x14ac:dyDescent="0.2">
      <c r="A5133" s="5">
        <v>5072</v>
      </c>
      <c r="B5133" s="138">
        <f>'Revenues 9-14'!C124</f>
        <v>95304</v>
      </c>
      <c r="D5133" s="2" t="str">
        <f t="shared" si="79"/>
        <v>Error?</v>
      </c>
    </row>
    <row r="5134" spans="1:4" x14ac:dyDescent="0.2">
      <c r="A5134" s="5">
        <v>5073</v>
      </c>
      <c r="B5134" s="138">
        <f>'Revenues 9-14'!C125</f>
        <v>38025</v>
      </c>
      <c r="D5134" s="2" t="str">
        <f t="shared" si="79"/>
        <v>Error?</v>
      </c>
    </row>
    <row r="5135" spans="1:4" x14ac:dyDescent="0.2">
      <c r="A5135" s="5">
        <v>5074</v>
      </c>
      <c r="B5135" s="138">
        <f>'Revenues 9-14'!C126</f>
        <v>71435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913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205677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18851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23517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1003</v>
      </c>
      <c r="D5167" s="2" t="str">
        <f t="shared" si="79"/>
        <v>Error?</v>
      </c>
    </row>
    <row r="5168" spans="1:4" x14ac:dyDescent="0.2">
      <c r="A5168" s="5">
        <v>5107</v>
      </c>
      <c r="B5168" s="138">
        <f>'Revenues 9-14'!C147</f>
        <v>8809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173776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412782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2510971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27014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66726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16546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83272</v>
      </c>
      <c r="C5246" s="2" t="s">
        <v>594</v>
      </c>
      <c r="D5246" s="2" t="str">
        <f t="shared" si="80"/>
        <v>Error?</v>
      </c>
    </row>
    <row r="5247" spans="1:4" x14ac:dyDescent="0.2">
      <c r="A5247" s="5">
        <v>5186</v>
      </c>
      <c r="B5247" s="138">
        <f>'Revenues 9-14'!C203</f>
        <v>50536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50536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5429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90176</v>
      </c>
      <c r="D5278" s="2" t="str">
        <f t="shared" si="81"/>
        <v>Error?</v>
      </c>
    </row>
    <row r="5279" spans="1:4" x14ac:dyDescent="0.2">
      <c r="A5279" s="5">
        <v>5218</v>
      </c>
      <c r="B5279" s="138">
        <f>'Revenues 9-14'!C221</f>
        <v>996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96601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303543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330557</v>
      </c>
      <c r="C5326" s="2" t="s">
        <v>594</v>
      </c>
      <c r="D5326" s="2" t="str">
        <f t="shared" si="82"/>
        <v>Error?</v>
      </c>
    </row>
    <row r="5327" spans="1:4" x14ac:dyDescent="0.2">
      <c r="A5327" s="5">
        <v>5266</v>
      </c>
      <c r="B5327" s="138">
        <f>'Revenues 9-14'!C275</f>
        <v>4479259</v>
      </c>
      <c r="C5327" s="2" t="s">
        <v>594</v>
      </c>
      <c r="D5327" s="2" t="str">
        <f t="shared" si="82"/>
        <v>Error?</v>
      </c>
    </row>
    <row r="5328" spans="1:4" x14ac:dyDescent="0.2">
      <c r="A5328" s="5">
        <v>5267</v>
      </c>
      <c r="B5328" s="138">
        <f>'Revenues 9-14'!D5</f>
        <v>306265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306265</v>
      </c>
      <c r="C5334" s="2" t="s">
        <v>594</v>
      </c>
      <c r="D5334" s="2" t="str">
        <f t="shared" si="82"/>
        <v>Error?</v>
      </c>
    </row>
    <row r="5335" spans="1:4" x14ac:dyDescent="0.2">
      <c r="A5335" s="5">
        <v>5274</v>
      </c>
      <c r="B5335" s="138">
        <f>'Revenues 9-14'!D14</f>
        <v>46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v>
      </c>
      <c r="C5339" s="2" t="s">
        <v>594</v>
      </c>
      <c r="D5339" s="2" t="str">
        <f t="shared" si="82"/>
        <v>Error?</v>
      </c>
    </row>
    <row r="5340" spans="1:4" x14ac:dyDescent="0.2">
      <c r="A5340" s="5">
        <v>5279</v>
      </c>
      <c r="B5340" s="138">
        <f>'Revenues 9-14'!D65</f>
        <v>1351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1351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5768</v>
      </c>
      <c r="D5354" s="2" t="str">
        <f t="shared" si="82"/>
        <v>Error?</v>
      </c>
    </row>
    <row r="5355" spans="1:4" x14ac:dyDescent="0.2">
      <c r="A5355" s="5">
        <v>5294</v>
      </c>
      <c r="B5355" s="138">
        <f>'Revenues 9-14'!D108</f>
        <v>5768</v>
      </c>
      <c r="C5355" s="2" t="s">
        <v>594</v>
      </c>
      <c r="D5355" s="2" t="str">
        <f t="shared" si="82"/>
        <v>Error?</v>
      </c>
    </row>
    <row r="5356" spans="1:4" x14ac:dyDescent="0.2">
      <c r="A5356" s="5">
        <v>5295</v>
      </c>
      <c r="B5356" s="138">
        <f>'Revenues 9-14'!D109</f>
        <v>313430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313430</v>
      </c>
      <c r="C5508" s="2" t="s">
        <v>594</v>
      </c>
      <c r="D5508" s="2" t="str">
        <f t="shared" si="85"/>
        <v>Error?</v>
      </c>
    </row>
    <row r="5509" spans="1:4" x14ac:dyDescent="0.2">
      <c r="A5509" s="5">
        <v>5448</v>
      </c>
      <c r="B5509" s="138">
        <f>'Revenues 9-14'!E5</f>
        <v>126212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126212</v>
      </c>
      <c r="C5513" s="2" t="s">
        <v>594</v>
      </c>
      <c r="D5513" s="2" t="str">
        <f t="shared" si="85"/>
        <v>Error?</v>
      </c>
    </row>
    <row r="5514" spans="1:4" x14ac:dyDescent="0.2">
      <c r="A5514" s="5">
        <v>5453</v>
      </c>
      <c r="B5514" s="138">
        <f>'Revenues 9-14'!E14</f>
        <v>19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v>
      </c>
      <c r="C5518" s="2" t="s">
        <v>594</v>
      </c>
      <c r="D5518" s="2" t="str">
        <f t="shared" si="85"/>
        <v>Error?</v>
      </c>
    </row>
    <row r="5519" spans="1:4" x14ac:dyDescent="0.2">
      <c r="A5519" s="5">
        <v>5458</v>
      </c>
      <c r="B5519" s="138">
        <f>'Revenues 9-14'!E65</f>
        <v>114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126345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126345</v>
      </c>
      <c r="C5552" s="2" t="s">
        <v>594</v>
      </c>
      <c r="D5552" s="2" t="str">
        <f t="shared" si="85"/>
        <v>Error?</v>
      </c>
    </row>
    <row r="5553" spans="1:4" x14ac:dyDescent="0.2">
      <c r="A5553" s="5">
        <v>5492</v>
      </c>
      <c r="B5553" s="138">
        <f>'Revenues 9-14'!F5</f>
        <v>122507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122507</v>
      </c>
      <c r="C5557" s="2" t="s">
        <v>594</v>
      </c>
      <c r="D5557" s="2" t="str">
        <f t="shared" si="85"/>
        <v>Error?</v>
      </c>
    </row>
    <row r="5558" spans="1:4" x14ac:dyDescent="0.2">
      <c r="A5558" s="5">
        <v>5497</v>
      </c>
      <c r="B5558" s="138">
        <f>'Revenues 9-14'!F14</f>
        <v>19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12314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12314</v>
      </c>
      <c r="C5579" s="2" t="s">
        <v>594</v>
      </c>
      <c r="D5579" s="2" t="str">
        <f t="shared" si="86"/>
        <v>Error?</v>
      </c>
    </row>
    <row r="5580" spans="1:4" x14ac:dyDescent="0.2">
      <c r="A5580" s="5">
        <v>5519</v>
      </c>
      <c r="B5580" s="138">
        <f>'Revenues 9-14'!F65</f>
        <v>750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750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1660</v>
      </c>
      <c r="D5586" s="2" t="str">
        <f t="shared" si="86"/>
        <v>Error?</v>
      </c>
    </row>
    <row r="5587" spans="1:4" x14ac:dyDescent="0.2">
      <c r="A5587" s="5">
        <v>5526</v>
      </c>
      <c r="B5587" s="138">
        <f>'Revenues 9-14'!F108</f>
        <v>1660</v>
      </c>
      <c r="C5587" s="2" t="s">
        <v>594</v>
      </c>
      <c r="D5587" s="2" t="str">
        <f t="shared" si="86"/>
        <v>Error?</v>
      </c>
    </row>
    <row r="5588" spans="1:4" x14ac:dyDescent="0.2">
      <c r="A5588" s="5">
        <v>5527</v>
      </c>
      <c r="B5588" s="138">
        <f>'Revenues 9-14'!F109</f>
        <v>137250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175527</v>
      </c>
      <c r="D5615" s="2" t="str">
        <f t="shared" si="86"/>
        <v>Error?</v>
      </c>
    </row>
    <row r="5616" spans="1:4" x14ac:dyDescent="0.2">
      <c r="A5616" s="10">
        <v>5555</v>
      </c>
      <c r="D5616" s="2" t="str">
        <f t="shared" si="86"/>
        <v>OK</v>
      </c>
    </row>
    <row r="5617" spans="1:4" x14ac:dyDescent="0.2">
      <c r="A5617" s="5">
        <v>5556</v>
      </c>
      <c r="B5617" s="138">
        <f>'Revenues 9-14'!F152</f>
        <v>55977</v>
      </c>
      <c r="D5617" s="2" t="str">
        <f t="shared" si="86"/>
        <v>Error?</v>
      </c>
    </row>
    <row r="5618" spans="1:4" x14ac:dyDescent="0.2">
      <c r="A5618" s="5">
        <v>5557</v>
      </c>
      <c r="B5618" s="138">
        <f>'Revenues 9-14'!F154</f>
        <v>231504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22246</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253750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303750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441000</v>
      </c>
      <c r="C5720" s="2" t="s">
        <v>594</v>
      </c>
      <c r="D5720" s="2" t="str">
        <f t="shared" si="88"/>
        <v>Error?</v>
      </c>
    </row>
    <row r="5721" spans="1:4" x14ac:dyDescent="0.2">
      <c r="A5721" s="5">
        <v>5660</v>
      </c>
      <c r="B5721" s="138">
        <f>'Revenues 9-14'!G5</f>
        <v>25976</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111604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137580</v>
      </c>
      <c r="C5725" s="2" t="s">
        <v>594</v>
      </c>
      <c r="D5725" s="2" t="str">
        <f t="shared" si="88"/>
        <v>Error?</v>
      </c>
    </row>
    <row r="5726" spans="1:4" x14ac:dyDescent="0.2">
      <c r="A5726" s="5">
        <v>5665</v>
      </c>
      <c r="B5726" s="138">
        <f>'Revenues 9-14'!G14</f>
        <v>21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1931</v>
      </c>
      <c r="C5730" s="2" t="s">
        <v>594</v>
      </c>
      <c r="D5730" s="2" t="str">
        <f t="shared" si="88"/>
        <v>Error?</v>
      </c>
    </row>
    <row r="5731" spans="1:4" x14ac:dyDescent="0.2">
      <c r="A5731" s="5">
        <v>5670</v>
      </c>
      <c r="B5731" s="138">
        <f>'Revenues 9-14'!G65</f>
        <v>606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140117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30626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30626</v>
      </c>
      <c r="C5918" s="2" t="s">
        <v>594</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v>
      </c>
      <c r="C5923" s="2" t="s">
        <v>594</v>
      </c>
      <c r="D5923" s="2" t="str">
        <f t="shared" si="91"/>
        <v>Error?</v>
      </c>
    </row>
    <row r="5924" spans="1:4" x14ac:dyDescent="0.2">
      <c r="A5924" s="5">
        <v>5863</v>
      </c>
      <c r="B5924" s="138">
        <f>'Revenues 9-14'!I65</f>
        <v>860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860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31491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30626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30626</v>
      </c>
      <c r="C5987" s="2" t="s">
        <v>594</v>
      </c>
      <c r="D5987" s="2" t="str">
        <f t="shared" si="92"/>
        <v>Error?</v>
      </c>
    </row>
    <row r="5988" spans="1:4" x14ac:dyDescent="0.2">
      <c r="A5988" s="5">
        <v>5927</v>
      </c>
      <c r="B5988" s="138">
        <f>'Revenues 9-14'!K14</f>
        <v>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v>
      </c>
      <c r="C5992" s="2" t="s">
        <v>594</v>
      </c>
      <c r="D5992" s="2" t="str">
        <f t="shared" si="92"/>
        <v>Error?</v>
      </c>
    </row>
    <row r="5993" spans="1:4" x14ac:dyDescent="0.2">
      <c r="A5993" s="5">
        <v>5932</v>
      </c>
      <c r="B5993" s="138">
        <f>'Revenues 9-14'!K65</f>
        <v>182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30813</v>
      </c>
      <c r="C6023" s="2" t="s">
        <v>594</v>
      </c>
      <c r="D6023" s="2" t="str">
        <f t="shared" si="93"/>
        <v>Error?</v>
      </c>
    </row>
    <row r="6024" spans="1:5" x14ac:dyDescent="0.2">
      <c r="A6024" s="5">
        <v>5963</v>
      </c>
      <c r="B6024" s="138">
        <f>'Revenues 9-14'!G109</f>
        <v>140117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31491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30813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88961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22013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549.77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48327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48327</v>
      </c>
      <c r="D6215" s="2" t="str">
        <f t="shared" si="96"/>
        <v>Error?</v>
      </c>
      <c r="E6215" s="2" t="s">
        <v>199</v>
      </c>
    </row>
    <row r="6216" spans="1:5" x14ac:dyDescent="0.2">
      <c r="A6216">
        <v>6155</v>
      </c>
      <c r="B6216" s="138">
        <f>'Assets-Liab 5-6'!J41</f>
        <v>48327</v>
      </c>
      <c r="D6216" s="2" t="str">
        <f t="shared" si="96"/>
        <v>Error?</v>
      </c>
      <c r="E6216" s="2" t="s">
        <v>199</v>
      </c>
    </row>
    <row r="6217" spans="1:5" x14ac:dyDescent="0.2">
      <c r="A6217">
        <v>6156</v>
      </c>
      <c r="B6217" s="138">
        <f>'Assets-Liab 5-6'!J4</f>
        <v>24327</v>
      </c>
      <c r="D6217" s="2" t="str">
        <f t="shared" si="96"/>
        <v>Error?</v>
      </c>
      <c r="E6217" s="2" t="s">
        <v>199</v>
      </c>
    </row>
    <row r="6218" spans="1:5" x14ac:dyDescent="0.2">
      <c r="A6218">
        <v>6157</v>
      </c>
      <c r="B6218" s="138">
        <f>'Assets-Liab 5-6'!J5</f>
        <v>24000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498808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498808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498808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492394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492394</v>
      </c>
      <c r="D6229" s="2" t="str">
        <f t="shared" si="96"/>
        <v>Error?</v>
      </c>
      <c r="E6229" s="2" t="s">
        <v>199</v>
      </c>
    </row>
    <row r="6230" spans="1:5" x14ac:dyDescent="0.2">
      <c r="A6230">
        <v>6169</v>
      </c>
      <c r="B6230" s="138">
        <f>'Acct Summary 7-8'!J20</f>
        <v>6414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6414</v>
      </c>
      <c r="D6263" s="2" t="str">
        <f t="shared" si="96"/>
        <v>Error?</v>
      </c>
      <c r="E6263" s="2" t="s">
        <v>199</v>
      </c>
    </row>
    <row r="6264" spans="1:5" x14ac:dyDescent="0.2">
      <c r="A6264">
        <v>6203</v>
      </c>
      <c r="B6264" s="138">
        <f>'Acct Summary 7-8'!J79</f>
        <v>41913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48327</v>
      </c>
      <c r="D6266" s="2" t="str">
        <f t="shared" si="96"/>
        <v>Error?</v>
      </c>
      <c r="E6266" s="2" t="s">
        <v>199</v>
      </c>
    </row>
    <row r="6267" spans="1:5" x14ac:dyDescent="0.2">
      <c r="A6267">
        <v>6206</v>
      </c>
      <c r="B6267" s="138">
        <f>'Acct Summary 7-8'!C82</f>
        <v>340636</v>
      </c>
      <c r="D6267" s="2" t="str">
        <f t="shared" si="96"/>
        <v>Error?</v>
      </c>
      <c r="E6267" s="2" t="s">
        <v>199</v>
      </c>
    </row>
    <row r="6268" spans="1:5" x14ac:dyDescent="0.2">
      <c r="A6268">
        <v>6207</v>
      </c>
      <c r="B6268" s="138">
        <f>'Acct Summary 7-8'!D82</f>
        <v>10981</v>
      </c>
      <c r="D6268" s="2" t="str">
        <f t="shared" si="96"/>
        <v>Error?</v>
      </c>
      <c r="E6268" s="2" t="s">
        <v>199</v>
      </c>
    </row>
    <row r="6269" spans="1:5" x14ac:dyDescent="0.2">
      <c r="A6269">
        <v>6208</v>
      </c>
      <c r="B6269" s="138">
        <f>'Acct Summary 7-8'!E82</f>
        <v>1338</v>
      </c>
      <c r="D6269" s="2" t="str">
        <f t="shared" si="96"/>
        <v>Error?</v>
      </c>
      <c r="E6269" s="2" t="s">
        <v>199</v>
      </c>
    </row>
    <row r="6270" spans="1:5" x14ac:dyDescent="0.2">
      <c r="A6270">
        <v>6209</v>
      </c>
      <c r="B6270" s="138">
        <f>'Acct Summary 7-8'!F82</f>
        <v>19276</v>
      </c>
      <c r="D6270" s="2" t="str">
        <f t="shared" si="96"/>
        <v>Error?</v>
      </c>
      <c r="E6270" s="2" t="s">
        <v>199</v>
      </c>
    </row>
    <row r="6271" spans="1:5" x14ac:dyDescent="0.2">
      <c r="A6271">
        <v>6210</v>
      </c>
      <c r="B6271" s="138">
        <f>'Acct Summary 7-8'!G82</f>
        <v>-23776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31491</v>
      </c>
      <c r="D6273" s="2" t="str">
        <f t="shared" si="97"/>
        <v>Error?</v>
      </c>
      <c r="E6273" s="2" t="s">
        <v>199</v>
      </c>
    </row>
    <row r="6274" spans="1:5" x14ac:dyDescent="0.2">
      <c r="A6274">
        <v>6213</v>
      </c>
      <c r="B6274" s="138">
        <f>'Acct Summary 7-8'!J82</f>
        <v>6414</v>
      </c>
      <c r="D6274" s="2" t="str">
        <f t="shared" si="97"/>
        <v>Error?</v>
      </c>
      <c r="E6274" s="2" t="s">
        <v>199</v>
      </c>
    </row>
    <row r="6275" spans="1:5" x14ac:dyDescent="0.2">
      <c r="A6275">
        <v>6214</v>
      </c>
      <c r="B6275" s="138">
        <f>'Acct Summary 7-8'!K82</f>
        <v>22613</v>
      </c>
      <c r="D6275" s="2" t="str">
        <f t="shared" si="97"/>
        <v>Error?</v>
      </c>
      <c r="E6275" s="2" t="s">
        <v>199</v>
      </c>
    </row>
    <row r="6276" spans="1:5" x14ac:dyDescent="0.2">
      <c r="A6276">
        <v>6215</v>
      </c>
      <c r="B6276" s="138">
        <f>'Acct Summary 7-8'!C83</f>
        <v>0.3013392521454662</v>
      </c>
      <c r="D6276" s="2" t="str">
        <f t="shared" si="97"/>
        <v>Error?</v>
      </c>
      <c r="E6276" s="2" t="s">
        <v>199</v>
      </c>
    </row>
    <row r="6277" spans="1:5" x14ac:dyDescent="0.2">
      <c r="A6277">
        <v>6216</v>
      </c>
      <c r="B6277" s="138">
        <f>'Acct Summary 7-8'!D83</f>
        <v>1.7427503110637108E-2</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4.3490228461326726E-2</v>
      </c>
      <c r="D6279" s="2" t="str">
        <f t="shared" si="97"/>
        <v>Error?</v>
      </c>
      <c r="E6279" s="2" t="s">
        <v>199</v>
      </c>
    </row>
    <row r="6280" spans="1:5" x14ac:dyDescent="0.2">
      <c r="A6280">
        <v>6219</v>
      </c>
      <c r="B6280" s="138">
        <f>'Acct Summary 7-8'!G83</f>
        <v>-8.640162802529254E-2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7.7385062626093834E-2</v>
      </c>
      <c r="D6282" s="2" t="str">
        <f t="shared" si="97"/>
        <v>Error?</v>
      </c>
      <c r="E6282" s="2" t="s">
        <v>199</v>
      </c>
    </row>
    <row r="6283" spans="1:5" x14ac:dyDescent="0.2">
      <c r="A6283">
        <v>6222</v>
      </c>
      <c r="B6283" s="138">
        <f>'Acct Summary 7-8'!J83</f>
        <v>0.13272083928238873</v>
      </c>
      <c r="D6283" s="2" t="str">
        <f t="shared" si="97"/>
        <v>Error?</v>
      </c>
      <c r="E6283" s="2" t="s">
        <v>199</v>
      </c>
    </row>
    <row r="6284" spans="1:5" x14ac:dyDescent="0.2">
      <c r="A6284">
        <v>6223</v>
      </c>
      <c r="B6284" s="138">
        <f>'Acct Summary 7-8'!K83</f>
        <v>0.21730941100721707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495557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495557</v>
      </c>
      <c r="D6301" s="2" t="str">
        <f t="shared" si="97"/>
        <v>Error?</v>
      </c>
      <c r="E6301" s="2" t="s">
        <v>199</v>
      </c>
    </row>
    <row r="6302" spans="1:5" x14ac:dyDescent="0.2">
      <c r="A6302">
        <v>6241</v>
      </c>
      <c r="B6302" s="138">
        <f>'Revenues 9-14'!J14</f>
        <v>75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75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580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580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12727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2596</v>
      </c>
      <c r="D6350" s="2" t="str">
        <f t="shared" si="98"/>
        <v>Error?</v>
      </c>
      <c r="E6350" s="2" t="s">
        <v>199</v>
      </c>
    </row>
    <row r="6351" spans="1:5" x14ac:dyDescent="0.2">
      <c r="A6351">
        <v>6290</v>
      </c>
      <c r="B6351" s="138">
        <f>'Revenues 9-14'!J108</f>
        <v>2596</v>
      </c>
      <c r="D6351" s="2" t="str">
        <f t="shared" si="98"/>
        <v>Error?</v>
      </c>
      <c r="E6351" s="2" t="s">
        <v>199</v>
      </c>
    </row>
    <row r="6352" spans="1:5" x14ac:dyDescent="0.2">
      <c r="A6352">
        <v>6291</v>
      </c>
      <c r="B6352" s="138">
        <f>'Revenues 9-14'!J109</f>
        <v>498808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4666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50901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2575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88769</v>
      </c>
      <c r="D6848" s="2" t="str">
        <f t="shared" si="106"/>
        <v>Error?</v>
      </c>
    </row>
    <row r="6849" spans="1:4" x14ac:dyDescent="0.2">
      <c r="A6849">
        <v>6788</v>
      </c>
      <c r="B6849" s="138">
        <f>'Expenditures 15-22'!I8</f>
        <v>1030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6280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41987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111724</v>
      </c>
      <c r="D6880" s="2" t="str">
        <f t="shared" si="106"/>
        <v>Error?</v>
      </c>
    </row>
    <row r="6881" spans="1:4" x14ac:dyDescent="0.2">
      <c r="A6881">
        <v>6820</v>
      </c>
      <c r="B6881" s="138">
        <f>'Expenditures 15-22'!K22</f>
        <v>111724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3605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4965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6172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6172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2781</v>
      </c>
      <c r="D6987" s="2" t="str">
        <f t="shared" si="108"/>
        <v>Error?</v>
      </c>
    </row>
    <row r="6988" spans="1:4" x14ac:dyDescent="0.2">
      <c r="A6988">
        <v>6927</v>
      </c>
      <c r="B6988" s="138">
        <f>'Expenditures 15-22'!K88</f>
        <v>2781</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9777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492394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498808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4251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4251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4251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2792</v>
      </c>
      <c r="D7073" s="2" t="str">
        <f t="shared" si="109"/>
        <v>Error?</v>
      </c>
    </row>
    <row r="7074" spans="1:4" x14ac:dyDescent="0.2">
      <c r="A7074">
        <v>7013</v>
      </c>
      <c r="B7074" s="138">
        <f>'Expenditures 15-22'!K216</f>
        <v>2792</v>
      </c>
      <c r="D7074" s="2" t="str">
        <f t="shared" si="109"/>
        <v>Error?</v>
      </c>
    </row>
    <row r="7075" spans="1:4" x14ac:dyDescent="0.2">
      <c r="A7075">
        <v>7014</v>
      </c>
      <c r="B7075" s="138">
        <f>'Expenditures 15-22'!D218</f>
        <v>1003</v>
      </c>
      <c r="D7075" s="2" t="str">
        <f t="shared" si="109"/>
        <v>Error?</v>
      </c>
    </row>
    <row r="7076" spans="1:4" x14ac:dyDescent="0.2">
      <c r="A7076">
        <v>7015</v>
      </c>
      <c r="B7076" s="138">
        <f>'Expenditures 15-22'!K218</f>
        <v>1003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135</v>
      </c>
      <c r="D7079" s="2" t="str">
        <f t="shared" si="109"/>
        <v>Error?</v>
      </c>
    </row>
    <row r="7080" spans="1:4" x14ac:dyDescent="0.2">
      <c r="A7080">
        <v>7019</v>
      </c>
      <c r="B7080" s="138">
        <f>'Expenditures 15-22'!K226</f>
        <v>135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12566</v>
      </c>
      <c r="D7093" s="2" t="str">
        <f t="shared" si="109"/>
        <v>Error?</v>
      </c>
    </row>
    <row r="7094" spans="1:4" x14ac:dyDescent="0.2">
      <c r="A7094">
        <v>7033</v>
      </c>
      <c r="B7094" s="138">
        <f>'Expenditures 15-22'!K254</f>
        <v>12566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36069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36069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22956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22956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16337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16337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40755</v>
      </c>
      <c r="D7156" s="2" t="str">
        <f t="shared" si="110"/>
        <v>Error?</v>
      </c>
    </row>
    <row r="7157" spans="1:4" x14ac:dyDescent="0.2">
      <c r="A7157">
        <v>7096</v>
      </c>
      <c r="B7157" s="138">
        <f>'Expenditures 15-22'!F323</f>
        <v>25485</v>
      </c>
      <c r="D7157" s="2" t="str">
        <f t="shared" si="110"/>
        <v>Error?</v>
      </c>
    </row>
    <row r="7158" spans="1:4" x14ac:dyDescent="0.2">
      <c r="A7158">
        <v>7097</v>
      </c>
      <c r="B7158" s="138">
        <f>'Expenditures 15-22'!G323</f>
        <v>40441</v>
      </c>
      <c r="D7158" s="2" t="str">
        <f t="shared" si="110"/>
        <v>Error?</v>
      </c>
    </row>
    <row r="7159" spans="1:4" x14ac:dyDescent="0.2">
      <c r="A7159">
        <v>7098</v>
      </c>
      <c r="B7159" s="138">
        <f>'Expenditures 15-22'!H323</f>
        <v>1475</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108156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226970</v>
      </c>
      <c r="D7172" s="2" t="str">
        <f t="shared" si="111"/>
        <v>Error?</v>
      </c>
    </row>
    <row r="7173" spans="1:4" x14ac:dyDescent="0.2">
      <c r="A7173">
        <v>7112</v>
      </c>
      <c r="B7173" s="138">
        <f>'Expenditures 15-22'!D325</f>
        <v>38113</v>
      </c>
      <c r="D7173" s="2" t="str">
        <f t="shared" si="111"/>
        <v>Error?</v>
      </c>
    </row>
    <row r="7174" spans="1:4" x14ac:dyDescent="0.2">
      <c r="A7174">
        <v>7113</v>
      </c>
      <c r="B7174" s="138">
        <f>'Expenditures 15-22'!E325</f>
        <v>531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265614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3983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3983</v>
      </c>
      <c r="D7198" s="2" t="str">
        <f t="shared" si="111"/>
        <v>Error?</v>
      </c>
    </row>
    <row r="7199" spans="1:4" x14ac:dyDescent="0.2">
      <c r="A7199">
        <v>7138</v>
      </c>
      <c r="B7199" s="138">
        <f>'Expenditures 15-22'!C330</f>
        <v>226970</v>
      </c>
      <c r="D7199" s="2" t="str">
        <f t="shared" si="111"/>
        <v>Error?</v>
      </c>
    </row>
    <row r="7200" spans="1:4" x14ac:dyDescent="0.2">
      <c r="A7200">
        <v>7139</v>
      </c>
      <c r="B7200" s="138">
        <f>'Expenditures 15-22'!D330</f>
        <v>38113</v>
      </c>
      <c r="D7200" s="2" t="str">
        <f t="shared" si="111"/>
        <v>Error?</v>
      </c>
    </row>
    <row r="7201" spans="1:4" x14ac:dyDescent="0.2">
      <c r="A7201">
        <v>7140</v>
      </c>
      <c r="B7201" s="138">
        <f>'Expenditures 15-22'!E330</f>
        <v>159910</v>
      </c>
      <c r="D7201" s="2" t="str">
        <f t="shared" si="111"/>
        <v>Error?</v>
      </c>
    </row>
    <row r="7202" spans="1:4" x14ac:dyDescent="0.2">
      <c r="A7202">
        <v>7141</v>
      </c>
      <c r="B7202" s="138">
        <f>'Expenditures 15-22'!F330</f>
        <v>25485</v>
      </c>
      <c r="D7202" s="2" t="str">
        <f t="shared" si="111"/>
        <v>Error?</v>
      </c>
    </row>
    <row r="7203" spans="1:4" x14ac:dyDescent="0.2">
      <c r="A7203">
        <v>7142</v>
      </c>
      <c r="B7203" s="138">
        <f>'Expenditures 15-22'!G330</f>
        <v>40441</v>
      </c>
      <c r="D7203" s="2" t="str">
        <f t="shared" si="111"/>
        <v>Error?</v>
      </c>
    </row>
    <row r="7204" spans="1:4" x14ac:dyDescent="0.2">
      <c r="A7204">
        <v>7143</v>
      </c>
      <c r="B7204" s="138">
        <f>'Expenditures 15-22'!H330</f>
        <v>1475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492394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226970</v>
      </c>
      <c r="D7216" s="2" t="str">
        <f t="shared" si="111"/>
        <v>Error?</v>
      </c>
    </row>
    <row r="7217" spans="1:4" x14ac:dyDescent="0.2">
      <c r="A7217">
        <v>7156</v>
      </c>
      <c r="B7217" s="138">
        <f>'Expenditures 15-22'!D342</f>
        <v>38113</v>
      </c>
      <c r="D7217" s="2" t="str">
        <f t="shared" si="111"/>
        <v>Error?</v>
      </c>
    </row>
    <row r="7218" spans="1:4" x14ac:dyDescent="0.2">
      <c r="A7218">
        <v>7157</v>
      </c>
      <c r="B7218" s="138">
        <f>'Expenditures 15-22'!E342</f>
        <v>159910</v>
      </c>
      <c r="D7218" s="2" t="str">
        <f t="shared" si="111"/>
        <v>Error?</v>
      </c>
    </row>
    <row r="7219" spans="1:4" x14ac:dyDescent="0.2">
      <c r="A7219">
        <v>7158</v>
      </c>
      <c r="B7219" s="138">
        <f>'Expenditures 15-22'!F342</f>
        <v>25485</v>
      </c>
      <c r="D7219" s="2" t="str">
        <f t="shared" si="111"/>
        <v>Error?</v>
      </c>
    </row>
    <row r="7220" spans="1:4" x14ac:dyDescent="0.2">
      <c r="A7220">
        <v>7159</v>
      </c>
      <c r="B7220" s="138">
        <f>'Expenditures 15-22'!G342</f>
        <v>40441</v>
      </c>
      <c r="D7220" s="2" t="str">
        <f t="shared" si="111"/>
        <v>Error?</v>
      </c>
    </row>
    <row r="7221" spans="1:4" x14ac:dyDescent="0.2">
      <c r="A7221">
        <v>7160</v>
      </c>
      <c r="B7221" s="138">
        <f>'Expenditures 15-22'!H342</f>
        <v>1475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492394</v>
      </c>
      <c r="D7224" s="2" t="str">
        <f t="shared" si="111"/>
        <v>Error?</v>
      </c>
    </row>
    <row r="7225" spans="1:4" x14ac:dyDescent="0.2">
      <c r="A7225">
        <v>7164</v>
      </c>
      <c r="B7225" s="138">
        <f>'Expenditures 15-22'!K343</f>
        <v>6414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11367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26501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6115</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165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9300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8450</v>
      </c>
      <c r="D7265" s="2" t="str">
        <f t="shared" si="112"/>
        <v>Error?</v>
      </c>
    </row>
    <row r="7266" spans="1:5" x14ac:dyDescent="0.2">
      <c r="A7266">
        <f t="shared" si="113"/>
        <v>7205</v>
      </c>
      <c r="B7266" s="138">
        <f>'Expenditures 15-22'!F17</f>
        <v>133</v>
      </c>
      <c r="D7266" s="2" t="str">
        <f t="shared" si="112"/>
        <v>Error?</v>
      </c>
    </row>
    <row r="7267" spans="1:5" x14ac:dyDescent="0.2">
      <c r="A7267">
        <f t="shared" si="113"/>
        <v>7206</v>
      </c>
      <c r="B7267" s="138">
        <f>'Expenditures 15-22'!G17</f>
        <v>24104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14028</v>
      </c>
      <c r="D7624" s="2" t="str">
        <f t="shared" si="124"/>
        <v>Error?</v>
      </c>
      <c r="E7624" s="2" t="s">
        <v>19</v>
      </c>
    </row>
    <row r="7625" spans="1:5" x14ac:dyDescent="0.2">
      <c r="A7625">
        <f t="shared" si="123"/>
        <v>7564</v>
      </c>
      <c r="B7625" s="138">
        <f>'Cap Outlay Deprec 26'!I17</f>
        <v>1402.8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226603.8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24790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24790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14489</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14489</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1207</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12727</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8809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21536</v>
      </c>
      <c r="D7719" s="2" t="str">
        <f t="shared" si="126"/>
        <v>Error?</v>
      </c>
      <c r="E7719" s="2" t="s">
        <v>881</v>
      </c>
    </row>
    <row r="7720" spans="1:6" x14ac:dyDescent="0.2">
      <c r="A7720">
        <v>7659</v>
      </c>
      <c r="B7720" s="138">
        <f>'Rest Tax Levies-Tort Im 25'!H14</f>
        <v>24500</v>
      </c>
      <c r="D7720" s="2" t="str">
        <f t="shared" si="126"/>
        <v>Error?</v>
      </c>
      <c r="E7720" s="2" t="s">
        <v>881</v>
      </c>
    </row>
    <row r="7721" spans="1:6" x14ac:dyDescent="0.2">
      <c r="A7721">
        <v>7660</v>
      </c>
      <c r="B7721" s="138">
        <f>'Rest Tax Levies-Tort Im 25'!K14</f>
        <v>21536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47344</v>
      </c>
      <c r="D7797" s="2" t="str">
        <f t="shared" si="127"/>
        <v>Error?</v>
      </c>
      <c r="E7797" s="4" t="s">
        <v>2019</v>
      </c>
    </row>
    <row r="7798" spans="1:5" x14ac:dyDescent="0.2">
      <c r="A7798">
        <v>7737</v>
      </c>
      <c r="B7798" s="138">
        <f>'Contracts Paid in CY 29'!F141</f>
        <v>47344</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Liberty CUSD 2</v>
      </c>
      <c r="B7" s="2404"/>
      <c r="C7" s="2404"/>
      <c r="D7" s="2441"/>
      <c r="E7" s="2442" t="str">
        <f>COVER!A13</f>
        <v>01-001-0020-26</v>
      </c>
      <c r="F7" s="2443"/>
      <c r="G7" s="2410" t="str">
        <f>COVER!T23</f>
        <v>066-004993</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Zumbahlen, Eyth, Surratt, Foote &amp; Flynn, Ltd.</v>
      </c>
      <c r="H9" s="2417"/>
      <c r="I9" s="2417"/>
      <c r="J9" s="2417"/>
      <c r="K9" s="2417"/>
      <c r="L9" s="2418"/>
    </row>
    <row r="10" spans="1:29" ht="13.5" customHeight="1" x14ac:dyDescent="0.2">
      <c r="A10" s="2400" t="str">
        <f>COVER!A38</f>
        <v>Ms. Kelle Bunch</v>
      </c>
      <c r="B10" s="2401"/>
      <c r="C10" s="2401"/>
      <c r="D10" s="2401"/>
      <c r="E10" s="2401"/>
      <c r="F10" s="2402"/>
      <c r="G10" s="2416" t="str">
        <f>COVER!T17</f>
        <v>1395 Lincoln Ave</v>
      </c>
      <c r="H10" s="2429"/>
      <c r="I10" s="2429"/>
      <c r="J10" s="2429"/>
      <c r="K10" s="2429"/>
      <c r="L10" s="2430"/>
    </row>
    <row r="11" spans="1:29" ht="13.5" customHeight="1" x14ac:dyDescent="0.2">
      <c r="A11" s="1185" t="s">
        <v>1599</v>
      </c>
      <c r="B11" s="1186"/>
      <c r="C11" s="1187"/>
      <c r="D11" s="1192"/>
      <c r="E11" s="1187"/>
      <c r="F11" s="1191"/>
      <c r="G11" s="2416" t="str">
        <f>COVER!T19</f>
        <v>Jacksonville</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vflynn@zescpa.com</v>
      </c>
      <c r="J13" s="2438"/>
      <c r="K13" s="2438"/>
      <c r="L13" s="2439"/>
    </row>
    <row r="14" spans="1:29" ht="13.5" customHeight="1" x14ac:dyDescent="0.2">
      <c r="A14" s="2416" t="str">
        <f>COVER!A19</f>
        <v>Route 1</v>
      </c>
      <c r="B14" s="2429"/>
      <c r="C14" s="2429"/>
      <c r="D14" s="2429"/>
      <c r="E14" s="2429"/>
      <c r="F14" s="2430"/>
      <c r="G14" s="1196" t="s">
        <v>1247</v>
      </c>
      <c r="H14" s="1194"/>
      <c r="I14" s="1194"/>
      <c r="J14" s="1194"/>
      <c r="K14" s="1194"/>
      <c r="L14" s="1195"/>
    </row>
    <row r="15" spans="1:29" ht="13.5" customHeight="1" x14ac:dyDescent="0.2">
      <c r="A15" s="2416" t="str">
        <f>COVER!A21</f>
        <v xml:space="preserve">Liberty  </v>
      </c>
      <c r="B15" s="2429"/>
      <c r="C15" s="2429"/>
      <c r="D15" s="2429"/>
      <c r="E15" s="2429"/>
      <c r="F15" s="2430"/>
      <c r="G15" s="2426" t="str">
        <f>COVER!T15</f>
        <v>Valerie L. Flynn</v>
      </c>
      <c r="H15" s="2427"/>
      <c r="I15" s="2427"/>
      <c r="J15" s="2427"/>
      <c r="K15" s="2427"/>
      <c r="L15" s="2428"/>
    </row>
    <row r="16" spans="1:29" ht="12.2" customHeight="1" x14ac:dyDescent="0.2">
      <c r="A16" s="2406">
        <f>COVER!A25</f>
        <v>62347</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217-245-5121</v>
      </c>
      <c r="H18" s="2404"/>
      <c r="I18" s="2404"/>
      <c r="J18" s="2404"/>
      <c r="K18" s="2403" t="str">
        <f>COVER!X21</f>
        <v>217-243-3356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Liberty CUSD 2</v>
      </c>
      <c r="B1" s="2440"/>
      <c r="C1" s="2440"/>
      <c r="D1" s="2440"/>
    </row>
    <row r="2" spans="1:11" s="1215" customFormat="1" ht="12.75" x14ac:dyDescent="0.2">
      <c r="A2" s="2445" t="str">
        <f>'Single Audit Cover'!E7</f>
        <v>01-001-0020-26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Liberty CUSD 2</v>
      </c>
      <c r="B1" s="2448"/>
      <c r="C1" s="2448"/>
      <c r="D1" s="2448"/>
      <c r="E1" s="2448"/>
    </row>
    <row r="2" spans="1:5" x14ac:dyDescent="0.2">
      <c r="A2" s="2449" t="str">
        <f>'Single Audit Cover'!E7</f>
        <v>01-001-0020-26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330557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22013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-22090</v>
      </c>
    </row>
    <row r="19" spans="1:4" ht="13.5" thickBot="1" x14ac:dyDescent="0.25">
      <c r="A19" s="1265" t="s">
        <v>1297</v>
      </c>
      <c r="D19" s="1266">
        <f>SUM(D10:D17)</f>
        <v>330480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330480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330480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Liberty CUSD 2</v>
      </c>
      <c r="B1" s="2453"/>
      <c r="C1" s="2453"/>
      <c r="D1" s="2453"/>
      <c r="E1" s="2453"/>
      <c r="F1" s="2453"/>
    </row>
    <row r="2" spans="1:7" ht="13.5" customHeight="1" x14ac:dyDescent="0.2">
      <c r="A2" s="2454" t="str">
        <f>'Single Audit Cover'!E7</f>
        <v>01-001-0020-26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Liberty CUSD 2</v>
      </c>
      <c r="C1" s="2465"/>
      <c r="D1" s="2465"/>
      <c r="E1" s="2465"/>
      <c r="F1" s="2465"/>
      <c r="G1" s="2465"/>
      <c r="H1" s="2465"/>
      <c r="I1" s="2465"/>
      <c r="J1" s="2465"/>
      <c r="K1" s="2465"/>
      <c r="L1" s="2465"/>
      <c r="M1" s="2465"/>
    </row>
    <row r="2" spans="2:14" ht="15" x14ac:dyDescent="0.2">
      <c r="B2" s="2454" t="str">
        <f>'Single Audit Cover'!E7</f>
        <v>01-001-0020-26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Liberty CUSD 2</v>
      </c>
      <c r="C1" s="2473"/>
      <c r="D1" s="2473"/>
      <c r="E1" s="2473"/>
      <c r="F1" s="2473"/>
      <c r="G1" s="2473"/>
      <c r="H1" s="2473"/>
      <c r="I1" s="2473"/>
      <c r="J1" s="1422"/>
    </row>
    <row r="2" spans="2:10" s="317" customFormat="1" ht="12.75" customHeight="1" x14ac:dyDescent="0.2">
      <c r="B2" s="2474" t="str">
        <f>'Single Audit Cover'!E7</f>
        <v>01-001-0020-26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Liberty CUSD 2</v>
      </c>
      <c r="C1" s="2472"/>
      <c r="D1" s="2472"/>
      <c r="E1" s="2472"/>
      <c r="F1" s="2472"/>
      <c r="G1" s="2472"/>
      <c r="H1" s="2472"/>
      <c r="I1" s="2472"/>
      <c r="J1" s="2472"/>
      <c r="K1" s="2472"/>
      <c r="L1" s="1374"/>
      <c r="M1" s="1374"/>
    </row>
    <row r="2" spans="1:13" ht="12" customHeight="1" x14ac:dyDescent="0.2">
      <c r="B2" s="2474" t="str">
        <f>'Single Audit Cover'!E7</f>
        <v>01-001-0020-26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Liberty CUSD 2</v>
      </c>
      <c r="C1" s="2499"/>
      <c r="D1" s="2499"/>
      <c r="E1" s="2499"/>
      <c r="F1" s="2499"/>
      <c r="G1" s="2499"/>
      <c r="H1" s="2499"/>
      <c r="I1" s="2499"/>
      <c r="J1" s="2499"/>
      <c r="K1" s="2499"/>
      <c r="L1" s="1465"/>
    </row>
    <row r="2" spans="1:12" ht="12.75" customHeight="1" x14ac:dyDescent="0.2">
      <c r="B2" s="2500" t="str">
        <f>'Single Audit Cover'!E7</f>
        <v>01-001-0020-26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Liberty CUSD 2</v>
      </c>
      <c r="C1" s="2472"/>
      <c r="D1" s="2472"/>
      <c r="E1" s="1491"/>
    </row>
    <row r="2" spans="2:5" s="1282" customFormat="1" ht="12.75" customHeight="1" x14ac:dyDescent="0.2">
      <c r="B2" s="2474" t="str">
        <f>'Single Audit Cover'!E7</f>
        <v>01-001-0020-26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infopath/2007/PartnerControls"/>
    <ds:schemaRef ds:uri="http://purl.org/dc/elements/1.1/"/>
    <ds:schemaRef ds:uri="http://schemas.microsoft.com/office/2006/documentManagement/types"/>
    <ds:schemaRef ds:uri="4d435f69-8686-490b-bd6d-b153bf22ab50"/>
    <ds:schemaRef ds:uri="http://schemas.openxmlformats.org/package/2006/metadata/core-properties"/>
    <ds:schemaRef ds:uri="http://schemas.microsoft.com/sharepoint/v3"/>
    <ds:schemaRef ds:uri="d21dc803-237d-4c68-8692-8d731fd2911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2018-09-24T13:11:31Z</cp:lastPrinted>
  <dcterms:created xsi:type="dcterms:W3CDTF">2003-10-29T19:06:34Z</dcterms:created>
  <dcterms:modified xsi:type="dcterms:W3CDTF">2019-01-16T16:48:57Z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