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D7764" i="106" s="1"/>
  <c r="J85" i="28"/>
  <c r="B7758" i="106" s="1"/>
  <c r="D7758" i="106" s="1"/>
  <c r="J88" i="28"/>
  <c r="K6" i="29"/>
  <c r="B7763" i="106" s="1"/>
  <c r="B7762" i="106"/>
  <c r="K12" i="12"/>
  <c r="K23" i="12"/>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C224" i="5"/>
  <c r="B5286" i="106" s="1"/>
  <c r="D5286" i="106" s="1"/>
  <c r="C228" i="5"/>
  <c r="C259" i="5"/>
  <c r="B7761" i="106"/>
  <c r="D7761" i="106" s="1"/>
  <c r="L127" i="29"/>
  <c r="L129" i="29" s="1"/>
  <c r="L139" i="29"/>
  <c r="L149" i="29"/>
  <c r="I7" i="145"/>
  <c r="I6" i="145"/>
  <c r="D82" i="36"/>
  <c r="D78" i="36"/>
  <c r="K75" i="29"/>
  <c r="K130" i="29"/>
  <c r="B2805" i="106" s="1"/>
  <c r="D2805" i="106" s="1"/>
  <c r="K185" i="29"/>
  <c r="F14" i="4" s="1"/>
  <c r="B2597" i="106" s="1"/>
  <c r="D2597"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c r="B6638" i="106"/>
  <c r="D6638" i="106" s="1"/>
  <c r="B6639" i="106"/>
  <c r="D6639" i="106" s="1"/>
  <c r="B6640" i="106"/>
  <c r="D6640" i="106"/>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c r="B6651" i="106"/>
  <c r="D6651" i="106" s="1"/>
  <c r="B6652" i="106"/>
  <c r="D6652" i="106" s="1"/>
  <c r="B6653" i="106"/>
  <c r="D6653" i="106" s="1"/>
  <c r="B6654" i="106"/>
  <c r="D6654" i="106" s="1"/>
  <c r="B6655" i="106"/>
  <c r="D6655" i="106" s="1"/>
  <c r="B6656" i="106"/>
  <c r="D6656" i="106" s="1"/>
  <c r="B6657" i="106"/>
  <c r="D6657" i="106"/>
  <c r="B6658" i="106"/>
  <c r="D6658" i="106" s="1"/>
  <c r="B6659" i="106"/>
  <c r="D6659" i="106" s="1"/>
  <c r="B6660" i="106"/>
  <c r="D6660" i="106"/>
  <c r="B6661" i="106"/>
  <c r="D6661" i="106" s="1"/>
  <c r="B6662" i="106"/>
  <c r="D6662" i="106" s="1"/>
  <c r="B6663" i="106"/>
  <c r="D6663" i="106" s="1"/>
  <c r="B6664" i="106"/>
  <c r="D6664" i="106" s="1"/>
  <c r="B6665" i="106"/>
  <c r="D6665" i="106" s="1"/>
  <c r="B6666" i="106"/>
  <c r="D6666" i="106" s="1"/>
  <c r="B6667" i="106"/>
  <c r="D6667" i="106" s="1"/>
  <c r="B6668" i="106"/>
  <c r="D6668" i="106" s="1"/>
  <c r="B6669" i="106"/>
  <c r="D6669" i="106"/>
  <c r="B6670" i="106"/>
  <c r="D6670" i="106" s="1"/>
  <c r="B6671" i="106"/>
  <c r="D6671" i="106" s="1"/>
  <c r="B6672" i="106"/>
  <c r="D6672" i="106"/>
  <c r="B6673" i="106"/>
  <c r="D6673" i="106" s="1"/>
  <c r="B6674" i="106"/>
  <c r="D6674" i="106" s="1"/>
  <c r="B6675" i="106"/>
  <c r="D6675" i="106" s="1"/>
  <c r="B6676" i="106"/>
  <c r="D6676" i="106"/>
  <c r="B6677" i="106"/>
  <c r="D6677" i="106" s="1"/>
  <c r="B6678" i="106"/>
  <c r="D6678" i="106" s="1"/>
  <c r="B6679" i="106"/>
  <c r="D6679" i="106" s="1"/>
  <c r="B6680" i="106"/>
  <c r="D6680" i="106" s="1"/>
  <c r="B6681" i="106"/>
  <c r="D6681" i="106"/>
  <c r="B6682" i="106"/>
  <c r="D6682" i="106" s="1"/>
  <c r="B6683" i="106"/>
  <c r="D6683" i="106" s="1"/>
  <c r="B6684" i="106"/>
  <c r="D6684" i="106" s="1"/>
  <c r="B6685" i="106"/>
  <c r="D6685" i="106"/>
  <c r="B6686" i="106"/>
  <c r="D6686" i="106" s="1"/>
  <c r="B6687" i="106"/>
  <c r="D6687" i="106" s="1"/>
  <c r="B6688" i="106"/>
  <c r="D6688" i="106"/>
  <c r="B6689" i="106"/>
  <c r="D6689" i="106" s="1"/>
  <c r="B6690" i="106"/>
  <c r="D6690" i="106"/>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c r="B6704" i="106"/>
  <c r="D6704" i="106" s="1"/>
  <c r="B6705" i="106"/>
  <c r="D6705" i="106" s="1"/>
  <c r="B6706" i="106"/>
  <c r="D6706" i="106" s="1"/>
  <c r="B6707" i="106"/>
  <c r="D6707" i="106" s="1"/>
  <c r="B6708" i="106"/>
  <c r="D6708" i="106" s="1"/>
  <c r="B6709" i="106"/>
  <c r="D6709" i="106" s="1"/>
  <c r="B6710" i="106"/>
  <c r="D6710" i="106"/>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71" i="36"/>
  <c r="D79" i="36"/>
  <c r="B64" i="127"/>
  <c r="B65" i="127"/>
  <c r="D26" i="108"/>
  <c r="F26" i="108"/>
  <c r="E27" i="108"/>
  <c r="F27" i="108"/>
  <c r="G27" i="108"/>
  <c r="F36"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C57" i="34"/>
  <c r="D57" i="34"/>
  <c r="C61" i="34"/>
  <c r="C62" i="34"/>
  <c r="C63" i="34"/>
  <c r="D63" i="34"/>
  <c r="C64" i="34"/>
  <c r="F64" i="34"/>
  <c r="C67" i="34"/>
  <c r="D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4" i="118"/>
  <c r="D22" i="37"/>
  <c r="J22" i="37"/>
  <c r="F41" i="34" l="1"/>
  <c r="H33" i="118"/>
  <c r="F35" i="34"/>
  <c r="N22" i="3"/>
  <c r="B283" i="106" s="1"/>
  <c r="D283" i="106" s="1"/>
  <c r="L15" i="11"/>
  <c r="B3459" i="106" s="1"/>
  <c r="D3459" i="106" s="1"/>
  <c r="K24" i="12"/>
  <c r="B7733" i="106" s="1"/>
  <c r="D7733" i="106" s="1"/>
  <c r="L5" i="11"/>
  <c r="B2056" i="106" s="1"/>
  <c r="D2056" i="106" s="1"/>
  <c r="F72" i="34"/>
  <c r="D24" i="37"/>
  <c r="B4270" i="106" s="1"/>
  <c r="D4270" i="106" s="1"/>
  <c r="F49" i="34"/>
  <c r="D6103" i="106"/>
  <c r="F45" i="34"/>
  <c r="F46" i="34"/>
  <c r="D13" i="7"/>
  <c r="B3726" i="106" s="1"/>
  <c r="D3726" i="106" s="1"/>
  <c r="F42" i="34"/>
  <c r="F70" i="34"/>
  <c r="J210" i="29"/>
  <c r="B7072" i="106" s="1"/>
  <c r="D7072" i="106" s="1"/>
  <c r="F131" i="34"/>
  <c r="H29" i="118"/>
  <c r="G172" i="5"/>
  <c r="G173" i="5" s="1"/>
  <c r="B5778" i="106" s="1"/>
  <c r="D5778" i="106" s="1"/>
  <c r="D5" i="4"/>
  <c r="B3406" i="106" s="1"/>
  <c r="D3406" i="106" s="1"/>
  <c r="G35" i="108"/>
  <c r="F31" i="108"/>
  <c r="K26" i="12"/>
  <c r="B7743" i="106" s="1"/>
  <c r="D7743" i="106" s="1"/>
  <c r="F21" i="8"/>
  <c r="B1879" i="106" s="1"/>
  <c r="D1879" i="106" s="1"/>
  <c r="D11" i="37"/>
  <c r="E35" i="108"/>
  <c r="I24" i="12"/>
  <c r="I26" i="12" s="1"/>
  <c r="B7741" i="106" s="1"/>
  <c r="D7741" i="106" s="1"/>
  <c r="H28" i="118"/>
  <c r="F38" i="34"/>
  <c r="B7047" i="106"/>
  <c r="D7047" i="106" s="1"/>
  <c r="B4411" i="106"/>
  <c r="D4411" i="106" s="1"/>
  <c r="G33" i="108"/>
  <c r="B1746" i="106"/>
  <c r="D1746" i="106" s="1"/>
  <c r="C129" i="29"/>
  <c r="B1225" i="106" s="1"/>
  <c r="D1225" i="106" s="1"/>
  <c r="I210" i="29"/>
  <c r="B7071" i="106" s="1"/>
  <c r="D7071" i="106" s="1"/>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D41" i="108" s="1"/>
  <c r="E43" i="108" s="1"/>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C14" i="4"/>
  <c r="B2558" i="106" s="1"/>
  <c r="D2558" i="106" s="1"/>
  <c r="I274" i="5"/>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K28" i="118"/>
  <c r="O27" i="118" s="1"/>
  <c r="O29" i="118" s="1"/>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0" i="106"/>
  <c r="B7503" i="106"/>
  <c r="B7531" i="106"/>
  <c r="D7253" i="106"/>
  <c r="D7251" i="106"/>
  <c r="B7214" i="106"/>
  <c r="D7214" i="106" s="1"/>
  <c r="B6917" i="106"/>
  <c r="D6917" i="106" s="1"/>
  <c r="J74" i="29"/>
  <c r="D273" i="5"/>
  <c r="B5501" i="106" s="1"/>
  <c r="D5501" i="106" s="1"/>
  <c r="D7256" i="106"/>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L151" i="29"/>
  <c r="C273" i="5"/>
  <c r="J24" i="12"/>
  <c r="B7270" i="106"/>
  <c r="J151" i="29" l="1"/>
  <c r="B7052" i="106" s="1"/>
  <c r="D7052" i="106" s="1"/>
  <c r="H22" i="37"/>
  <c r="H77" i="4"/>
  <c r="B3299" i="106" s="1"/>
  <c r="D3299" i="106" s="1"/>
  <c r="C151" i="29"/>
  <c r="B1226" i="106" s="1"/>
  <c r="D1226" i="106" s="1"/>
  <c r="I6" i="4"/>
  <c r="B5011" i="106" s="1"/>
  <c r="D5011" i="106" s="1"/>
  <c r="B5770" i="106"/>
  <c r="D5770" i="106" s="1"/>
  <c r="F66" i="34"/>
  <c r="L16" i="11"/>
  <c r="B2061" i="106" s="1"/>
  <c r="D2061" i="106" s="1"/>
  <c r="B2031" i="106"/>
  <c r="D203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F179"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J275" i="5" l="1"/>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<sst xmlns="http://schemas.openxmlformats.org/spreadsheetml/2006/main" count="5049" uniqueCount="2116">
  <si>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</si>
  <si>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</si>
  <si>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</si>
  <si>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</si>
  <si>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</si>
  <si>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</si>
  <si>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</si>
  <si>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</si>
  <si>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</si>
  <si>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</si>
  <si>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</si>
  <si>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</si>
  <si>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</si>
  <si>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</si>
  <si>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</si>
  <si>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</si>
  <si>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</si>
  <si>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</si>
  <si>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</si>
  <si>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</si>
  <si>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</si>
  <si>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</si>
  <si>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</si>
  <si>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</si>
  <si>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</si>
  <si>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</si>
  <si>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</si>
  <si>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</si>
  <si>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</si>
  <si>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</si>
  <si>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</si>
  <si>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</si>
  <si>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</si>
  <si>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</si>
  <si>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</si>
  <si>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</si>
  <si>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</si>
  <si>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</si>
  <si>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</si>
  <si>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</si>
  <si>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</si>
  <si>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</si>
  <si>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</si>
  <si>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</si>
  <si>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</si>
  <si>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</si>
  <si>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</si>
  <si>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</si>
  <si>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</si>
  <si>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</si>
  <si>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</si>
  <si>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</si>
  <si>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</si>
  <si>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</si>
  <si>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</si>
  <si>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</si>
  <si>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</si>
  <si>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</si>
  <si>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</si>
  <si>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</si>
  <si>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</si>
  <si>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</si>
  <si>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</si>
  <si>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</si>
  <si>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</si>
  <si>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</si>
  <si>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</si>
  <si>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</si>
  <si>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</si>
  <si>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</si>
  <si>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</si>
  <si>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</si>
  <si>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</si>
  <si>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</si>
  <si>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</si>
  <si>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</si>
  <si>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</si>
  <si>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</si>
  <si>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</si>
  <si>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</si>
  <si>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</si>
  <si>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</si>
  <si>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</si>
  <si>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</si>
  <si>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</si>
  <si>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</si>
  <si>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</si>
  <si>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</si>
  <si>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</si>
  <si>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</si>
  <si>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</si>
  <si>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</si>
  <si>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</si>
  <si>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</si>
  <si>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</si>
  <si>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</si>
  <si>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</si>
  <si>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</si>
  <si>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</si>
  <si>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</si>
  <si>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</si>
  <si>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</si>
  <si>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</si>
  <si>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</si>
  <si>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</si>
  <si>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</si>
  <si>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</si>
  <si>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</si>
  <si>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</si>
  <si>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</si>
  <si>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</si>
  <si>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</si>
  <si>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</si>
  <si>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</si>
  <si>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</si>
  <si>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</si>
  <si>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</si>
  <si>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</si>
  <si>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</si>
  <si>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</si>
  <si>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</si>
  <si>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</si>
  <si>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</si>
  <si>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</si>
  <si>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</si>
  <si>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</si>
  <si>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</si>
  <si>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</si>
  <si>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</si>
  <si>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</si>
  <si>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</si>
  <si>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</si>
  <si>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</si>
  <si>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</si>
  <si>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</si>
  <si>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</si>
  <si>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</si>
  <si>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</si>
  <si>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</si>
  <si>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</si>
  <si>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</si>
  <si>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</si>
  <si>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</si>
  <si>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</si>
  <si>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</si>
  <si>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</si>
  <si>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</si>
  <si>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</si>
  <si>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</si>
  <si>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</si>
  <si>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</si>
  <si>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</si>
  <si>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</si>
  <si>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</si>
  <si>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</si>
  <si>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</si>
  <si>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</si>
  <si>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</si>
  <si>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</si>
  <si>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</si>
  <si>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</si>
  <si>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</si>
  <si>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</si>
  <si>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</si>
  <si>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</si>
  <si>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</si>
  <si>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</si>
  <si>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</si>
  <si>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</si>
  <si>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</si>
  <si>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</si>
  <si>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</si>
  <si>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</si>
  <si>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</si>
  <si>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</si>
  <si>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</si>
  <si>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</si>
  <si>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</si>
  <si>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</si>
  <si>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</si>
  <si>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</si>
  <si>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</si>
  <si>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</si>
  <si>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</si>
  <si>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</si>
  <si>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</si>
  <si>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</si>
  <si>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</si>
  <si>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</si>
  <si>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</si>
  <si>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</si>
  <si>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</si>
  <si>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</si>
  <si>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</si>
  <si>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</si>
  <si>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</si>
  <si>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</si>
  <si>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</si>
  <si>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</si>
  <si>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</si>
  <si>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</si>
  <si>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</si>
  <si>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</si>
  <si>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</si>
  <si>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</si>
  <si>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</si>
  <si>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</si>
  <si>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</si>
  <si>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</si>
  <si>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</si>
  <si>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</si>
  <si>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</si>
  <si>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</si>
  <si>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</si>
  <si>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</si>
  <si>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</si>
  <si>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</si>
  <si>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</si>
  <si>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</si>
  <si>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</si>
  <si>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</si>
  <si>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</si>
  <si>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</si>
  <si>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</si>
  <si>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</si>
  <si>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</si>
  <si>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</si>
  <si>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</si>
  <si>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</si>
  <si>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</si>
  <si>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</si>
  <si>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</si>
  <si>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</si>
  <si>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</si>
  <si>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</si>
  <si>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</si>
  <si>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</si>
  <si>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</si>
  <si>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</si>
  <si>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</si>
  <si>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</si>
  <si>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</si>
  <si>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</si>
  <si>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</si>
  <si>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</si>
  <si>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</si>
  <si>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</si>
  <si>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</si>
  <si>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</si>
  <si>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</si>
  <si>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</si>
  <si>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</si>
  <si>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</si>
  <si>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</si>
  <si>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</si>
  <si>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</si>
  <si>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</si>
  <si>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</si>
  <si>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</si>
  <si>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</si>
  <si>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</si>
  <si>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</si>
  <si>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</si>
  <si>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</si>
  <si>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</si>
  <si>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</si>
  <si>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</si>
  <si>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</si>
  <si>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</si>
  <si>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</si>
  <si>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</si>
  <si>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</si>
  <si>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</si>
  <si>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</si>
  <si>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</si>
  <si>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</si>
  <si>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</si>
  <si>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</si>
  <si>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</si>
  <si>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</si>
  <si>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</si>
  <si>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</si>
  <si>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</si>
  <si>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</si>
  <si>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</si>
  <si>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</si>
  <si>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</si>
  <si>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</si>
  <si>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</si>
  <si>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</si>
  <si>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</si>
  <si>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</si>
  <si>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</si>
  <si>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</si>
  <si>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</si>
  <si>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</si>
  <si>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</si>
  <si>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</si>
  <si>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</si>
  <si>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</si>
  <si>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</si>
  <si>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</si>
  <si>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</si>
  <si>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</si>
  <si>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</si>
  <si>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</si>
  <si>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</si>
  <si>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</si>
  <si>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</si>
  <si>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</si>
  <si>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</si>
  <si>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</si>
  <si>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</si>
  <si>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</si>
  <si>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</si>
  <si>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</si>
  <si>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</si>
  <si>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</si>
  <si>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</si>
  <si>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</si>
  <si>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</si>
  <si>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</si>
  <si>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</si>
  <si>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</si>
  <si>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</si>
  <si>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</si>
  <si>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</si>
  <si>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</si>
  <si>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</si>
  <si>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</si>
  <si>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</si>
  <si>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</si>
  <si>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</si>
  <si>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</si>
  <si>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</si>
  <si>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</si>
  <si>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</si>
  <si>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</si>
  <si>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</si>
  <si>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</si>
  <si>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</si>
  <si>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</si>
  <si>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</si>
  <si>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</si>
  <si>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</si>
  <si>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</si>
  <si>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</si>
  <si>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</si>
  <si>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</si>
  <si>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</si>
  <si>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</si>
  <si>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</si>
  <si>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</si>
  <si>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</si>
  <si>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</si>
  <si>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</si>
  <si>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</si>
  <si>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</si>
  <si>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</si>
  <si>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</si>
  <si>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</si>
  <si>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</si>
  <si>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</si>
  <si>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</si>
  <si>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</si>
  <si>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</si>
  <si>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</si>
  <si>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</si>
  <si>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</si>
  <si>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</si>
  <si>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</si>
  <si>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</si>
  <si>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</si>
  <si>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</si>
  <si>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</si>
  <si>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</si>
  <si>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</si>
  <si>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</si>
  <si>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</si>
  <si>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</si>
  <si>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</si>
  <si>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</si>
  <si>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</si>
  <si>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</si>
  <si>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</si>
  <si>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</si>
  <si>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</si>
  <si>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</si>
  <si>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</si>
  <si>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</si>
  <si>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</si>
  <si>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</si>
  <si>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</si>
  <si>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</si>
  <si>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</si>
  <si>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</si>
  <si>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</si>
  <si>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</si>
  <si>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</si>
  <si>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</si>
  <si>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</si>
  <si>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</si>
  <si>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</si>
  <si>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</si>
  <si>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</si>
  <si>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</si>
  <si>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</si>
  <si>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</si>
  <si>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</si>
  <si>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</si>
  <si>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</si>
  <si>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</si>
  <si>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</si>
  <si>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</si>
  <si>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</si>
  <si>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</si>
  <si>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</si>
  <si>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</si>
  <si>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</si>
  <si>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</si>
  <si>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</si>
  <si>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</si>
  <si>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</si>
  <si>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</si>
  <si>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</si>
  <si>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</si>
  <si>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</si>
  <si>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</si>
  <si>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</si>
  <si>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</si>
  <si>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</si>
  <si>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</si>
  <si>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</si>
  <si>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</si>
  <si>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</si>
  <si>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</si>
  <si>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</si>
  <si>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</si>
  <si>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</si>
  <si>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</si>
  <si>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</si>
  <si>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</si>
  <si>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</si>
  <si>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</si>
  <si>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</si>
  <si>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</si>
  <si>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</si>
  <si>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</si>
  <si>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</si>
  <si>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</si>
  <si>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</si>
  <si>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</si>
  <si>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</si>
  <si>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</si>
  <si>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</si>
  <si>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</si>
  <si>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</si>
  <si>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</si>
  <si>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</si>
  <si>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</si>
  <si>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</si>
  <si>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</si>
  <si>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</si>
  <si>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</si>
  <si>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</si>
  <si>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</si>
  <si>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</si>
  <si>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</si>
  <si>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</si>
  <si>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</si>
  <si>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</si>
  <si>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</si>
  <si>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</si>
  <si>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</si>
  <si>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</si>
  <si>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</si>
  <si>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</si>
  <si>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</si>
  <si>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</si>
  <si>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</si>
  <si>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</si>
  <si>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</si>
  <si>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</si>
  <si>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</si>
  <si>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</si>
  <si>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</si>
  <si>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</si>
  <si>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</si>
  <si>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</si>
  <si>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</si>
  <si>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</si>
  <si>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</si>
  <si>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</si>
  <si>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</si>
  <si>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</si>
  <si>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</si>
  <si>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</si>
  <si>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</si>
  <si>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</si>
  <si>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</si>
  <si>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</si>
  <si>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</si>
  <si>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</si>
  <si>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</si>
  <si>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</si>
  <si>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</si>
  <si>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</si>
  <si>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</si>
  <si>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</si>
  <si>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</si>
  <si>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</si>
  <si>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</si>
  <si>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</si>
  <si>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</si>
  <si>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</si>
  <si>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</si>
  <si>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</si>
  <si>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</si>
  <si>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</si>
  <si>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</si>
  <si>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</si>
  <si>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</si>
  <si>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</si>
  <si>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</si>
  <si>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</si>
  <si>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</si>
  <si>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</si>
  <si>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</si>
  <si>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</si>
  <si>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</si>
  <si>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</si>
  <si>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</si>
  <si>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</si>
  <si>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</si>
  <si>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</si>
  <si>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</si>
  <si>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</si>
  <si>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</si>
  <si>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</si>
  <si>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</si>
  <si>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</si>
  <si>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</si>
  <si>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</si>
  <si>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</si>
  <si>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</si>
  <si>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</si>
  <si>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</si>
  <si>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</si>
  <si>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</si>
  <si>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</si>
  <si>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</si>
  <si>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</si>
  <si>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</si>
  <si>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</si>
  <si>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</si>
  <si>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</si>
  <si>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</si>
  <si>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</si>
  <si>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</si>
  <si>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</si>
  <si>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</si>
  <si>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</si>
  <si>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</si>
  <si>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</si>
  <si>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</si>
  <si>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</si>
  <si>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</si>
  <si>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</si>
  <si>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</si>
  <si>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</si>
  <si>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</si>
  <si>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</si>
  <si>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</si>
  <si>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</si>
  <si>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</si>
  <si>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</si>
  <si>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</si>
  <si>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</si>
  <si>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</si>
  <si>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</si>
  <si>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</si>
  <si>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</si>
  <si>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</si>
  <si>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</si>
  <si>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</si>
  <si>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</si>
  <si>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</si>
  <si>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</si>
  <si>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</si>
  <si>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</si>
  <si>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</si>
  <si>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</si>
  <si>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</si>
  <si>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</si>
  <si>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</si>
  <si>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</si>
  <si>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</si>
  <si>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</si>
  <si>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</si>
  <si>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</si>
  <si>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</si>
  <si>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</si>
  <si>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</si>
  <si>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</si>
  <si>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</si>
  <si>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</si>
  <si>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</si>
  <si>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</si>
  <si>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</si>
  <si>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</si>
  <si>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</si>
  <si>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</si>
  <si>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</si>
  <si>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</si>
  <si>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</si>
  <si>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</si>
  <si>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</si>
  <si>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</si>
  <si>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</si>
  <si>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</si>
  <si>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</si>
  <si>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</si>
  <si>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</si>
  <si>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</si>
  <si>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</si>
  <si>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</si>
  <si>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</si>
  <si>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</si>
  <si>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</si>
  <si>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</si>
  <si>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</si>
  <si>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</si>
  <si>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</si>
  <si>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</si>
  <si>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</si>
  <si>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</si>
  <si>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</si>
  <si>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</si>
  <si>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</si>
  <si>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</si>
  <si>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</si>
  <si>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</si>
  <si>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</si>
  <si>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</si>
  <si>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</si>
  <si>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</si>
  <si>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</si>
  <si>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</si>
  <si>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</si>
  <si>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</si>
  <si>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</si>
  <si>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</si>
  <si>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</si>
  <si>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</si>
  <si>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</si>
  <si>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</si>
  <si>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</si>
  <si>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</si>
  <si>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</si>
  <si>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</si>
  <si>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</si>
  <si>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</si>
  <si>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</si>
  <si>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</si>
  <si>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</si>
  <si>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</si>
  <si>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</si>
  <si>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</si>
  <si>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</si>
  <si>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</si>
  <si>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</si>
  <si>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</si>
  <si>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</si>
  <si>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</si>
  <si>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</si>
  <si>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</si>
  <si>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</si>
  <si>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</si>
  <si>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</si>
  <si>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</si>
  <si>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</si>
  <si>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</si>
  <si>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</si>
  <si>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</si>
  <si>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</si>
  <si>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</si>
  <si>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</si>
  <si>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</si>
  <si>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</si>
  <si>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</si>
  <si>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</si>
  <si>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</si>
  <si>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</si>
  <si>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</si>
  <si>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</si>
  <si>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</si>
  <si>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</si>
  <si>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</si>
  <si>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</si>
  <si>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</si>
  <si>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</si>
  <si>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</si>
  <si>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</si>
  <si>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</si>
  <si>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</si>
  <si>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</si>
  <si>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</si>
  <si>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</si>
  <si>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</si>
  <si>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</si>
  <si>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</si>
  <si>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</si>
  <si>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</si>
  <si>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</si>
  <si>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</si>
  <si>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</si>
  <si>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</si>
  <si>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</si>
  <si>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</si>
  <si>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</si>
  <si>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</si>
  <si>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</si>
  <si>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</si>
  <si>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</si>
  <si>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</si>
  <si>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</si>
  <si>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</si>
  <si>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</si>
  <si>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</si>
  <si>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</si>
  <si>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</si>
  <si>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</si>
  <si>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</si>
  <si>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</si>
  <si>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</si>
  <si>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</si>
  <si>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</si>
  <si>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</si>
  <si>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</si>
  <si>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</si>
  <si>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</si>
  <si>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</si>
  <si>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</si>
  <si>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</si>
  <si>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</si>
  <si>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</si>
  <si>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</si>
  <si>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</si>
  <si>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</si>
  <si>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</si>
  <si>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</si>
  <si>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</si>
  <si>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</si>
  <si>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</si>
  <si>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</si>
  <si>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</si>
  <si>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</si>
  <si>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</si>
  <si>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</si>
  <si>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</si>
  <si>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</si>
  <si>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</si>
  <si>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</si>
  <si>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</si>
  <si>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</si>
  <si>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</si>
  <si>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</si>
  <si>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</si>
  <si>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</si>
  <si>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</si>
  <si>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</si>
  <si>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</si>
  <si>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</si>
  <si>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</si>
  <si>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</si>
  <si>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</si>
  <si>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</si>
  <si>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</si>
  <si>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</si>
  <si>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</si>
  <si>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</si>
  <si>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</si>
  <si>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</si>
  <si>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</si>
  <si>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</si>
  <si>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</si>
  <si>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</si>
  <si>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</si>
  <si>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</si>
  <si>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</si>
  <si>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</si>
  <si>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</si>
  <si>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</si>
  <si>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</si>
  <si>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</si>
  <si>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</si>
  <si>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</si>
  <si>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</si>
  <si>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</si>
  <si>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</si>
  <si>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</si>
  <si>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</si>
  <si>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</si>
  <si>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</si>
  <si>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</si>
  <si>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</si>
  <si>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</si>
  <si>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</si>
  <si>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</si>
  <si>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</si>
  <si>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</si>
  <si>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</si>
  <si>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</si>
  <si>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</si>
  <si>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</si>
  <si>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</si>
  <si>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</si>
  <si>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</si>
  <si>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</si>
  <si>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</si>
  <si>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</si>
  <si>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</si>
  <si>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</si>
  <si>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</si>
  <si>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</si>
  <si>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</si>
  <si>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</si>
  <si>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</si>
  <si>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</si>
  <si>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</si>
  <si>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</si>
  <si>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</si>
  <si>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</si>
  <si>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</si>
  <si>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</si>
  <si>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</si>
  <si>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</si>
  <si>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</si>
  <si>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</si>
  <si>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</si>
  <si>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</si>
  <si>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</si>
  <si>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</si>
  <si>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</si>
  <si>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</si>
  <si>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</si>
  <si>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</si>
  <si>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</si>
  <si>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</si>
  <si>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</si>
  <si>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</si>
  <si>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</si>
  <si>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</si>
  <si>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</si>
  <si>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</si>
  <si>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</si>
  <si>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</si>
  <si>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</si>
  <si>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</si>
  <si>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</si>
  <si>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</si>
  <si>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</si>
  <si>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</si>
  <si>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</si>
  <si>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</si>
  <si>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</si>
  <si>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</si>
  <si>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</si>
  <si>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</si>
  <si>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</si>
  <si>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</si>
  <si>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</si>
  <si>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</si>
  <si>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</si>
  <si>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</si>
  <si>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</si>
  <si>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</si>
  <si>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</si>
  <si>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</si>
  <si>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</si>
  <si>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</si>
  <si>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</si>
  <si>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</si>
  <si>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</si>
  <si>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</si>
  <si>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</si>
  <si>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</si>
  <si>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</si>
  <si>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</si>
  <si>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</si>
  <si>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</si>
  <si>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</si>
  <si>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</si>
  <si>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</si>
  <si>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</si>
  <si>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</si>
  <si>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</si>
  <si>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</si>
  <si>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</si>
  <si>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</si>
  <si>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</si>
  <si>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</si>
  <si>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</si>
  <si>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</si>
  <si>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</si>
  <si>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</si>
  <si>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</si>
  <si>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</si>
  <si>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</si>
  <si>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</si>
  <si>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</si>
  <si>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</si>
  <si>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</si>
  <si>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</si>
  <si>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</si>
  <si>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</si>
  <si>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</si>
  <si>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</si>
  <si>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</si>
  <si>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</si>
  <si>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</si>
  <si>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</si>
  <si>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</si>
  <si>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</si>
  <si>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</si>
  <si>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</si>
  <si>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</si>
  <si>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</si>
  <si>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</si>
  <si>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</si>
  <si>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</si>
  <si>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</si>
  <si>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</si>
  <si>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</si>
  <si>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</si>
  <si>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</si>
  <si>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</si>
  <si>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</si>
  <si>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</si>
  <si>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</si>
  <si>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</si>
  <si>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</si>
  <si>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</si>
  <si>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</si>
  <si>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</si>
  <si>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</si>
  <si>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</si>
  <si>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</si>
  <si>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</si>
  <si>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</si>
  <si>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</si>
  <si>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</si>
  <si>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</si>
  <si>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</si>
  <si>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</si>
  <si>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</si>
  <si>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</si>
  <si>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</si>
  <si>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</si>
  <si>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</si>
  <si>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</si>
  <si>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</si>
  <si>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</si>
  <si>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</si>
  <si>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</si>
  <si>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</si>
  <si>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</si>
  <si>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</si>
  <si>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</si>
  <si>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</si>
  <si>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</si>
  <si>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</si>
  <si>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</si>
  <si>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</si>
  <si>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</si>
  <si>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</si>
  <si>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</si>
  <si>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</si>
  <si>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</si>
  <si>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</si>
  <si>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</si>
  <si>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</si>
  <si>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</si>
  <si>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</si>
  <si>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</si>
  <si>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</si>
  <si>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</si>
  <si>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</si>
  <si>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</si>
  <si>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</si>
  <si>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</si>
  <si>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</si>
  <si>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</si>
  <si>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</si>
  <si>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</si>
  <si>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</si>
  <si>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</si>
  <si>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</si>
  <si>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</si>
  <si>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</si>
  <si>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</si>
  <si>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</si>
  <si>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</si>
  <si>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</si>
  <si>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</si>
  <si>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</si>
  <si>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</si>
  <si>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</si>
  <si>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</si>
  <si>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</si>
  <si>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</si>
  <si>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</si>
  <si>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</si>
  <si>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</si>
  <si>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</si>
  <si>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</si>
  <si>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</si>
  <si>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</si>
  <si>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</si>
  <si>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</si>
  <si>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</si>
  <si>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</si>
  <si>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</si>
  <si>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</si>
  <si>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</si>
  <si>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</si>
  <si>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</si>
  <si>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</si>
  <si>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</si>
  <si>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</si>
  <si>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</si>
  <si>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</si>
  <si>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</si>
  <si>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</si>
  <si>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</si>
  <si>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</si>
  <si>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</si>
  <si>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</si>
  <si>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</si>
  <si>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</si>
  <si>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</si>
  <si>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</si>
  <si>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</si>
  <si>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</si>
  <si>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</si>
  <si>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</si>
  <si>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</si>
  <si>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</si>
  <si>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</si>
  <si>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</si>
  <si>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</si>
  <si>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</si>
  <si>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</si>
  <si>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</si>
  <si>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</si>
  <si>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</si>
  <si>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</si>
  <si>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</si>
  <si>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</si>
  <si>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</si>
  <si>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</si>
  <si>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</si>
  <si>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</si>
  <si>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</si>
  <si>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</si>
  <si>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</si>
  <si>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</si>
  <si>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</si>
  <si>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</si>
  <si>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</si>
  <si>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</si>
  <si>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</si>
  <si>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</si>
  <si>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</si>
  <si>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</si>
  <si>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</si>
  <si>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</si>
  <si>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</si>
  <si>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</si>
  <si>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</si>
  <si>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</si>
  <si>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</si>
  <si>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</si>
  <si>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</si>
  <si>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</si>
  <si>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</si>
  <si>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</si>
  <si>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</si>
  <si>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</si>
  <si>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</si>
  <si>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</si>
  <si>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</si>
  <si>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</si>
  <si>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</si>
  <si>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</si>
  <si>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</si>
  <si>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</si>
  <si>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</si>
  <si>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</si>
  <si>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</si>
  <si>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</si>
  <si>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</si>
  <si>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</si>
  <si>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</si>
  <si>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</si>
  <si>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</si>
  <si>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</si>
  <si>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</si>
  <si>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</si>
  <si>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</si>
  <si>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</si>
  <si>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</si>
  <si>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</si>
  <si>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</si>
  <si>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</si>
  <si>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</si>
  <si>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</si>
  <si>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</si>
  <si>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</si>
  <si>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</si>
  <si>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</si>
  <si>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</si>
  <si>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</si>
  <si>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</si>
  <si>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</si>
  <si>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</si>
  <si>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</si>
  <si>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</si>
  <si>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</si>
  <si>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</si>
  <si>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</si>
  <si>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</si>
  <si>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</si>
  <si>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</si>
  <si>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</si>
  <si>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</si>
  <si>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</si>
  <si>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</si>
  <si>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</si>
  <si>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</si>
  <si>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</si>
  <si>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</si>
  <si>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</si>
  <si>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</si>
  <si>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</si>
  <si>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</si>
  <si>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</si>
  <si>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</si>
  <si>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</si>
  <si>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</si>
  <si>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</si>
  <si>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</si>
  <si>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</si>
  <si>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</si>
  <si>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</si>
  <si>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</si>
  <si>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</si>
  <si>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</si>
  <si>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</si>
  <si>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</si>
  <si>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</si>
  <si>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</si>
  <si>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</si>
  <si>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</si>
  <si>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</si>
  <si>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</si>
  <si>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</si>
  <si>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</si>
  <si>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</si>
  <si>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</si>
  <si>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</si>
  <si>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</si>
  <si>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</si>
  <si>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</si>
  <si>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</si>
  <si>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</si>
  <si>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</si>
  <si>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</si>
  <si>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</si>
  <si>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</si>
  <si>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</si>
  <si>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</si>
  <si>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</si>
  <si>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</si>
  <si>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</si>
  <si>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</si>
  <si>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</si>
  <si>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</si>
  <si>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</si>
  <si>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</si>
  <si>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</si>
  <si>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</si>
  <si>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</si>
  <si>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</si>
  <si>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</si>
  <si>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</si>
  <si>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</si>
  <si>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</si>
  <si>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</si>
  <si>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</si>
  <si>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</si>
  <si>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</si>
  <si>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</si>
  <si>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</si>
  <si>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</si>
  <si>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</si>
  <si>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</si>
  <si>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</si>
  <si>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</si>
  <si>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</si>
  <si>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</si>
  <si>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</si>
  <si>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</si>
  <si>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</si>
  <si>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</si>
  <si>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</si>
  <si>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</si>
  <si>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</si>
  <si>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</si>
  <si>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</si>
  <si>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</si>
  <si>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</si>
  <si>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</si>
  <si>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</si>
  <si>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</si>
  <si>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</si>
  <si>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</si>
  <si>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</si>
  <si>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</si>
  <si>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</si>
  <si>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</si>
  <si>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</si>
  <si>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</si>
  <si>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</si>
  <si>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</si>
  <si>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</si>
  <si>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</si>
  <si>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</si>
  <si>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</si>
  <si>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</si>
  <si>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</si>
  <si>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</si>
  <si>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</si>
  <si>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</si>
  <si>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</si>
  <si>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</si>
  <si>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</si>
  <si>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</si>
  <si>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</si>
  <si>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</si>
  <si>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</si>
  <si>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</si>
  <si>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</si>
  <si>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</si>
  <si>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</si>
  <si>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</si>
  <si>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</si>
  <si>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</si>
  <si>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</si>
  <si>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</si>
  <si>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</si>
  <si>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</si>
  <si>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</si>
  <si>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</si>
  <si>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</si>
  <si>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</si>
  <si>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</si>
  <si>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</si>
  <si>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</si>
  <si>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</si>
  <si>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</si>
  <si>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</si>
  <si>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</si>
  <si>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</si>
  <si>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</si>
  <si>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</si>
  <si>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</si>
  <si>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</si>
  <si>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</si>
  <si>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</si>
  <si>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</si>
  <si>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</si>
  <si>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</si>
  <si>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</si>
  <si>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</si>
  <si>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</si>
  <si>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</si>
  <si>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</si>
  <si>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</si>
  <si>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</si>
  <si>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</si>
  <si>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</si>
  <si>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</si>
  <si>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</si>
  <si>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</si>
  <si>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</si>
  <si>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</si>
  <si>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</si>
  <si>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</si>
  <si>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</si>
  <si>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</si>
  <si>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</si>
  <si>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</si>
  <si>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</si>
  <si>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</si>
  <si>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</si>
  <si>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</si>
  <si>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</si>
  <si>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</si>
  <si>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</si>
  <si>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</si>
  <si>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</si>
  <si>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</si>
  <si>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</si>
  <si>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</si>
  <si>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</si>
  <si>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</si>
  <si>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</si>
  <si>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</si>
  <si>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</si>
  <si>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</si>
  <si>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</si>
  <si>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</si>
  <si>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</si>
  <si>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</si>
  <si>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</si>
  <si>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</si>
  <si>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</si>
  <si>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</si>
  <si>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</si>
  <si>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</si>
  <si>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</si>
  <si>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</si>
  <si>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</si>
  <si>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</si>
  <si>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</si>
  <si>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</si>
  <si>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</si>
  <si>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</si>
  <si>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</si>
  <si>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</si>
  <si>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</si>
  <si>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</si>
  <si>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</si>
  <si>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</si>
  <si>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</si>
  <si>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</si>
  <si>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</si>
  <si>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</si>
  <si>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</si>
  <si>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</si>
  <si>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</si>
  <si>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</si>
  <si>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</si>
  <si>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</si>
  <si>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</si>
  <si>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</si>
  <si>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</si>
  <si>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</si>
  <si>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</si>
  <si>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</si>
  <si>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</si>
  <si>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</si>
  <si>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</si>
  <si>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</si>
  <si>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</si>
  <si>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</si>
  <si>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</si>
  <si>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</si>
  <si>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</si>
  <si>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</si>
  <si>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</si>
  <si>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</si>
  <si>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</si>
  <si>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</si>
  <si>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</si>
  <si>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</si>
  <si>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</si>
  <si>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</si>
  <si>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</si>
  <si>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</si>
  <si>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</si>
  <si>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</si>
  <si>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</si>
  <si>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</si>
  <si>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</si>
  <si>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</si>
  <si>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</si>
  <si>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</si>
  <si>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</si>
  <si>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</si>
  <si>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</si>
  <si>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</si>
  <si>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</si>
  <si>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</si>
  <si>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</si>
  <si>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</si>
  <si>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</si>
  <si>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</si>
  <si>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</si>
  <si>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</si>
  <si>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</si>
  <si>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</si>
  <si>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</si>
  <si>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</si>
  <si>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</si>
  <si>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</si>
  <si>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</si>
  <si>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</si>
  <si>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</si>
  <si>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</si>
  <si>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</si>
  <si>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</si>
  <si>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</si>
  <si>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</si>
  <si>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</si>
  <si>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</si>
  <si>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</si>
  <si>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</si>
  <si>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</si>
  <si>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</si>
  <si>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</si>
  <si>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</si>
  <si>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</si>
  <si>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</si>
  <si>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</si>
  <si>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</si>
  <si>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</si>
  <si>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</si>
  <si>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</si>
  <si>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</si>
  <si>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</si>
  <si>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</si>
  <si>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</si>
  <si>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</si>
  <si>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</si>
  <si>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</si>
  <si>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</si>
  <si>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</si>
  <si>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</si>
  <si>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</si>
  <si>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</si>
  <si>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</si>
  <si>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</si>
  <si>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</si>
  <si>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</si>
  <si>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</si>
  <si>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</si>
  <si>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</si>
  <si>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</si>
  <si>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</si>
  <si>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</si>
  <si>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</si>
  <si>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</si>
  <si>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</si>
  <si>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</si>
  <si>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</si>
  <si>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</si>
  <si>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</si>
  <si>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</si>
  <si>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</si>
  <si>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</si>
  <si>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</si>
  <si>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</si>
  <si>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</si>
  <si>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</si>
  <si>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</si>
  <si>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</si>
  <si>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</si>
  <si>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</si>
  <si>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</si>
  <si>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</si>
  <si>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</si>
  <si>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</si>
  <si>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</si>
  <si>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</si>
  <si>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</si>
  <si>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</si>
  <si>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</si>
  <si>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</si>
  <si>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</si>
  <si>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</si>
  <si>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</si>
  <si>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</si>
  <si>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</si>
  <si>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</si>
  <si>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</si>
  <si>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</si>
  <si>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</si>
  <si>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</si>
  <si>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</si>
  <si>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</si>
  <si>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</si>
  <si>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</si>
  <si>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</si>
  <si>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</si>
  <si>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</si>
  <si>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</si>
  <si>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</si>
  <si>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</si>
  <si>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</si>
  <si>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</si>
  <si>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</si>
  <si>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</si>
  <si>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</si>
  <si>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</si>
  <si>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</si>
  <si>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</si>
  <si>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</si>
  <si>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</si>
  <si>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</si>
  <si>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</si>
  <si>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</si>
  <si>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</si>
  <si>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</si>
  <si>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</si>
  <si>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</si>
  <si>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</si>
  <si>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</si>
  <si>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</si>
  <si>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</si>
  <si>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</si>
  <si>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</si>
  <si>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</si>
  <si>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</si>
  <si>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</si>
  <si>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</si>
  <si>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</si>
  <si>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</si>
  <si>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</si>
  <si>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</si>
  <si>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</si>
  <si>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</si>
  <si>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</si>
  <si>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</si>
  <si>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</si>
  <si>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</si>
  <si>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</si>
  <si>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</si>
  <si>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</si>
  <si>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</si>
  <si>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</si>
  <si>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</si>
  <si>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</si>
  <si>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</si>
  <si>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</si>
  <si>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</si>
  <si>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</si>
  <si>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</si>
  <si>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</si>
  <si>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</si>
  <si>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</si>
  <si>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</si>
  <si>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</si>
  <si>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</si>
  <si>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</si>
  <si>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</si>
  <si>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</si>
  <si>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</si>
  <si>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</si>
  <si>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</si>
  <si>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</si>
  <si>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</si>
  <si>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</si>
  <si>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</si>
  <si>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</si>
  <si>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</si>
  <si>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</si>
  <si>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</si>
  <si>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</si>
  <si>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</si>
  <si>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</si>
  <si>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</si>
  <si>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</si>
  <si>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</si>
  <si>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</si>
  <si>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</si>
  <si>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</si>
  <si>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</si>
  <si>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</si>
  <si>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</si>
  <si>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</si>
  <si>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</si>
  <si>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</si>
  <si>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</si>
  <si>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</si>
  <si>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</si>
  <si>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</si>
  <si>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</si>
  <si>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</si>
  <si>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</si>
  <si>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</si>
  <si>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</si>
  <si>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</si>
  <si>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</si>
  <si>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</si>
  <si>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</si>
  <si>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</si>
  <si>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</si>
  <si>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</si>
  <si>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</si>
  <si>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</si>
  <si>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</si>
  <si>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</si>
  <si>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</si>
  <si>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</si>
  <si>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</si>
  <si>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</si>
  <si>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</si>
  <si>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</si>
  <si>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</si>
  <si>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</si>
  <si>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</si>
  <si>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</si>
  <si>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</si>
  <si>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</si>
  <si>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</si>
  <si>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</si>
  <si>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</si>
  <si>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</si>
  <si>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</si>
  <si>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</si>
  <si>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</si>
  <si>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</si>
  <si>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</si>
  <si>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</si>
  <si>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</si>
  <si>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</si>
  <si>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</si>
  <si>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</si>
  <si>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</si>
  <si>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</si>
  <si>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</si>
  <si>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</si>
  <si>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</si>
  <si>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</si>
  <si>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</si>
  <si>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</si>
  <si>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</si>
  <si>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</si>
  <si>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</si>
  <si>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</si>
  <si>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</si>
  <si>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</si>
  <si>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</si>
  <si>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</si>
  <si>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</si>
  <si>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</si>
  <si>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</si>
  <si>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</si>
  <si>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</si>
  <si>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</si>
  <si>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</si>
  <si>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</si>
  <si>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</si>
  <si>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</si>
  <si>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</si>
  <si>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</si>
  <si>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</si>
  <si>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</si>
  <si>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</si>
  <si>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</si>
  <si>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</si>
  <si>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</si>
  <si>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</si>
  <si>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</si>
  <si>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</si>
  <si>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</si>
  <si>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</si>
  <si>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</si>
  <si>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</si>
  <si>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</si>
  <si>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</si>
  <si>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</si>
  <si>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</si>
  <si>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</si>
  <si>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</si>
  <si>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</si>
  <si>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</si>
  <si>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</si>
  <si>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</si>
  <si>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</si>
  <si>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</si>
  <si>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</si>
  <si>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</si>
  <si>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</si>
  <si>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</si>
  <si>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</si>
  <si>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</si>
  <si>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</si>
  <si>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</si>
  <si>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</si>
  <si>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</si>
  <si>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</si>
  <si>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</si>
  <si>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</si>
  <si>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</si>
  <si>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</si>
  <si>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</si>
  <si>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</si>
  <si>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</si>
  <si>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</si>
  <si>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</si>
  <si>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</si>
  <si>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</si>
  <si>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</si>
  <si>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</si>
  <si>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</si>
  <si>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</si>
  <si>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</si>
  <si>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</si>
  <si>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</si>
  <si>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</si>
  <si>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</si>
  <si>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</si>
  <si>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</si>
  <si>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</si>
  <si>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</si>
  <si>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</si>
  <si>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</si>
  <si>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</si>
  <si>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</si>
  <si>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</si>
  <si>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</si>
  <si>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</si>
  <si>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</si>
  <si>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</si>
  <si>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</si>
  <si>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</si>
  <si>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</si>
  <si>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</si>
  <si>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</si>
  <si>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</si>
  <si>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</si>
  <si>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</si>
  <si>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</si>
  <si>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</si>
  <si>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</si>
  <si>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</si>
  <si>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</si>
  <si>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</si>
  <si>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</si>
  <si>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</si>
  <si>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</si>
  <si>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</si>
  <si>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</si>
  <si>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</si>
  <si>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</si>
  <si>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</si>
  <si>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</si>
  <si>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</si>
  <si>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</si>
  <si>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</si>
  <si>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</si>
  <si>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</si>
  <si>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</si>
  <si>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</si>
  <si>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</si>
  <si>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</si>
  <si>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</si>
  <si>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</si>
  <si>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</si>
  <si>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</si>
  <si>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</si>
  <si>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</si>
  <si>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</si>
  <si>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</si>
  <si>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</si>
  <si>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</si>
  <si>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</si>
  <si>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</si>
  <si>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</si>
  <si>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</si>
  <si>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</si>
  <si>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</si>
  <si>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</si>
  <si>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</si>
  <si>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</si>
  <si>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</si>
  <si>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</si>
  <si>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</si>
  <si>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</si>
  <si>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</si>
  <si>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</si>
  <si>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</si>
  <si>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</si>
  <si>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</si>
  <si>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</si>
  <si>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</si>
  <si>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</si>
  <si>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</si>
  <si>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</si>
  <si>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</si>
  <si>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</si>
  <si>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</si>
  <si>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</si>
  <si>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</si>
  <si>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</si>
  <si>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</si>
  <si>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</si>
  <si>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</si>
  <si>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</si>
  <si>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</si>
  <si>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</si>
  <si>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</si>
  <si>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</si>
  <si>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</si>
  <si>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</si>
  <si>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</si>
  <si>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</si>
  <si>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</si>
  <si>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</si>
  <si>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</si>
  <si>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</si>
  <si>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</si>
  <si>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</si>
  <si>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</si>
  <si>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</si>
  <si>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</si>
  <si>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</si>
  <si>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</si>
  <si>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</si>
  <si>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</si>
  <si>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</si>
  <si>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</si>
  <si>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</si>
  <si>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</si>
  <si>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</si>
  <si>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</si>
  <si>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</si>
  <si>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</si>
  <si>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</si>
  <si>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</si>
  <si>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</si>
  <si>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</si>
  <si>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</si>
  <si>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</si>
  <si>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</si>
  <si>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</si>
  <si>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</si>
  <si>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</si>
  <si>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</si>
  <si>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</si>
  <si>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</si>
  <si>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</si>
  <si>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</si>
  <si>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</si>
  <si>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</si>
  <si>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</si>
  <si>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</si>
  <si>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</si>
  <si>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</si>
  <si>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</si>
  <si>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</si>
  <si>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</si>
  <si>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</si>
  <si>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</si>
  <si>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</si>
  <si>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</si>
  <si>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</si>
  <si>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</si>
  <si>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</si>
  <si>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</si>
  <si>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</si>
  <si>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</si>
  <si>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</si>
  <si>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</si>
  <si>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</si>
  <si>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</si>
  <si>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</si>
  <si>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</si>
  <si>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</si>
  <si>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</si>
  <si>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</si>
  <si>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</si>
  <si>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</si>
  <si>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</si>
  <si>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</si>
  <si>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</si>
  <si>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</si>
  <si>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</si>
  <si>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</si>
  <si>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</si>
  <si>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</si>
  <si>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</si>
  <si>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</si>
  <si>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</si>
  <si>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</si>
  <si>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</si>
  <si>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</si>
  <si>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</si>
  <si>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</si>
  <si>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</si>
  <si>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</si>
  <si>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</si>
  <si>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</si>
  <si>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</si>
  <si>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</si>
  <si>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</si>
  <si>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</si>
  <si>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</si>
  <si>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</si>
  <si>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</si>
  <si>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</si>
  <si>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</si>
  <si>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</si>
  <si>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</si>
  <si>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</si>
  <si>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</si>
  <si>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</si>
  <si>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</si>
  <si>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</si>
  <si>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</si>
  <si>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</si>
  <si>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</si>
  <si>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</si>
  <si>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</si>
  <si>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</si>
  <si>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</si>
  <si>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</si>
  <si>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</si>
  <si>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</si>
  <si>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</si>
  <si>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</si>
  <si>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</si>
  <si>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</si>
  <si>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</si>
  <si>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</si>
  <si>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</si>
  <si>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</si>
  <si>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</si>
  <si>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</si>
  <si>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</si>
  <si>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</si>
  <si>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</si>
  <si>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</si>
  <si>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</si>
  <si>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</si>
  <si>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</si>
  <si>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</si>
  <si>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</si>
  <si>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</si>
  <si>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</si>
  <si>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</si>
  <si>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</si>
  <si>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</si>
  <si>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</si>
  <si>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</si>
  <si>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</si>
  <si>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</si>
  <si>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</si>
  <si>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</si>
  <si>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</si>
  <si>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</si>
  <si>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</si>
  <si>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</si>
  <si>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</si>
  <si>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</si>
  <si>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</si>
  <si>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</si>
  <si>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</si>
  <si>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</si>
  <si>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</si>
  <si>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</si>
  <si>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</si>
  <si>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</si>
  <si>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</si>
  <si>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</si>
  <si>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</si>
  <si>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</si>
  <si>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</si>
  <si>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</si>
  <si>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</si>
  <si>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</si>
  <si>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</si>
  <si>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</si>
  <si>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</si>
  <si>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</si>
  <si>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</si>
  <si>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</si>
  <si>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</si>
  <si>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</si>
  <si>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</si>
  <si>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</si>
  <si>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</si>
  <si>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</si>
  <si>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</si>
  <si>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</si>
  <si>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</si>
  <si>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</si>
  <si>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</si>
  <si>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</si>
  <si>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</si>
  <si>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</si>
  <si>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</si>
  <si>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</si>
  <si>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</si>
  <si>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</si>
  <si>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</si>
  <si>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</si>
  <si>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</si>
  <si>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</si>
  <si>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</si>
  <si>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</si>
  <si>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</si>
  <si>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</si>
  <si>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</si>
  <si>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</si>
  <si>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</si>
  <si>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</si>
  <si>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</si>
  <si>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</si>
  <si>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</si>
  <si>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</si>
  <si>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</si>
  <si>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</si>
  <si>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</si>
  <si>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</si>
  <si>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</si>
  <si>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</si>
  <si>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</si>
  <si>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</si>
  <si>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</si>
  <si>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</si>
  <si>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</si>
  <si>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</si>
  <si>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</si>
  <si>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</si>
  <si>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</si>
  <si>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</si>
  <si>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</si>
  <si>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</si>
  <si>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</si>
  <si>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</si>
  <si>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</si>
  <si>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</si>
  <si>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</si>
  <si>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</si>
  <si>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</si>
  <si>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</si>
  <si>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</si>
  <si>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</si>
  <si>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</si>
  <si>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</si>
  <si>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</si>
  <si>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</si>
  <si>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</si>
  <si>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</si>
  <si>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</si>
  <si>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</si>
  <si>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</si>
  <si>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</si>
  <si>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</si>
  <si>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</si>
  <si>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</si>
  <si>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</si>
  <si>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</si>
  <si>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</si>
  <si>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</si>
  <si>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</si>
  <si>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</si>
  <si>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</si>
  <si>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</si>
  <si>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</si>
  <si>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</si>
  <si>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</si>
  <si>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</si>
  <si>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</si>
  <si>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</si>
  <si>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</si>
  <si>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</si>
  <si>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</si>
  <si>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</si>
  <si>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</si>
  <si>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</si>
  <si>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</si>
  <si>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</si>
  <si>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</si>
  <si>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</si>
  <si>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</si>
  <si>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</si>
  <si>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</si>
  <si>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</si>
  <si>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</si>
  <si>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</si>
  <si>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</si>
  <si>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Woodford</t>
  </si>
  <si>
    <t>101 West Madison</t>
  </si>
  <si>
    <t>Metamora</t>
  </si>
  <si>
    <t>pglazier@mths.us</t>
  </si>
  <si>
    <t>Phyliss Glazier</t>
  </si>
  <si>
    <t>309-367-2783</t>
  </si>
  <si>
    <t>Thomas Peffer, CPA</t>
  </si>
  <si>
    <t>tpeffer@gorenzcpa.com</t>
  </si>
  <si>
    <t>x</t>
  </si>
  <si>
    <t>Central IL Vocational Education Co-op Members</t>
  </si>
  <si>
    <t>Cental IL Vocational Educational Co-op Members</t>
  </si>
  <si>
    <t>2017-001</t>
  </si>
  <si>
    <t>Lack of Segregation of Duties</t>
  </si>
  <si>
    <t>Unresolved</t>
  </si>
  <si>
    <t>AU-C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</si>
  <si>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One individual has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</si>
  <si>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Most Cooperative accounting and financial records are maintained by one individual.</t>
  </si>
  <si>
    <t>One individual has the ability to complete and record accounting functions which ideally would be segregated.</t>
  </si>
  <si>
    <t>Limited funding currently precludes the hiring of additional staff.</t>
  </si>
  <si>
    <t>Segregation of duties is normally difficult to accomplish within a small governmental entity. Management should be ever mindful of areas that could be improved including, but not limited to, hiring additional personnel.</t>
  </si>
  <si>
    <t xml:space="preserve">Currently, the Cooperative relies on management oversight and budgetary controls to help mitigate the affects of a limited number of accounting personnel. The Cooperative will review the internal control system annually and when the benefits of hiring additional personnel can be realized on a cost effective basis, the Cooperative will pursue this option. </t>
  </si>
  <si>
    <t>The opinion is adverse due to the use of the Regulatory Basis of Accounting.</t>
  </si>
  <si>
    <t>Part C - Other Issues #20 - See Finding 2018-001</t>
  </si>
  <si>
    <t>NONE</t>
  </si>
  <si>
    <t>Pg 29, Line 80 "PLEASE ENTER CONTRACTS PAID IN THE CURRENT YEAR"</t>
  </si>
  <si>
    <t xml:space="preserve">For the current fiscal year under audit, the district did not have any qualifying contracts   </t>
  </si>
  <si>
    <t>exceeding the $25,000 limit</t>
  </si>
  <si>
    <t>066-005027</t>
  </si>
  <si>
    <t>see embedded PDF version</t>
  </si>
  <si>
    <t>Central Illinois Voc Ed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</si>
</sst>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55" fillId="0" borderId="0" xfId="3" applyFont="1" applyBorder="1" applyAlignment="1" applyProtection="1">
      <alignment horizontal="center"/>
      <protection locked="0"/>
    </xf>
    <xf numFmtId="179" fontId="55" fillId="0" borderId="0" xfId="3" applyNumberFormat="1" applyFont="1" applyBorder="1" applyAlignment="1" applyProtection="1">
      <alignment horizont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8" fillId="0" borderId="0" xfId="3" applyFont="1" applyBorder="1" applyAlignment="1" applyProtection="1">
      <alignment horizontal="left" vertical="top" wrapText="1"/>
      <protection locked="0"/>
    </xf>
    <xf numFmtId="0" fontId="8" fillId="0" borderId="0" xfId="3"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8" fillId="0" borderId="0" xfId="3" applyNumberFormat="1" applyAlignment="1" applyProtection="1">
      <alignment horizontal="left" vertical="top" wrapText="1"/>
      <protection locked="0"/>
    </xf>
    <xf numFmtId="0" fontId="8" fillId="0" borderId="0" xfId="3" applyBorder="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5" fillId="0" borderId="0" xfId="3"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9A0F65E7-04C2-42E0-BDE4-1E178B25045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9" t="s">
        <v>425</v>
      </c>
      <c r="J1" s="2000"/>
      <c r="K1" s="2000"/>
      <c r="L1" s="2000"/>
      <c r="M1" s="2000"/>
      <c r="N1" s="2000"/>
      <c r="O1" s="2000"/>
      <c r="P1" s="2000"/>
      <c r="Q1" s="2000"/>
      <c r="R1" s="2000"/>
      <c r="S1" s="2000"/>
    </row>
    <row r="2" spans="1:28" ht="12" customHeight="1" x14ac:dyDescent="0.2">
      <c r="A2" s="47" t="s">
        <v>1684</v>
      </c>
      <c r="D2" s="48"/>
      <c r="I2" s="2001" t="s">
        <v>1036</v>
      </c>
      <c r="J2" s="2000"/>
      <c r="K2" s="2000"/>
      <c r="L2" s="2000"/>
      <c r="M2" s="2000"/>
      <c r="N2" s="2000"/>
      <c r="O2" s="2000"/>
      <c r="P2" s="2000"/>
      <c r="Q2" s="2000"/>
      <c r="R2" s="2000"/>
      <c r="S2" s="2000"/>
    </row>
    <row r="3" spans="1:28" ht="12" customHeight="1" x14ac:dyDescent="0.2">
      <c r="A3" s="155" t="s">
        <v>1685</v>
      </c>
      <c r="B3" s="156"/>
      <c r="C3" s="156"/>
      <c r="D3" s="157"/>
      <c r="I3" s="2001" t="s">
        <v>54</v>
      </c>
      <c r="J3" s="2000"/>
      <c r="K3" s="2000"/>
      <c r="L3" s="2000"/>
      <c r="M3" s="2000"/>
      <c r="N3" s="2000"/>
      <c r="O3" s="2000"/>
      <c r="P3" s="2000"/>
      <c r="Q3" s="2000"/>
      <c r="R3" s="2000"/>
      <c r="S3" s="2000"/>
    </row>
    <row r="4" spans="1:28" ht="12" customHeight="1" x14ac:dyDescent="0.2">
      <c r="A4" s="37"/>
      <c r="I4" s="2001" t="s">
        <v>545</v>
      </c>
      <c r="J4" s="2000"/>
      <c r="K4" s="2000"/>
      <c r="L4" s="2000"/>
      <c r="M4" s="2000"/>
      <c r="N4" s="2000"/>
      <c r="O4" s="2000"/>
      <c r="P4" s="2000"/>
      <c r="Q4" s="2000"/>
      <c r="R4" s="2000"/>
      <c r="S4" s="2000"/>
    </row>
    <row r="5" spans="1:28" ht="14.1" customHeight="1" x14ac:dyDescent="0.2">
      <c r="B5" s="104"/>
      <c r="C5" s="26" t="s">
        <v>966</v>
      </c>
      <c r="D5" s="84"/>
      <c r="E5" s="84"/>
      <c r="H5" s="38"/>
      <c r="I5" s="2009" t="s">
        <v>701</v>
      </c>
      <c r="J5" s="2008"/>
      <c r="K5" s="2008"/>
      <c r="L5" s="2008"/>
      <c r="M5" s="2008"/>
      <c r="N5" s="2008"/>
      <c r="O5" s="2008"/>
      <c r="P5" s="2008"/>
      <c r="Q5" s="2008"/>
      <c r="R5" s="2008"/>
      <c r="S5" s="2008"/>
    </row>
    <row r="6" spans="1:28" ht="14.1" customHeight="1" x14ac:dyDescent="0.2">
      <c r="B6" s="104" t="s">
        <v>2077</v>
      </c>
      <c r="C6" s="26" t="s">
        <v>967</v>
      </c>
      <c r="D6" s="84"/>
      <c r="E6" s="84"/>
      <c r="I6" s="2007" t="s">
        <v>938</v>
      </c>
      <c r="J6" s="2008"/>
      <c r="K6" s="2008"/>
      <c r="L6" s="2008"/>
      <c r="M6" s="2008"/>
      <c r="N6" s="2008"/>
      <c r="O6" s="2008"/>
      <c r="P6" s="2008"/>
      <c r="Q6" s="2008"/>
      <c r="R6" s="2008"/>
      <c r="S6" s="2008"/>
    </row>
    <row r="7" spans="1:28" ht="12.2" customHeight="1" x14ac:dyDescent="0.2">
      <c r="I7" s="2002">
        <v>43281</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695</v>
      </c>
      <c r="J9" s="2005"/>
      <c r="K9" s="2005"/>
      <c r="L9" s="2005"/>
      <c r="M9" s="2005"/>
      <c r="N9" s="2005"/>
      <c r="O9" s="2005"/>
      <c r="P9" s="2005"/>
      <c r="Q9" s="2005"/>
      <c r="R9" s="2005"/>
      <c r="S9" s="2006"/>
      <c r="T9" s="2020" t="s">
        <v>554</v>
      </c>
      <c r="U9" s="2021"/>
      <c r="V9" s="2021"/>
      <c r="W9" s="2021"/>
      <c r="X9" s="2021"/>
      <c r="Y9" s="2021"/>
      <c r="Z9" s="2021"/>
      <c r="AA9" s="2022"/>
    </row>
    <row r="10" spans="1:28" ht="13.5" customHeight="1" x14ac:dyDescent="0.2">
      <c r="A10" s="2027" t="s">
        <v>696</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1012</v>
      </c>
      <c r="B11" s="2031"/>
      <c r="C11" s="2031"/>
      <c r="D11" s="2031"/>
      <c r="E11" s="2031"/>
      <c r="F11" s="2031"/>
      <c r="G11" s="2031"/>
      <c r="H11" s="2032"/>
      <c r="I11" s="27"/>
      <c r="J11" s="74"/>
      <c r="K11" s="27"/>
      <c r="O11" s="148" t="s">
        <v>2077</v>
      </c>
      <c r="P11" s="100" t="s">
        <v>210</v>
      </c>
      <c r="Q11" s="30"/>
      <c r="R11" s="28"/>
      <c r="S11" s="27"/>
      <c r="T11" s="2024"/>
      <c r="U11" s="2025"/>
      <c r="V11" s="2025"/>
      <c r="W11" s="2025"/>
      <c r="X11" s="2025"/>
      <c r="Y11" s="2025"/>
      <c r="Z11" s="2025"/>
      <c r="AA11" s="202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4">
        <v>53102721045</v>
      </c>
      <c r="B13" s="2035"/>
      <c r="C13" s="2035"/>
      <c r="D13" s="2035"/>
      <c r="E13" s="2035"/>
      <c r="F13" s="2035"/>
      <c r="G13" s="2035"/>
      <c r="H13" s="2036"/>
      <c r="I13" s="31"/>
      <c r="J13" s="30"/>
      <c r="K13" s="28"/>
      <c r="L13" s="30"/>
      <c r="M13" s="30"/>
      <c r="N13" s="30"/>
      <c r="O13" s="30"/>
      <c r="P13" s="30"/>
      <c r="Q13" s="30"/>
      <c r="R13" s="30"/>
      <c r="S13" s="30"/>
      <c r="T13" s="2039" t="s">
        <v>2078</v>
      </c>
      <c r="U13" s="2040"/>
      <c r="V13" s="2040"/>
      <c r="W13" s="2040"/>
      <c r="X13" s="2040"/>
      <c r="Y13" s="2041"/>
      <c r="Z13" s="2041"/>
      <c r="AA13" s="204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3" t="s">
        <v>2086</v>
      </c>
      <c r="B15" s="2037"/>
      <c r="C15" s="2037"/>
      <c r="D15" s="2037"/>
      <c r="E15" s="2037"/>
      <c r="F15" s="2037"/>
      <c r="G15" s="2037"/>
      <c r="H15" s="2038"/>
      <c r="T15" s="2043" t="s">
        <v>2092</v>
      </c>
      <c r="U15" s="1987"/>
      <c r="V15" s="1987"/>
      <c r="W15" s="1987"/>
      <c r="X15" s="1987"/>
      <c r="Y15" s="2044"/>
      <c r="Z15" s="2044"/>
      <c r="AA15" s="204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3" t="s">
        <v>2115</v>
      </c>
      <c r="B17" s="1994"/>
      <c r="C17" s="1994"/>
      <c r="D17" s="1994"/>
      <c r="E17" s="1994"/>
      <c r="F17" s="1994"/>
      <c r="G17" s="1994"/>
      <c r="H17" s="2019"/>
      <c r="T17" s="2050" t="s">
        <v>2079</v>
      </c>
      <c r="U17" s="2051"/>
      <c r="V17" s="2051"/>
      <c r="W17" s="2051"/>
      <c r="X17" s="2051"/>
      <c r="Y17" s="2051"/>
      <c r="Z17" s="2051"/>
      <c r="AA17" s="2052"/>
    </row>
    <row r="18" spans="1:27" ht="13.5" customHeight="1" x14ac:dyDescent="0.2">
      <c r="A18" s="85" t="s">
        <v>551</v>
      </c>
      <c r="B18" s="76"/>
      <c r="C18" s="72"/>
      <c r="D18" s="76"/>
      <c r="E18" s="76"/>
      <c r="F18" s="76"/>
      <c r="G18" s="76"/>
      <c r="H18" s="56"/>
      <c r="I18" s="2018" t="s">
        <v>697</v>
      </c>
      <c r="J18" s="1969"/>
      <c r="K18" s="1969"/>
      <c r="L18" s="1969"/>
      <c r="M18" s="1969"/>
      <c r="N18" s="1969"/>
      <c r="O18" s="1969"/>
      <c r="P18" s="1969"/>
      <c r="Q18" s="1969"/>
      <c r="R18" s="1969"/>
      <c r="S18" s="1970"/>
      <c r="T18" s="85" t="s">
        <v>735</v>
      </c>
      <c r="U18" s="51"/>
      <c r="V18" s="72"/>
      <c r="W18" s="50"/>
      <c r="X18" s="85" t="s">
        <v>284</v>
      </c>
      <c r="Y18" s="81"/>
      <c r="Z18" s="159" t="s">
        <v>698</v>
      </c>
      <c r="AA18" s="46"/>
    </row>
    <row r="19" spans="1:27" ht="13.5" customHeight="1" x14ac:dyDescent="0.2">
      <c r="A19" s="2033" t="s">
        <v>2087</v>
      </c>
      <c r="B19" s="1979"/>
      <c r="C19" s="1979"/>
      <c r="D19" s="1979"/>
      <c r="E19" s="1979"/>
      <c r="F19" s="1979"/>
      <c r="G19" s="1979"/>
      <c r="H19" s="1959"/>
      <c r="I19" s="30"/>
      <c r="J19" s="99"/>
      <c r="K19" s="40"/>
      <c r="L19" s="38"/>
      <c r="M19" s="112" t="s">
        <v>333</v>
      </c>
      <c r="P19" s="27"/>
      <c r="Q19" s="27"/>
      <c r="R19" s="27"/>
      <c r="S19" s="31"/>
      <c r="T19" s="2033" t="s">
        <v>2080</v>
      </c>
      <c r="U19" s="1958"/>
      <c r="V19" s="1958"/>
      <c r="W19" s="1959"/>
      <c r="X19" s="2048" t="s">
        <v>2081</v>
      </c>
      <c r="Y19" s="2049"/>
      <c r="Z19" s="2046">
        <v>61614</v>
      </c>
      <c r="AA19" s="204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7" t="s">
        <v>2088</v>
      </c>
      <c r="B21" s="1958"/>
      <c r="C21" s="1958"/>
      <c r="D21" s="1958"/>
      <c r="E21" s="1958"/>
      <c r="F21" s="1958"/>
      <c r="G21" s="1958"/>
      <c r="H21" s="1959"/>
      <c r="I21" s="2013" t="s">
        <v>699</v>
      </c>
      <c r="J21" s="2008"/>
      <c r="K21" s="2008"/>
      <c r="L21" s="2008"/>
      <c r="M21" s="2008"/>
      <c r="N21" s="2008"/>
      <c r="O21" s="2008"/>
      <c r="P21" s="2008"/>
      <c r="Q21" s="2008"/>
      <c r="R21" s="2008"/>
      <c r="S21" s="2014"/>
      <c r="T21" s="2057" t="s">
        <v>2082</v>
      </c>
      <c r="U21" s="2058"/>
      <c r="V21" s="2058"/>
      <c r="W21" s="2058"/>
      <c r="X21" s="2063" t="s">
        <v>2083</v>
      </c>
      <c r="Y21" s="2064"/>
      <c r="Z21" s="2064"/>
      <c r="AA21" s="2065"/>
    </row>
    <row r="22" spans="1:27" ht="13.5" customHeight="1" x14ac:dyDescent="0.2">
      <c r="A22" s="87" t="s">
        <v>552</v>
      </c>
      <c r="B22" s="59"/>
      <c r="C22" s="59"/>
      <c r="D22" s="59"/>
      <c r="E22" s="59"/>
      <c r="F22" s="59"/>
      <c r="G22" s="59"/>
      <c r="H22" s="60"/>
      <c r="I22" s="2015" t="s">
        <v>1504</v>
      </c>
      <c r="J22" s="2016"/>
      <c r="K22" s="2016"/>
      <c r="L22" s="2016"/>
      <c r="M22" s="2016"/>
      <c r="N22" s="2016"/>
      <c r="O22" s="2016"/>
      <c r="P22" s="2016"/>
      <c r="Q22" s="2016"/>
      <c r="R22" s="2016"/>
      <c r="S22" s="2017"/>
      <c r="T22" s="85" t="s">
        <v>1596</v>
      </c>
      <c r="U22" s="51"/>
      <c r="V22" s="72"/>
      <c r="W22" s="51"/>
      <c r="X22" s="160" t="s">
        <v>1385</v>
      </c>
      <c r="Z22" s="45"/>
      <c r="AA22" s="46"/>
    </row>
    <row r="23" spans="1:27" ht="13.5" customHeight="1" x14ac:dyDescent="0.2">
      <c r="A23" s="2010" t="s">
        <v>2089</v>
      </c>
      <c r="B23" s="2011"/>
      <c r="C23" s="2011"/>
      <c r="D23" s="2011"/>
      <c r="E23" s="2011"/>
      <c r="F23" s="2011"/>
      <c r="G23" s="2011"/>
      <c r="H23" s="2012"/>
      <c r="T23" s="1993" t="s">
        <v>2113</v>
      </c>
      <c r="U23" s="2056"/>
      <c r="V23" s="2056"/>
      <c r="W23" s="2056"/>
      <c r="X23" s="2060">
        <v>44530</v>
      </c>
      <c r="Y23" s="2061"/>
      <c r="Z23" s="2061"/>
      <c r="AA23" s="2062"/>
    </row>
    <row r="24" spans="1:27" ht="14.1" customHeight="1" x14ac:dyDescent="0.2">
      <c r="A24" s="88" t="s">
        <v>698</v>
      </c>
      <c r="B24" s="49"/>
      <c r="C24" s="49"/>
      <c r="D24" s="49"/>
      <c r="E24" s="49"/>
      <c r="F24" s="49"/>
      <c r="G24" s="49"/>
      <c r="H24" s="61"/>
      <c r="J24" s="1980" t="str">
        <f>IF(B5="x",IF(AUDITCHECK!D29="AFR form Incomplete.","",IF(AUDITCHECK!D29="Deficit reduction plan is required.","School District must complete a deficit reduction plan in the 2018-2019 Budget",)),"")</f>
        <v/>
      </c>
      <c r="K24" s="1980"/>
      <c r="L24" s="1980"/>
      <c r="M24" s="1980"/>
      <c r="N24" s="1980"/>
      <c r="O24" s="1980"/>
      <c r="P24" s="1980"/>
      <c r="Q24" s="1980"/>
      <c r="R24" s="1980"/>
      <c r="S24" s="1981"/>
      <c r="T24" s="105" t="s">
        <v>552</v>
      </c>
      <c r="U24" s="106"/>
      <c r="V24" s="106"/>
      <c r="W24" s="106"/>
      <c r="X24" s="107"/>
      <c r="Y24" s="107"/>
      <c r="Z24" s="107"/>
      <c r="AA24" s="108"/>
    </row>
    <row r="25" spans="1:27" ht="14.1" customHeight="1" x14ac:dyDescent="0.2">
      <c r="A25" s="1957">
        <v>61548</v>
      </c>
      <c r="B25" s="1958"/>
      <c r="C25" s="1958"/>
      <c r="D25" s="1958"/>
      <c r="E25" s="1958"/>
      <c r="F25" s="1958"/>
      <c r="G25" s="1958"/>
      <c r="H25" s="1959"/>
      <c r="I25" s="113"/>
      <c r="J25" s="1982"/>
      <c r="K25" s="1982"/>
      <c r="L25" s="1982"/>
      <c r="M25" s="1982"/>
      <c r="N25" s="1982"/>
      <c r="O25" s="1982"/>
      <c r="P25" s="1982"/>
      <c r="Q25" s="1982"/>
      <c r="R25" s="1982"/>
      <c r="S25" s="1983"/>
      <c r="T25" s="2053" t="s">
        <v>2093</v>
      </c>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8" t="s">
        <v>1591</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3" t="s">
        <v>2090</v>
      </c>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x14ac:dyDescent="0.2">
      <c r="A39" s="1963" t="s">
        <v>552</v>
      </c>
      <c r="B39" s="1964"/>
      <c r="C39" s="72"/>
      <c r="D39" s="69"/>
      <c r="E39" s="69"/>
      <c r="F39" s="79"/>
      <c r="G39" s="69"/>
      <c r="H39" s="56"/>
      <c r="I39" s="1963" t="s">
        <v>552</v>
      </c>
      <c r="J39" s="1964"/>
      <c r="K39" s="1964"/>
      <c r="L39" s="1964"/>
      <c r="M39" s="1964"/>
      <c r="N39" s="67"/>
      <c r="O39" s="72"/>
      <c r="P39" s="72"/>
      <c r="Q39" s="78"/>
      <c r="R39" s="72"/>
      <c r="S39" s="56"/>
      <c r="T39" s="72" t="s">
        <v>552</v>
      </c>
      <c r="U39" s="51"/>
      <c r="V39" s="72"/>
      <c r="W39" s="50"/>
      <c r="X39" s="78"/>
      <c r="Y39" s="45"/>
      <c r="Z39" s="45"/>
      <c r="AA39" s="46"/>
    </row>
    <row r="40" spans="1:27" ht="13.5" customHeight="1" x14ac:dyDescent="0.2">
      <c r="A40" s="1971" t="s">
        <v>2089</v>
      </c>
      <c r="B40" s="1972"/>
      <c r="C40" s="1973"/>
      <c r="D40" s="1973"/>
      <c r="E40" s="1973"/>
      <c r="F40" s="1974"/>
      <c r="G40" s="1974"/>
      <c r="H40" s="1975"/>
      <c r="I40" s="1996"/>
      <c r="J40" s="1997"/>
      <c r="K40" s="1997"/>
      <c r="L40" s="1997"/>
      <c r="M40" s="1997"/>
      <c r="N40" s="1997"/>
      <c r="O40" s="1997"/>
      <c r="P40" s="1997"/>
      <c r="Q40" s="1997"/>
      <c r="R40" s="1997"/>
      <c r="S40" s="1998"/>
      <c r="T40" s="1996"/>
      <c r="U40" s="2059"/>
      <c r="V40" s="1997"/>
      <c r="W40" s="1997"/>
      <c r="X40" s="1997"/>
      <c r="Y40" s="1997"/>
      <c r="Z40" s="1997"/>
      <c r="AA40" s="199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5" t="s">
        <v>2091</v>
      </c>
      <c r="B42" s="1977"/>
      <c r="C42" s="1978"/>
      <c r="D42" s="1976" t="s">
        <v>2091</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199" t="s">
        <v>1905</v>
      </c>
      <c r="B2" s="1548" t="s">
        <v>2037</v>
      </c>
      <c r="C2" s="713" t="s">
        <v>1910</v>
      </c>
      <c r="D2" s="713" t="s">
        <v>1911</v>
      </c>
      <c r="E2" s="713" t="s">
        <v>1912</v>
      </c>
      <c r="F2" s="713" t="s">
        <v>1913</v>
      </c>
    </row>
    <row r="3" spans="1:6" ht="12" customHeight="1" x14ac:dyDescent="0.2">
      <c r="A3" s="2200"/>
      <c r="B3" s="1545"/>
      <c r="C3" s="1546"/>
      <c r="D3" s="1547" t="s">
        <v>274</v>
      </c>
      <c r="E3" s="1546"/>
      <c r="F3" s="1547" t="s">
        <v>275</v>
      </c>
    </row>
    <row r="4" spans="1:6" ht="13.7" customHeight="1" x14ac:dyDescent="0.2">
      <c r="A4" s="714" t="s">
        <v>1217</v>
      </c>
      <c r="B4" s="1769">
        <f>'Revenues 9-14'!C5</f>
        <v>0</v>
      </c>
      <c r="C4" s="1544"/>
      <c r="D4" s="1772">
        <f>B4-C4</f>
        <v>0</v>
      </c>
      <c r="E4" s="1544"/>
      <c r="F4" s="1772">
        <f>E4-C4</f>
        <v>0</v>
      </c>
    </row>
    <row r="5" spans="1:6" ht="13.7" customHeight="1" x14ac:dyDescent="0.2">
      <c r="A5" s="714" t="s">
        <v>925</v>
      </c>
      <c r="B5" s="1770">
        <f>'Revenues 9-14'!D5</f>
        <v>0</v>
      </c>
      <c r="C5" s="583"/>
      <c r="D5" s="1773">
        <f t="shared" ref="D5:D18" si="0">B5-C5</f>
        <v>0</v>
      </c>
      <c r="E5" s="583"/>
      <c r="F5" s="1773">
        <f>E5-C5</f>
        <v>0</v>
      </c>
    </row>
    <row r="6" spans="1:6" ht="13.7" customHeight="1" x14ac:dyDescent="0.2">
      <c r="A6" s="714" t="s">
        <v>431</v>
      </c>
      <c r="B6" s="1770">
        <f>'Revenues 9-14'!E5</f>
        <v>0</v>
      </c>
      <c r="C6" s="583"/>
      <c r="D6" s="1773">
        <f t="shared" si="0"/>
        <v>0</v>
      </c>
      <c r="E6" s="583"/>
      <c r="F6" s="1773">
        <f t="shared" ref="F6:F18" si="1">E6-C6</f>
        <v>0</v>
      </c>
    </row>
    <row r="7" spans="1:6" ht="13.7" customHeight="1" x14ac:dyDescent="0.2">
      <c r="A7" s="714" t="s">
        <v>157</v>
      </c>
      <c r="B7" s="1770">
        <f>'Revenues 9-14'!F5</f>
        <v>0</v>
      </c>
      <c r="C7" s="583"/>
      <c r="D7" s="1773">
        <f t="shared" si="0"/>
        <v>0</v>
      </c>
      <c r="E7" s="583"/>
      <c r="F7" s="1773">
        <f t="shared" si="1"/>
        <v>0</v>
      </c>
    </row>
    <row r="8" spans="1:6" ht="13.7" customHeight="1" x14ac:dyDescent="0.2">
      <c r="A8" s="714" t="s">
        <v>1241</v>
      </c>
      <c r="B8" s="1770">
        <f>'Revenues 9-14'!G5</f>
        <v>0</v>
      </c>
      <c r="C8" s="583"/>
      <c r="D8" s="1773">
        <f t="shared" si="0"/>
        <v>0</v>
      </c>
      <c r="E8" s="583"/>
      <c r="F8" s="1773">
        <f t="shared" si="1"/>
        <v>0</v>
      </c>
    </row>
    <row r="9" spans="1:6" ht="13.7" customHeight="1" x14ac:dyDescent="0.2">
      <c r="A9" s="714" t="s">
        <v>428</v>
      </c>
      <c r="B9" s="1770">
        <f>'Revenues 9-14'!H5</f>
        <v>0</v>
      </c>
      <c r="C9" s="583"/>
      <c r="D9" s="1773">
        <f t="shared" si="0"/>
        <v>0</v>
      </c>
      <c r="E9" s="583"/>
      <c r="F9" s="1773">
        <f t="shared" si="1"/>
        <v>0</v>
      </c>
    </row>
    <row r="10" spans="1:6" ht="13.7" customHeight="1" x14ac:dyDescent="0.2">
      <c r="A10" s="714" t="s">
        <v>427</v>
      </c>
      <c r="B10" s="1770">
        <f>'Revenues 9-14'!I5</f>
        <v>0</v>
      </c>
      <c r="C10" s="583"/>
      <c r="D10" s="1773">
        <f t="shared" si="0"/>
        <v>0</v>
      </c>
      <c r="E10" s="583"/>
      <c r="F10" s="1773">
        <f t="shared" si="1"/>
        <v>0</v>
      </c>
    </row>
    <row r="11" spans="1:6" x14ac:dyDescent="0.2">
      <c r="A11" s="714" t="s">
        <v>429</v>
      </c>
      <c r="B11" s="1770">
        <f>'Revenues 9-14'!J5</f>
        <v>0</v>
      </c>
      <c r="C11" s="583"/>
      <c r="D11" s="1773">
        <f t="shared" si="0"/>
        <v>0</v>
      </c>
      <c r="E11" s="583"/>
      <c r="F11" s="1773">
        <f t="shared" si="1"/>
        <v>0</v>
      </c>
    </row>
    <row r="12" spans="1:6" ht="13.7" customHeight="1" x14ac:dyDescent="0.2">
      <c r="A12" s="714" t="s">
        <v>159</v>
      </c>
      <c r="B12" s="1770">
        <f>'Revenues 9-14'!K5</f>
        <v>0</v>
      </c>
      <c r="C12" s="583"/>
      <c r="D12" s="1773">
        <f t="shared" si="0"/>
        <v>0</v>
      </c>
      <c r="E12" s="583"/>
      <c r="F12" s="1773">
        <f t="shared" si="1"/>
        <v>0</v>
      </c>
    </row>
    <row r="13" spans="1:6" ht="13.7" customHeight="1" x14ac:dyDescent="0.2">
      <c r="A13" s="714" t="s">
        <v>993</v>
      </c>
      <c r="B13" s="1770">
        <f>SUM('Revenues 9-14'!C6:D6)</f>
        <v>0</v>
      </c>
      <c r="C13" s="583"/>
      <c r="D13" s="1773">
        <f t="shared" si="0"/>
        <v>0</v>
      </c>
      <c r="E13" s="583"/>
      <c r="F13" s="1773">
        <f t="shared" si="1"/>
        <v>0</v>
      </c>
    </row>
    <row r="14" spans="1:6" ht="13.7" customHeight="1" x14ac:dyDescent="0.2">
      <c r="A14" s="714" t="s">
        <v>430</v>
      </c>
      <c r="B14" s="1770">
        <f>SUM('Revenues 9-14'!C7:D7,'Revenues 9-14'!F7:H7)</f>
        <v>0</v>
      </c>
      <c r="C14" s="583"/>
      <c r="D14" s="1773">
        <f t="shared" si="0"/>
        <v>0</v>
      </c>
      <c r="E14" s="583"/>
      <c r="F14" s="1773">
        <f t="shared" si="1"/>
        <v>0</v>
      </c>
    </row>
    <row r="15" spans="1:6" ht="13.7" customHeight="1" x14ac:dyDescent="0.2">
      <c r="A15" s="714" t="s">
        <v>1220</v>
      </c>
      <c r="B15" s="1770">
        <f>'Revenues 9-14'!E9</f>
        <v>0</v>
      </c>
      <c r="C15" s="583"/>
      <c r="D15" s="1773">
        <f t="shared" si="0"/>
        <v>0</v>
      </c>
      <c r="E15" s="583"/>
      <c r="F15" s="1773">
        <f t="shared" si="1"/>
        <v>0</v>
      </c>
    </row>
    <row r="16" spans="1:6" ht="13.7" customHeight="1" x14ac:dyDescent="0.2">
      <c r="A16" s="714" t="s">
        <v>1221</v>
      </c>
      <c r="B16" s="1770">
        <f>'Revenues 9-14'!G8</f>
        <v>0</v>
      </c>
      <c r="C16" s="583"/>
      <c r="D16" s="1773">
        <f t="shared" si="0"/>
        <v>0</v>
      </c>
      <c r="E16" s="583"/>
      <c r="F16" s="1773">
        <f t="shared" si="1"/>
        <v>0</v>
      </c>
    </row>
    <row r="17" spans="1:6" ht="13.7" customHeight="1" x14ac:dyDescent="0.2">
      <c r="A17" s="714" t="s">
        <v>1222</v>
      </c>
      <c r="B17" s="1770">
        <f>'Revenues 9-14'!C10</f>
        <v>0</v>
      </c>
      <c r="C17" s="583"/>
      <c r="D17" s="1773">
        <f t="shared" si="0"/>
        <v>0</v>
      </c>
      <c r="E17" s="583"/>
      <c r="F17" s="1773">
        <f t="shared" si="1"/>
        <v>0</v>
      </c>
    </row>
    <row r="18" spans="1:6" ht="13.7" customHeight="1" x14ac:dyDescent="0.2">
      <c r="A18" s="714" t="s">
        <v>786</v>
      </c>
      <c r="B18" s="1770">
        <f>SUM('Revenues 9-14'!C11:K11)</f>
        <v>0</v>
      </c>
      <c r="C18" s="583"/>
      <c r="D18" s="1773">
        <f t="shared" si="0"/>
        <v>0</v>
      </c>
      <c r="E18" s="583"/>
      <c r="F18" s="1773">
        <f t="shared" si="1"/>
        <v>0</v>
      </c>
    </row>
    <row r="19" spans="1:6" ht="13.7" customHeight="1" thickBot="1" x14ac:dyDescent="0.25">
      <c r="A19" s="1774" t="s">
        <v>1223</v>
      </c>
      <c r="B19" s="1771">
        <f>SUM(B4:B18)</f>
        <v>0</v>
      </c>
      <c r="C19" s="1771">
        <f>SUM(C4:C18)</f>
        <v>0</v>
      </c>
      <c r="D19" s="1771">
        <f>SUM(D4:D18)</f>
        <v>0</v>
      </c>
      <c r="E19" s="1771">
        <f>SUM(E4:E18)</f>
        <v>0</v>
      </c>
      <c r="F19" s="1771">
        <f>SUM(F4:F18)</f>
        <v>0</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650</v>
      </c>
      <c r="B1" s="2219"/>
      <c r="C1" s="720"/>
    </row>
    <row r="2" spans="1:7" ht="33.75" x14ac:dyDescent="0.2">
      <c r="A2" s="2226" t="s">
        <v>1905</v>
      </c>
      <c r="B2" s="2227"/>
      <c r="C2" s="1907" t="s">
        <v>2038</v>
      </c>
      <c r="D2" s="722" t="s">
        <v>2045</v>
      </c>
      <c r="E2" s="722" t="s">
        <v>2046</v>
      </c>
      <c r="F2" s="1907" t="s">
        <v>2039</v>
      </c>
    </row>
    <row r="3" spans="1:7" ht="15.75" customHeight="1" x14ac:dyDescent="0.2">
      <c r="A3" s="2228" t="s">
        <v>1176</v>
      </c>
      <c r="B3" s="2229"/>
      <c r="C3" s="2222"/>
      <c r="D3" s="2223"/>
      <c r="E3" s="2223"/>
      <c r="F3" s="2224"/>
    </row>
    <row r="4" spans="1:7" ht="12.75" customHeight="1" thickBot="1" x14ac:dyDescent="0.25">
      <c r="A4" s="2216" t="s">
        <v>651</v>
      </c>
      <c r="B4" s="2217"/>
      <c r="C4" s="579"/>
      <c r="D4" s="579"/>
      <c r="E4" s="579"/>
      <c r="F4" s="1775">
        <f>SUM(C4+D4)-E4</f>
        <v>0</v>
      </c>
    </row>
    <row r="5" spans="1:7" ht="15.75" customHeight="1" thickTop="1" x14ac:dyDescent="0.2">
      <c r="A5" s="2220" t="s">
        <v>1172</v>
      </c>
      <c r="B5" s="2215"/>
      <c r="C5" s="2209"/>
      <c r="D5" s="2210"/>
      <c r="E5" s="2210"/>
      <c r="F5" s="2211"/>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12" t="s">
        <v>652</v>
      </c>
      <c r="B15" s="2213"/>
      <c r="C15" s="1775">
        <f>SUM(C6:C14)</f>
        <v>0</v>
      </c>
      <c r="D15" s="1775">
        <f>SUM(D6:D14)</f>
        <v>0</v>
      </c>
      <c r="E15" s="1775">
        <f>SUM(E6:E14)</f>
        <v>0</v>
      </c>
      <c r="F15" s="1775">
        <f>SUM(F6:F14)</f>
        <v>0</v>
      </c>
      <c r="G15" s="550"/>
    </row>
    <row r="16" spans="1:7" s="202" customFormat="1" ht="15.75" customHeight="1" thickTop="1" x14ac:dyDescent="0.2">
      <c r="A16" s="2225" t="s">
        <v>1173</v>
      </c>
      <c r="B16" s="2215"/>
      <c r="C16" s="2209"/>
      <c r="D16" s="2210"/>
      <c r="E16" s="2210"/>
      <c r="F16" s="2211"/>
    </row>
    <row r="17" spans="1:11" ht="12.75" customHeight="1" thickBot="1" x14ac:dyDescent="0.25">
      <c r="A17" s="2207" t="s">
        <v>66</v>
      </c>
      <c r="B17" s="2208"/>
      <c r="C17" s="725"/>
      <c r="D17" s="583"/>
      <c r="E17" s="725"/>
      <c r="F17" s="1775">
        <f>SUM(C17+D17)-E17</f>
        <v>0</v>
      </c>
    </row>
    <row r="18" spans="1:11" ht="12.75" customHeight="1" thickTop="1" thickBot="1" x14ac:dyDescent="0.25">
      <c r="A18" s="2207" t="s">
        <v>6</v>
      </c>
      <c r="B18" s="2208"/>
      <c r="C18" s="725"/>
      <c r="D18" s="583"/>
      <c r="E18" s="725"/>
      <c r="F18" s="1775">
        <f>SUM(C18+D18)-E18</f>
        <v>0</v>
      </c>
    </row>
    <row r="19" spans="1:11" ht="12.75" customHeight="1" thickTop="1" thickBot="1" x14ac:dyDescent="0.25">
      <c r="A19" s="2207" t="s">
        <v>406</v>
      </c>
      <c r="B19" s="2208"/>
      <c r="C19" s="725"/>
      <c r="D19" s="583"/>
      <c r="E19" s="725"/>
      <c r="F19" s="1775">
        <f>SUM(C19+D19)-E19</f>
        <v>0</v>
      </c>
    </row>
    <row r="20" spans="1:11" ht="12.75" customHeight="1" thickTop="1" thickBot="1" x14ac:dyDescent="0.25">
      <c r="A20" s="2207" t="s">
        <v>468</v>
      </c>
      <c r="B20" s="2208"/>
      <c r="C20" s="725"/>
      <c r="D20" s="583"/>
      <c r="E20" s="725"/>
      <c r="F20" s="1775">
        <f>SUM(C20+D20)-E20</f>
        <v>0</v>
      </c>
    </row>
    <row r="21" spans="1:11" ht="14.25" thickTop="1" thickBot="1" x14ac:dyDescent="0.25">
      <c r="A21" s="2212" t="s">
        <v>653</v>
      </c>
      <c r="B21" s="2213"/>
      <c r="C21" s="1775">
        <f>SUM(C17:C20)</f>
        <v>0</v>
      </c>
      <c r="D21" s="1775">
        <f>SUM(D17:D20)</f>
        <v>0</v>
      </c>
      <c r="E21" s="1775">
        <f>SUM(E17:E20)</f>
        <v>0</v>
      </c>
      <c r="F21" s="1775">
        <f>SUM(F17:F20)</f>
        <v>0</v>
      </c>
      <c r="G21" s="550"/>
    </row>
    <row r="22" spans="1:11" ht="15.75" customHeight="1" thickTop="1" x14ac:dyDescent="0.2">
      <c r="A22" s="2214" t="s">
        <v>1174</v>
      </c>
      <c r="B22" s="2215"/>
      <c r="C22" s="2209"/>
      <c r="D22" s="2210"/>
      <c r="E22" s="2210"/>
      <c r="F22" s="2211"/>
    </row>
    <row r="23" spans="1:11" ht="13.5" thickBot="1" x14ac:dyDescent="0.25">
      <c r="A23" s="2216" t="s">
        <v>654</v>
      </c>
      <c r="B23" s="2217"/>
      <c r="C23" s="579"/>
      <c r="D23" s="579"/>
      <c r="E23" s="579"/>
      <c r="F23" s="1775">
        <f>SUM(C23+D23)-E23</f>
        <v>0</v>
      </c>
      <c r="G23" s="550"/>
    </row>
    <row r="24" spans="1:11" ht="15.75" customHeight="1" thickTop="1" x14ac:dyDescent="0.2">
      <c r="A24" s="2214" t="s">
        <v>1175</v>
      </c>
      <c r="B24" s="2215"/>
      <c r="C24" s="2209"/>
      <c r="D24" s="2210"/>
      <c r="E24" s="2210"/>
      <c r="F24" s="2211"/>
    </row>
    <row r="25" spans="1:11" ht="13.5" thickBot="1" x14ac:dyDescent="0.25">
      <c r="A25" s="2216" t="s">
        <v>655</v>
      </c>
      <c r="B25" s="2217"/>
      <c r="C25" s="579"/>
      <c r="D25" s="579"/>
      <c r="E25" s="579"/>
      <c r="F25" s="1775">
        <f>SUM(C25+D25)-E25</f>
        <v>0</v>
      </c>
      <c r="G25" s="550"/>
    </row>
    <row r="26" spans="1:11" ht="15.75" customHeight="1" thickTop="1" x14ac:dyDescent="0.2">
      <c r="A26" s="2220" t="s">
        <v>678</v>
      </c>
      <c r="B26" s="2215"/>
      <c r="C26" s="726"/>
      <c r="D26" s="726"/>
      <c r="E26" s="726"/>
      <c r="F26" s="727"/>
    </row>
    <row r="27" spans="1:11" ht="13.5" thickBot="1" x14ac:dyDescent="0.25">
      <c r="A27" s="2212" t="s">
        <v>1130</v>
      </c>
      <c r="B27" s="2213"/>
      <c r="C27" s="583"/>
      <c r="D27" s="583"/>
      <c r="E27" s="583"/>
      <c r="F27" s="1775">
        <f>SUM(C27+D27)-E27</f>
        <v>0</v>
      </c>
      <c r="G27" s="550"/>
    </row>
    <row r="28" spans="1:11" ht="7.5" customHeight="1" thickTop="1" x14ac:dyDescent="0.2">
      <c r="A28" s="592"/>
    </row>
    <row r="29" spans="1:11" ht="23.25" customHeight="1" x14ac:dyDescent="0.2">
      <c r="A29" s="2218" t="s">
        <v>603</v>
      </c>
      <c r="B29" s="2219"/>
      <c r="C29" s="728"/>
      <c r="D29" s="728"/>
      <c r="E29" s="728"/>
      <c r="F29" s="728"/>
      <c r="G29" s="728"/>
      <c r="H29" s="728"/>
      <c r="I29" s="728"/>
      <c r="J29" s="728"/>
    </row>
    <row r="30" spans="1:11" ht="33.75" x14ac:dyDescent="0.2">
      <c r="A30" s="1549" t="s">
        <v>1131</v>
      </c>
      <c r="B30" s="729" t="s">
        <v>1186</v>
      </c>
      <c r="C30" s="1908" t="s">
        <v>604</v>
      </c>
      <c r="D30" s="1908" t="s">
        <v>1772</v>
      </c>
      <c r="E30" s="1908" t="s">
        <v>2040</v>
      </c>
      <c r="F30" s="1908" t="s">
        <v>2041</v>
      </c>
      <c r="G30" s="1908" t="s">
        <v>2044</v>
      </c>
      <c r="H30" s="1908" t="s">
        <v>2042</v>
      </c>
      <c r="I30" s="1908" t="s">
        <v>2043</v>
      </c>
      <c r="J30" s="1909" t="s">
        <v>2</v>
      </c>
      <c r="K30" s="730"/>
    </row>
    <row r="31" spans="1:11" ht="12" customHeight="1" x14ac:dyDescent="0.2">
      <c r="A31" s="731"/>
      <c r="B31" s="732"/>
      <c r="C31" s="733"/>
      <c r="D31" s="734"/>
      <c r="E31" s="733"/>
      <c r="F31" s="733"/>
      <c r="G31" s="733"/>
      <c r="H31" s="733"/>
      <c r="I31" s="1776">
        <f>((E31+F31)-H31)+G31</f>
        <v>0</v>
      </c>
      <c r="J31" s="733"/>
      <c r="K31" s="735"/>
    </row>
    <row r="32" spans="1:11" ht="12" customHeight="1" x14ac:dyDescent="0.2">
      <c r="A32" s="731"/>
      <c r="B32" s="732"/>
      <c r="C32" s="733"/>
      <c r="D32" s="734"/>
      <c r="E32" s="733"/>
      <c r="F32" s="733"/>
      <c r="G32" s="733"/>
      <c r="H32" s="733"/>
      <c r="I32" s="1776">
        <f>((E32+F32)-H32)+G32</f>
        <v>0</v>
      </c>
      <c r="J32" s="733"/>
      <c r="K32" s="735"/>
    </row>
    <row r="33" spans="1:11" ht="12" customHeight="1" x14ac:dyDescent="0.2">
      <c r="A33" s="731"/>
      <c r="B33" s="732"/>
      <c r="C33" s="733"/>
      <c r="D33" s="734"/>
      <c r="E33" s="733"/>
      <c r="F33" s="733"/>
      <c r="G33" s="733"/>
      <c r="H33" s="733"/>
      <c r="I33" s="1776">
        <f t="shared" ref="I33:I48" si="1">((E33+F33)-H33)+G33</f>
        <v>0</v>
      </c>
      <c r="J33" s="733"/>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0</v>
      </c>
      <c r="D49" s="744"/>
      <c r="E49" s="1776">
        <f t="shared" ref="E49:J49" si="2">SUM(E31:E48)</f>
        <v>0</v>
      </c>
      <c r="F49" s="1776">
        <f t="shared" si="2"/>
        <v>0</v>
      </c>
      <c r="G49" s="1776">
        <f t="shared" si="2"/>
        <v>0</v>
      </c>
      <c r="H49" s="1776">
        <f t="shared" si="2"/>
        <v>0</v>
      </c>
      <c r="I49" s="1776">
        <f t="shared" si="2"/>
        <v>0</v>
      </c>
      <c r="J49" s="1776">
        <f t="shared" si="2"/>
        <v>0</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01" t="s">
        <v>605</v>
      </c>
      <c r="C52" s="2202"/>
      <c r="D52" s="2202"/>
      <c r="E52" s="748" t="s">
        <v>900</v>
      </c>
      <c r="F52" s="2203"/>
      <c r="G52" s="2204"/>
      <c r="H52" s="735"/>
      <c r="I52" s="735"/>
      <c r="J52" s="745"/>
    </row>
    <row r="53" spans="1:11" ht="11.25" customHeight="1" x14ac:dyDescent="0.2">
      <c r="A53" s="749" t="s">
        <v>969</v>
      </c>
      <c r="B53" s="750" t="s">
        <v>1008</v>
      </c>
      <c r="C53" s="745"/>
      <c r="D53" s="736"/>
      <c r="E53" s="748" t="s">
        <v>518</v>
      </c>
      <c r="F53" s="2205"/>
      <c r="G53" s="2206"/>
      <c r="H53" s="735"/>
      <c r="I53" s="735"/>
      <c r="J53" s="745"/>
    </row>
    <row r="54" spans="1:11" ht="11.25" customHeight="1" x14ac:dyDescent="0.2">
      <c r="A54" s="751" t="s">
        <v>970</v>
      </c>
      <c r="B54" s="746" t="s">
        <v>1009</v>
      </c>
      <c r="C54" s="745"/>
      <c r="D54" s="736"/>
      <c r="E54" s="748" t="s">
        <v>519</v>
      </c>
      <c r="F54" s="2205"/>
      <c r="G54" s="2206"/>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0" t="s">
        <v>911</v>
      </c>
      <c r="B1" s="2231"/>
      <c r="C1" s="2231"/>
      <c r="D1" s="2231"/>
      <c r="E1" s="2231"/>
      <c r="F1" s="2231"/>
      <c r="G1" s="2232"/>
      <c r="H1" s="1550"/>
      <c r="I1" s="759"/>
      <c r="J1" s="433"/>
    </row>
    <row r="2" spans="1:11" ht="26.25" x14ac:dyDescent="0.2">
      <c r="A2" s="2249" t="s">
        <v>1776</v>
      </c>
      <c r="B2" s="2250"/>
      <c r="C2" s="2250"/>
      <c r="D2" s="2250"/>
      <c r="E2" s="2251"/>
      <c r="F2" s="760" t="s">
        <v>960</v>
      </c>
      <c r="G2" s="761" t="s">
        <v>1773</v>
      </c>
      <c r="H2" s="761" t="s">
        <v>430</v>
      </c>
      <c r="I2" s="761" t="s">
        <v>1220</v>
      </c>
      <c r="J2" s="761" t="s">
        <v>1919</v>
      </c>
      <c r="K2" s="761" t="s">
        <v>140</v>
      </c>
    </row>
    <row r="3" spans="1:11" x14ac:dyDescent="0.2">
      <c r="A3" s="2252" t="s">
        <v>1698</v>
      </c>
      <c r="B3" s="2253"/>
      <c r="C3" s="2253"/>
      <c r="D3" s="2253"/>
      <c r="E3" s="2254"/>
      <c r="F3" s="762"/>
      <c r="G3" s="763"/>
      <c r="H3" s="763"/>
      <c r="I3" s="763"/>
      <c r="J3" s="764"/>
      <c r="K3" s="764"/>
    </row>
    <row r="4" spans="1:11" x14ac:dyDescent="0.2">
      <c r="A4" s="2255" t="s">
        <v>387</v>
      </c>
      <c r="B4" s="2256"/>
      <c r="C4" s="2256"/>
      <c r="D4" s="2256"/>
      <c r="E4" s="2202"/>
      <c r="F4" s="765"/>
      <c r="G4" s="766"/>
      <c r="H4" s="767"/>
      <c r="I4" s="766"/>
      <c r="J4" s="768"/>
      <c r="K4" s="768"/>
    </row>
    <row r="5" spans="1:11" x14ac:dyDescent="0.2">
      <c r="A5" s="2233" t="s">
        <v>1129</v>
      </c>
      <c r="B5" s="2234"/>
      <c r="C5" s="2234"/>
      <c r="D5" s="2234"/>
      <c r="E5" s="2235"/>
      <c r="F5" s="769" t="s">
        <v>903</v>
      </c>
      <c r="G5" s="770"/>
      <c r="H5" s="763"/>
      <c r="I5" s="771"/>
      <c r="J5" s="772"/>
      <c r="K5" s="772"/>
    </row>
    <row r="6" spans="1:11" x14ac:dyDescent="0.2">
      <c r="A6" s="773" t="s">
        <v>744</v>
      </c>
      <c r="B6" s="774"/>
      <c r="C6" s="774"/>
      <c r="D6" s="774"/>
      <c r="E6" s="775"/>
      <c r="F6" s="776" t="s">
        <v>904</v>
      </c>
      <c r="G6" s="763"/>
      <c r="H6" s="763"/>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233" t="s">
        <v>1920</v>
      </c>
      <c r="B10" s="2234"/>
      <c r="C10" s="2234"/>
      <c r="D10" s="2234"/>
      <c r="E10" s="2236"/>
      <c r="F10" s="782" t="s">
        <v>917</v>
      </c>
      <c r="G10" s="781"/>
      <c r="H10" s="783"/>
      <c r="I10" s="763"/>
      <c r="J10" s="764"/>
      <c r="K10" s="764"/>
    </row>
    <row r="11" spans="1:11" x14ac:dyDescent="0.2">
      <c r="A11" s="2233" t="s">
        <v>162</v>
      </c>
      <c r="B11" s="2234"/>
      <c r="C11" s="2234"/>
      <c r="D11" s="2234"/>
      <c r="E11" s="2235"/>
      <c r="F11" s="769" t="s">
        <v>907</v>
      </c>
      <c r="G11" s="770"/>
      <c r="H11" s="763"/>
      <c r="I11" s="763"/>
      <c r="J11" s="764"/>
      <c r="K11" s="772"/>
    </row>
    <row r="12" spans="1:11" ht="13.5" thickBot="1" x14ac:dyDescent="0.25">
      <c r="A12" s="2260" t="s">
        <v>961</v>
      </c>
      <c r="B12" s="2261"/>
      <c r="C12" s="2261"/>
      <c r="D12" s="2261"/>
      <c r="E12" s="2262"/>
      <c r="F12" s="1777"/>
      <c r="G12" s="1778">
        <f>SUM(G5:G11)</f>
        <v>0</v>
      </c>
      <c r="H12" s="1778">
        <f>SUM(H5:H11)</f>
        <v>0</v>
      </c>
      <c r="I12" s="1778">
        <f>SUM(I5:I11)</f>
        <v>0</v>
      </c>
      <c r="J12" s="1778">
        <f>SUM(J5:J11)</f>
        <v>0</v>
      </c>
      <c r="K12" s="1778">
        <f>SUM(K5:K11)</f>
        <v>0</v>
      </c>
    </row>
    <row r="13" spans="1:11" ht="13.5" thickTop="1" x14ac:dyDescent="0.2">
      <c r="A13" s="2257" t="s">
        <v>388</v>
      </c>
      <c r="B13" s="2258"/>
      <c r="C13" s="2258"/>
      <c r="D13" s="2258"/>
      <c r="E13" s="2259"/>
      <c r="F13" s="784"/>
      <c r="G13" s="785"/>
      <c r="H13" s="786"/>
      <c r="I13" s="787"/>
      <c r="J13" s="787"/>
      <c r="K13" s="787"/>
    </row>
    <row r="14" spans="1:11" x14ac:dyDescent="0.2">
      <c r="A14" s="2240" t="s">
        <v>476</v>
      </c>
      <c r="B14" s="2240"/>
      <c r="C14" s="2240"/>
      <c r="D14" s="2240"/>
      <c r="E14" s="2241"/>
      <c r="F14" s="788" t="s">
        <v>909</v>
      </c>
      <c r="G14" s="781"/>
      <c r="H14" s="763"/>
      <c r="I14" s="770"/>
      <c r="J14" s="772"/>
      <c r="K14" s="764"/>
    </row>
    <row r="15" spans="1:11" x14ac:dyDescent="0.2">
      <c r="A15" s="2234" t="s">
        <v>4</v>
      </c>
      <c r="B15" s="2234"/>
      <c r="C15" s="2234"/>
      <c r="D15" s="2234"/>
      <c r="E15" s="2235"/>
      <c r="F15" s="788" t="s">
        <v>910</v>
      </c>
      <c r="G15" s="770"/>
      <c r="H15" s="763"/>
      <c r="I15" s="763"/>
      <c r="J15" s="764"/>
      <c r="K15" s="764"/>
    </row>
    <row r="16" spans="1:11" x14ac:dyDescent="0.2">
      <c r="A16" s="2234" t="s">
        <v>316</v>
      </c>
      <c r="B16" s="2234"/>
      <c r="C16" s="2234"/>
      <c r="D16" s="2234"/>
      <c r="E16" s="2235"/>
      <c r="F16" s="788" t="s">
        <v>980</v>
      </c>
      <c r="G16" s="771"/>
      <c r="H16" s="766"/>
      <c r="I16" s="766"/>
      <c r="J16" s="768"/>
      <c r="K16" s="768"/>
    </row>
    <row r="17" spans="1:11" x14ac:dyDescent="0.2">
      <c r="A17" s="2265" t="s">
        <v>992</v>
      </c>
      <c r="B17" s="2265"/>
      <c r="C17" s="2265"/>
      <c r="D17" s="2265"/>
      <c r="E17" s="2266"/>
      <c r="F17" s="789"/>
      <c r="G17" s="790"/>
      <c r="H17" s="791"/>
      <c r="I17" s="791"/>
      <c r="J17" s="792"/>
      <c r="K17" s="793"/>
    </row>
    <row r="18" spans="1:11" x14ac:dyDescent="0.2">
      <c r="A18" s="2244" t="s">
        <v>386</v>
      </c>
      <c r="B18" s="2245"/>
      <c r="C18" s="2245"/>
      <c r="D18" s="2245"/>
      <c r="E18" s="2246"/>
      <c r="F18" s="788" t="s">
        <v>989</v>
      </c>
      <c r="G18" s="781"/>
      <c r="H18" s="781"/>
      <c r="I18" s="781"/>
      <c r="J18" s="764"/>
      <c r="K18" s="794"/>
    </row>
    <row r="19" spans="1:11" ht="21.75" customHeight="1" x14ac:dyDescent="0.2">
      <c r="A19" s="2242" t="s">
        <v>1916</v>
      </c>
      <c r="B19" s="2242"/>
      <c r="C19" s="2242"/>
      <c r="D19" s="2242"/>
      <c r="E19" s="2243"/>
      <c r="F19" s="788" t="s">
        <v>990</v>
      </c>
      <c r="G19" s="781"/>
      <c r="H19" s="781"/>
      <c r="I19" s="781"/>
      <c r="J19" s="764"/>
      <c r="K19" s="794"/>
    </row>
    <row r="20" spans="1:11" x14ac:dyDescent="0.2">
      <c r="A20" s="2244" t="s">
        <v>1921</v>
      </c>
      <c r="B20" s="2245"/>
      <c r="C20" s="2245"/>
      <c r="D20" s="2245"/>
      <c r="E20" s="2246"/>
      <c r="F20" s="788" t="s">
        <v>991</v>
      </c>
      <c r="G20" s="781"/>
      <c r="H20" s="781"/>
      <c r="I20" s="781"/>
      <c r="J20" s="764"/>
      <c r="K20" s="794"/>
    </row>
    <row r="21" spans="1:11" ht="13.5" thickBot="1" x14ac:dyDescent="0.25">
      <c r="A21" s="2263" t="s">
        <v>659</v>
      </c>
      <c r="B21" s="2263"/>
      <c r="C21" s="2263"/>
      <c r="D21" s="2263"/>
      <c r="E21" s="2263"/>
      <c r="F21" s="1779"/>
      <c r="G21" s="791"/>
      <c r="H21" s="795"/>
      <c r="I21" s="795"/>
      <c r="J21" s="1780">
        <f>SUM(J18:J20)</f>
        <v>0</v>
      </c>
      <c r="K21" s="792"/>
    </row>
    <row r="22" spans="1:11" ht="13.5" thickTop="1" x14ac:dyDescent="0.2">
      <c r="A22" s="2234" t="s">
        <v>1922</v>
      </c>
      <c r="B22" s="2234"/>
      <c r="C22" s="2234"/>
      <c r="D22" s="2234"/>
      <c r="E22" s="2235"/>
      <c r="F22" s="788" t="s">
        <v>917</v>
      </c>
      <c r="G22" s="781"/>
      <c r="H22" s="763"/>
      <c r="I22" s="763"/>
      <c r="J22" s="796"/>
      <c r="K22" s="764"/>
    </row>
    <row r="23" spans="1:11" ht="13.5" thickBot="1" x14ac:dyDescent="0.25">
      <c r="A23" s="2264" t="s">
        <v>962</v>
      </c>
      <c r="B23" s="2263"/>
      <c r="C23" s="2263"/>
      <c r="D23" s="2263"/>
      <c r="E23" s="2263"/>
      <c r="F23" s="1781"/>
      <c r="G23" s="1778">
        <f>SUM(G14:G16,G21,G22)</f>
        <v>0</v>
      </c>
      <c r="H23" s="1778">
        <f>SUM(H14:H16,H21,H22)</f>
        <v>0</v>
      </c>
      <c r="I23" s="1778">
        <f>SUM(I14:I16,I21,I22)</f>
        <v>0</v>
      </c>
      <c r="J23" s="1778">
        <f>SUM(J14:J16,J21,J22)</f>
        <v>0</v>
      </c>
      <c r="K23" s="1778">
        <f>SUM(K14:K16,K21,K22)</f>
        <v>0</v>
      </c>
    </row>
    <row r="24" spans="1:11" ht="14.25" thickTop="1" thickBot="1" x14ac:dyDescent="0.25">
      <c r="A24" s="2264" t="s">
        <v>2026</v>
      </c>
      <c r="B24" s="2263"/>
      <c r="C24" s="2263"/>
      <c r="D24" s="2263"/>
      <c r="E24" s="2263"/>
      <c r="F24" s="1782"/>
      <c r="G24" s="1783">
        <f>SUM(G3,G12)-G23</f>
        <v>0</v>
      </c>
      <c r="H24" s="1783">
        <f>SUM(H3,H12)-H23</f>
        <v>0</v>
      </c>
      <c r="I24" s="1783">
        <f>SUM(I3,I12)-I23</f>
        <v>0</v>
      </c>
      <c r="J24" s="1783">
        <f>SUM(J3,J12)-J23</f>
        <v>0</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2036</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37"/>
      <c r="I31" s="2238"/>
      <c r="J31" s="2238"/>
      <c r="K31" s="2238"/>
    </row>
    <row r="32" spans="1:11" x14ac:dyDescent="0.2">
      <c r="A32" s="808"/>
      <c r="B32" s="237"/>
      <c r="C32" s="237"/>
      <c r="D32" s="237"/>
      <c r="E32" s="804"/>
      <c r="F32" s="810" t="s">
        <v>561</v>
      </c>
      <c r="G32" s="763"/>
      <c r="H32" s="2239"/>
      <c r="I32" s="2238"/>
      <c r="J32" s="2238"/>
      <c r="K32" s="2238"/>
    </row>
    <row r="33" spans="1:11" ht="1.5" customHeight="1" x14ac:dyDescent="0.2">
      <c r="A33" s="811" t="s">
        <v>1231</v>
      </c>
      <c r="B33" s="364"/>
      <c r="C33" s="364"/>
      <c r="D33" s="364"/>
      <c r="E33" s="364"/>
      <c r="F33" s="364"/>
      <c r="G33" s="812"/>
      <c r="H33" s="2239"/>
      <c r="I33" s="2238"/>
      <c r="J33" s="2238"/>
      <c r="K33" s="2238"/>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4" t="s">
        <v>562</v>
      </c>
      <c r="B41" s="2247"/>
      <c r="C41" s="2247"/>
      <c r="D41" s="2247"/>
      <c r="E41" s="2247"/>
      <c r="F41" s="2248"/>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2035</v>
      </c>
      <c r="B1" s="2270"/>
      <c r="C1" s="2271"/>
      <c r="D1" s="825"/>
      <c r="E1" s="826"/>
      <c r="F1" s="826"/>
      <c r="G1" s="827"/>
      <c r="H1" s="828"/>
      <c r="I1" s="829"/>
      <c r="J1" s="2267"/>
      <c r="K1" s="2268"/>
      <c r="L1" s="2268"/>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0</v>
      </c>
      <c r="D5" s="840"/>
      <c r="E5" s="840"/>
      <c r="F5" s="1780">
        <f>(C5+D5)-E5</f>
        <v>0</v>
      </c>
      <c r="G5" s="836"/>
      <c r="H5" s="841"/>
      <c r="I5" s="841"/>
      <c r="J5" s="841"/>
      <c r="K5" s="792"/>
      <c r="L5" s="1789">
        <f>F5-K5</f>
        <v>0</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0</v>
      </c>
      <c r="D8" s="843"/>
      <c r="E8" s="843"/>
      <c r="F8" s="1780">
        <f>(C8+D8)-E8</f>
        <v>0</v>
      </c>
      <c r="G8" s="842">
        <v>50</v>
      </c>
      <c r="H8" s="764">
        <v>0</v>
      </c>
      <c r="I8" s="764"/>
      <c r="J8" s="764"/>
      <c r="K8" s="1789">
        <f>(H8+I8)-J8</f>
        <v>0</v>
      </c>
      <c r="L8" s="1789">
        <f>F8-K8</f>
        <v>0</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0</v>
      </c>
      <c r="D10" s="845"/>
      <c r="E10" s="845"/>
      <c r="F10" s="1784">
        <f>(C10+D10)-E10</f>
        <v>0</v>
      </c>
      <c r="G10" s="842">
        <v>20</v>
      </c>
      <c r="H10" s="846">
        <v>0</v>
      </c>
      <c r="I10" s="846"/>
      <c r="J10" s="846"/>
      <c r="K10" s="1789">
        <f>(H10+I10)-J10</f>
        <v>0</v>
      </c>
      <c r="L10" s="1789">
        <f>F10-K10</f>
        <v>0</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375390</v>
      </c>
      <c r="D12" s="843">
        <v>100892</v>
      </c>
      <c r="E12" s="843">
        <v>0</v>
      </c>
      <c r="F12" s="1780">
        <f>(C12+D12)-E12</f>
        <v>476282</v>
      </c>
      <c r="G12" s="842">
        <v>10</v>
      </c>
      <c r="H12" s="764">
        <v>140286</v>
      </c>
      <c r="I12" s="764">
        <v>47629</v>
      </c>
      <c r="J12" s="764">
        <v>0</v>
      </c>
      <c r="K12" s="1789">
        <f>(H12+I12)-J12</f>
        <v>187915</v>
      </c>
      <c r="L12" s="1789">
        <f>F12-K12</f>
        <v>288367</v>
      </c>
    </row>
    <row r="13" spans="1:14" ht="14.25" thickTop="1" thickBot="1" x14ac:dyDescent="0.25">
      <c r="A13" s="847" t="s">
        <v>1184</v>
      </c>
      <c r="B13" s="839">
        <v>252</v>
      </c>
      <c r="C13" s="843">
        <v>0</v>
      </c>
      <c r="D13" s="843"/>
      <c r="E13" s="843"/>
      <c r="F13" s="1780">
        <f>(C13+D13)-E13</f>
        <v>0</v>
      </c>
      <c r="G13" s="842">
        <v>5</v>
      </c>
      <c r="H13" s="764">
        <v>0</v>
      </c>
      <c r="I13" s="764"/>
      <c r="J13" s="764"/>
      <c r="K13" s="1789">
        <f>(H13+I13)-J13</f>
        <v>0</v>
      </c>
      <c r="L13" s="1789">
        <f>F13-K13</f>
        <v>0</v>
      </c>
    </row>
    <row r="14" spans="1:14" ht="14.25" thickTop="1" thickBot="1" x14ac:dyDescent="0.25">
      <c r="A14" s="847" t="s">
        <v>1185</v>
      </c>
      <c r="B14" s="839">
        <v>253</v>
      </c>
      <c r="C14" s="764">
        <v>0</v>
      </c>
      <c r="D14" s="764"/>
      <c r="E14" s="764"/>
      <c r="F14" s="1780">
        <f>(C14+D14)-E14</f>
        <v>0</v>
      </c>
      <c r="G14" s="842">
        <v>3</v>
      </c>
      <c r="H14" s="764">
        <v>0</v>
      </c>
      <c r="I14" s="764"/>
      <c r="J14" s="764"/>
      <c r="K14" s="1789">
        <f>(H14+I14)-J14</f>
        <v>0</v>
      </c>
      <c r="L14" s="1789">
        <f>F14-K14</f>
        <v>0</v>
      </c>
    </row>
    <row r="15" spans="1:14" ht="15" customHeight="1" thickTop="1" thickBot="1" x14ac:dyDescent="0.25">
      <c r="A15" s="1651" t="s">
        <v>549</v>
      </c>
      <c r="B15" s="1650">
        <v>260</v>
      </c>
      <c r="C15" s="843">
        <v>0</v>
      </c>
      <c r="D15" s="843"/>
      <c r="E15" s="843"/>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375390</v>
      </c>
      <c r="D16" s="1780">
        <f>SUM(D3,D5:D6,D8:D10,D12:D15)</f>
        <v>100892</v>
      </c>
      <c r="E16" s="1780">
        <f>SUM(E3,E5:E6,E8:E10,E12:E15)</f>
        <v>0</v>
      </c>
      <c r="F16" s="1780">
        <f>SUM(F3,F5:F6,F8:F10,F12:F15)</f>
        <v>476282</v>
      </c>
      <c r="G16" s="842"/>
      <c r="H16" s="1780">
        <f>SUM(H3,H6,H8:H10,H12:H14,)</f>
        <v>140286</v>
      </c>
      <c r="I16" s="1780">
        <f>SUM(I3,I6,I8:I10,I12:I14,)</f>
        <v>47629</v>
      </c>
      <c r="J16" s="1780">
        <f>SUM(J3,J6,J8:J10,J12:J14,)</f>
        <v>0</v>
      </c>
      <c r="K16" s="1780">
        <f>(H16+I16)-J16</f>
        <v>187915</v>
      </c>
      <c r="L16" s="1780">
        <f>F16-K16</f>
        <v>288367</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47629</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I6" sqref="I6:J6"/>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5" t="s">
        <v>1699</v>
      </c>
      <c r="B1" s="2276"/>
      <c r="C1" s="2276"/>
      <c r="D1" s="2276"/>
      <c r="E1" s="2276"/>
      <c r="F1" s="2277"/>
      <c r="G1" s="854"/>
    </row>
    <row r="2" spans="1:7" ht="15" customHeight="1" thickBot="1" x14ac:dyDescent="0.25">
      <c r="A2" s="2278" t="s">
        <v>498</v>
      </c>
      <c r="B2" s="2279"/>
      <c r="C2" s="2279"/>
      <c r="D2" s="2279"/>
      <c r="E2" s="2279"/>
      <c r="F2" s="2280"/>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456542</v>
      </c>
      <c r="G8" s="864"/>
    </row>
    <row r="9" spans="1:7" x14ac:dyDescent="0.2">
      <c r="A9" s="868" t="s">
        <v>480</v>
      </c>
      <c r="B9" s="869" t="s">
        <v>1989</v>
      </c>
      <c r="C9" s="870"/>
      <c r="D9" s="868" t="s">
        <v>522</v>
      </c>
      <c r="E9" s="867"/>
      <c r="F9" s="1933">
        <f>'Expenditures 15-22'!K151</f>
        <v>0</v>
      </c>
      <c r="G9" s="871"/>
    </row>
    <row r="10" spans="1:7" x14ac:dyDescent="0.2">
      <c r="A10" s="868" t="s">
        <v>520</v>
      </c>
      <c r="B10" s="869" t="s">
        <v>1990</v>
      </c>
      <c r="C10" s="870"/>
      <c r="D10" s="868" t="s">
        <v>522</v>
      </c>
      <c r="E10" s="867"/>
      <c r="F10" s="1933">
        <f>'Expenditures 15-22'!K174</f>
        <v>0</v>
      </c>
      <c r="G10" s="871"/>
    </row>
    <row r="11" spans="1:7" x14ac:dyDescent="0.2">
      <c r="A11" s="868" t="s">
        <v>481</v>
      </c>
      <c r="B11" s="869" t="s">
        <v>1991</v>
      </c>
      <c r="C11" s="870"/>
      <c r="D11" s="868" t="s">
        <v>522</v>
      </c>
      <c r="E11" s="867"/>
      <c r="F11" s="1933">
        <f>'Expenditures 15-22'!K210</f>
        <v>0</v>
      </c>
      <c r="G11" s="871"/>
    </row>
    <row r="12" spans="1:7" x14ac:dyDescent="0.2">
      <c r="A12" s="868" t="s">
        <v>482</v>
      </c>
      <c r="B12" s="869" t="s">
        <v>1992</v>
      </c>
      <c r="C12" s="870"/>
      <c r="D12" s="868" t="s">
        <v>522</v>
      </c>
      <c r="E12" s="867"/>
      <c r="F12" s="1933">
        <f>'Expenditures 15-22'!K295</f>
        <v>0</v>
      </c>
      <c r="G12" s="871"/>
    </row>
    <row r="13" spans="1:7" x14ac:dyDescent="0.2">
      <c r="A13" s="868" t="s">
        <v>108</v>
      </c>
      <c r="B13" s="869" t="s">
        <v>1993</v>
      </c>
      <c r="C13" s="870"/>
      <c r="D13" s="868" t="s">
        <v>522</v>
      </c>
      <c r="E13" s="867"/>
      <c r="F13" s="1933">
        <f>'Expenditures 15-22'!K342</f>
        <v>0</v>
      </c>
      <c r="G13" s="872"/>
    </row>
    <row r="14" spans="1:7" ht="12" customHeight="1" thickBot="1" x14ac:dyDescent="0.25">
      <c r="A14" s="1790"/>
      <c r="B14" s="1791"/>
      <c r="C14" s="1792"/>
      <c r="D14" s="1793" t="s">
        <v>522</v>
      </c>
      <c r="E14" s="1794" t="s">
        <v>1015</v>
      </c>
      <c r="F14" s="1795">
        <f>SUM(F8:F13)</f>
        <v>456542</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7">
        <f>'Expenditures 15-22'!K102</f>
        <v>242885</v>
      </c>
      <c r="G53" s="864"/>
    </row>
    <row r="54" spans="1:7" x14ac:dyDescent="0.2">
      <c r="A54" s="868" t="s">
        <v>479</v>
      </c>
      <c r="B54" s="868" t="s">
        <v>1552</v>
      </c>
      <c r="C54" s="888" t="s">
        <v>1039</v>
      </c>
      <c r="D54" s="884" t="s">
        <v>1157</v>
      </c>
      <c r="E54" s="867"/>
      <c r="F54" s="1937">
        <f>'Expenditures 15-22'!G114</f>
        <v>100892</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7">
        <f>'Expenditures 15-22'!K139</f>
        <v>0</v>
      </c>
      <c r="G57" s="864"/>
    </row>
    <row r="58" spans="1:7" x14ac:dyDescent="0.2">
      <c r="A58" s="868" t="s">
        <v>480</v>
      </c>
      <c r="B58" s="868" t="s">
        <v>1995</v>
      </c>
      <c r="C58" s="885" t="s">
        <v>1039</v>
      </c>
      <c r="D58" s="884" t="s">
        <v>1157</v>
      </c>
      <c r="E58" s="867"/>
      <c r="F58" s="1939">
        <f>'Expenditures 15-22'!G151</f>
        <v>0</v>
      </c>
      <c r="G58" s="864"/>
    </row>
    <row r="59" spans="1:7" x14ac:dyDescent="0.2">
      <c r="A59" s="892" t="s">
        <v>480</v>
      </c>
      <c r="B59" s="855" t="s">
        <v>1996</v>
      </c>
      <c r="C59" s="893" t="s">
        <v>1039</v>
      </c>
      <c r="D59" s="855" t="s">
        <v>309</v>
      </c>
      <c r="F59" s="1940">
        <f>'Expenditures 15-22'!I151</f>
        <v>0</v>
      </c>
      <c r="G59" s="864"/>
    </row>
    <row r="60" spans="1:7" x14ac:dyDescent="0.2">
      <c r="A60" s="892" t="s">
        <v>520</v>
      </c>
      <c r="B60" s="855" t="s">
        <v>1997</v>
      </c>
      <c r="C60" s="893">
        <v>4000</v>
      </c>
      <c r="D60" s="855" t="s">
        <v>330</v>
      </c>
      <c r="F60" s="1938">
        <f>'Expenditures 15-22'!K160</f>
        <v>0</v>
      </c>
      <c r="G60" s="864"/>
    </row>
    <row r="61" spans="1:7" x14ac:dyDescent="0.2">
      <c r="A61" s="894" t="s">
        <v>520</v>
      </c>
      <c r="B61" s="894" t="s">
        <v>1998</v>
      </c>
      <c r="C61" s="895" t="str">
        <f>'Expenditures 15-22'!B170</f>
        <v>5300</v>
      </c>
      <c r="D61" s="896" t="s">
        <v>329</v>
      </c>
      <c r="E61" s="878"/>
      <c r="F61" s="1937">
        <f>'Expenditures 15-22'!K170</f>
        <v>0</v>
      </c>
      <c r="G61" s="864"/>
    </row>
    <row r="62" spans="1:7" x14ac:dyDescent="0.2">
      <c r="A62" s="868" t="s">
        <v>481</v>
      </c>
      <c r="B62" s="868" t="s">
        <v>1999</v>
      </c>
      <c r="C62" s="885">
        <f>'Expenditures 15-22'!B185</f>
        <v>3000</v>
      </c>
      <c r="D62" s="875" t="s">
        <v>469</v>
      </c>
      <c r="E62" s="867"/>
      <c r="F62" s="1937">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2001</v>
      </c>
      <c r="C64" s="895" t="str">
        <f>'Expenditures 15-22'!B206</f>
        <v>5300</v>
      </c>
      <c r="D64" s="891" t="s">
        <v>329</v>
      </c>
      <c r="E64" s="867"/>
      <c r="F64" s="1937">
        <f>'Expenditures 15-22'!K206</f>
        <v>0</v>
      </c>
      <c r="G64" s="864"/>
    </row>
    <row r="65" spans="1:8" x14ac:dyDescent="0.2">
      <c r="A65" s="868" t="s">
        <v>481</v>
      </c>
      <c r="B65" s="868" t="s">
        <v>2002</v>
      </c>
      <c r="C65" s="885" t="s">
        <v>1039</v>
      </c>
      <c r="D65" s="884" t="s">
        <v>1157</v>
      </c>
      <c r="E65" s="867"/>
      <c r="F65" s="1937">
        <f>'Expenditures 15-22'!G210</f>
        <v>0</v>
      </c>
      <c r="G65" s="864"/>
    </row>
    <row r="66" spans="1:8" x14ac:dyDescent="0.2">
      <c r="A66" s="868" t="s">
        <v>481</v>
      </c>
      <c r="B66" s="868" t="s">
        <v>2003</v>
      </c>
      <c r="C66" s="885" t="s">
        <v>1039</v>
      </c>
      <c r="D66" s="884" t="s">
        <v>309</v>
      </c>
      <c r="E66" s="867"/>
      <c r="F66" s="1937">
        <f>'Expenditures 15-22'!I210</f>
        <v>0</v>
      </c>
      <c r="G66" s="864"/>
    </row>
    <row r="67" spans="1:8" x14ac:dyDescent="0.2">
      <c r="A67" s="868" t="s">
        <v>482</v>
      </c>
      <c r="B67" s="868" t="s">
        <v>2004</v>
      </c>
      <c r="C67" s="885" t="str">
        <f>'Expenditures 15-22'!B216</f>
        <v>1125</v>
      </c>
      <c r="D67" s="891" t="str">
        <f>'Expenditures 15-22'!A216</f>
        <v>Pre-K Programs</v>
      </c>
      <c r="E67" s="867"/>
      <c r="F67" s="1937">
        <f>'Expenditures 15-22'!K216</f>
        <v>0</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2006</v>
      </c>
      <c r="C70" s="885">
        <f>'Expenditures 15-22'!B221</f>
        <v>1300</v>
      </c>
      <c r="D70" s="886" t="str">
        <f>'Expenditures 15-22'!A221</f>
        <v>Adult/Continuing Education Programs</v>
      </c>
      <c r="E70" s="867"/>
      <c r="F70" s="1937">
        <f>'Expenditures 15-22'!K221</f>
        <v>0</v>
      </c>
      <c r="G70" s="864"/>
    </row>
    <row r="71" spans="1:8" x14ac:dyDescent="0.2">
      <c r="A71" s="868" t="s">
        <v>482</v>
      </c>
      <c r="B71" s="868" t="s">
        <v>2007</v>
      </c>
      <c r="C71" s="885">
        <f>'Expenditures 15-22'!B224</f>
        <v>1600</v>
      </c>
      <c r="D71" s="886" t="str">
        <f>'Expenditures 15-22'!A224</f>
        <v>Summer School Programs</v>
      </c>
      <c r="E71" s="867"/>
      <c r="F71" s="1937">
        <f>'Expenditures 15-22'!K224</f>
        <v>0</v>
      </c>
      <c r="G71" s="864"/>
    </row>
    <row r="72" spans="1:8" x14ac:dyDescent="0.2">
      <c r="A72" s="868" t="s">
        <v>482</v>
      </c>
      <c r="B72" s="868" t="s">
        <v>2008</v>
      </c>
      <c r="C72" s="885">
        <f>'Expenditures 15-22'!B280</f>
        <v>3000</v>
      </c>
      <c r="D72" s="875" t="s">
        <v>469</v>
      </c>
      <c r="E72" s="867"/>
      <c r="F72" s="1937">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7">
        <f>'Expenditures 15-22'!K285</f>
        <v>0</v>
      </c>
      <c r="G73" s="864"/>
    </row>
    <row r="74" spans="1:8" x14ac:dyDescent="0.2">
      <c r="A74" s="868" t="s">
        <v>456</v>
      </c>
      <c r="B74" s="868" t="s">
        <v>2010</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343777</v>
      </c>
      <c r="G76" s="864"/>
    </row>
    <row r="77" spans="1:8" s="892" customFormat="1" ht="12" customHeight="1" thickTop="1" thickBot="1" x14ac:dyDescent="0.25">
      <c r="A77" s="1799"/>
      <c r="B77" s="1796"/>
      <c r="C77" s="1792"/>
      <c r="D77" s="1797" t="s">
        <v>2012</v>
      </c>
      <c r="E77" s="1794"/>
      <c r="F77" s="1800">
        <f>(F14-F76)</f>
        <v>112765</v>
      </c>
      <c r="G77" s="868"/>
    </row>
    <row r="78" spans="1:8" s="892" customFormat="1" ht="12" customHeight="1" thickTop="1" x14ac:dyDescent="0.2">
      <c r="A78" s="1801"/>
      <c r="B78" s="1796"/>
      <c r="C78" s="1792"/>
      <c r="D78" s="1797" t="s">
        <v>2059</v>
      </c>
      <c r="E78" s="1794"/>
      <c r="F78" s="897">
        <v>0</v>
      </c>
      <c r="G78" s="898"/>
      <c r="H78" s="868"/>
    </row>
    <row r="79" spans="1:8" s="892" customFormat="1" ht="12" customHeight="1" thickBot="1" x14ac:dyDescent="0.25">
      <c r="A79" s="1802"/>
      <c r="B79" s="1796"/>
      <c r="C79" s="1792"/>
      <c r="D79" s="1797" t="s">
        <v>2013</v>
      </c>
      <c r="E79" s="1794" t="s">
        <v>1015</v>
      </c>
      <c r="F79" s="1803" t="str">
        <f>IF(F78&gt;0,F77/F78," Complete Line 78")</f>
        <v xml:space="preserve"> Complete Line 78</v>
      </c>
      <c r="G79" s="868"/>
    </row>
    <row r="80" spans="1:8" s="892" customFormat="1" ht="8.25" customHeight="1" thickTop="1" x14ac:dyDescent="0.2">
      <c r="A80" s="899"/>
      <c r="B80" s="868"/>
      <c r="C80" s="870"/>
      <c r="D80" s="900"/>
      <c r="E80" s="867"/>
      <c r="F80" s="901"/>
      <c r="G80" s="868"/>
    </row>
    <row r="81" spans="1:7" s="892" customFormat="1" ht="12" thickBot="1" x14ac:dyDescent="0.25">
      <c r="A81" s="2272" t="s">
        <v>1167</v>
      </c>
      <c r="B81" s="2273"/>
      <c r="C81" s="2273"/>
      <c r="D81" s="2273"/>
      <c r="E81" s="2273"/>
      <c r="F81" s="2274"/>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0</v>
      </c>
      <c r="G94" s="911"/>
    </row>
    <row r="95" spans="1:7" x14ac:dyDescent="0.2">
      <c r="A95" s="907" t="s">
        <v>142</v>
      </c>
      <c r="B95" s="907" t="s">
        <v>177</v>
      </c>
      <c r="C95" s="909">
        <v>1700</v>
      </c>
      <c r="D95" s="917" t="str">
        <f>'Revenues 9-14'!A82</f>
        <v>Total District/School Activity Income</v>
      </c>
      <c r="E95" s="905"/>
      <c r="F95" s="1809">
        <f>SUM('Revenues 9-14'!C82,'Revenues 9-14'!D82)</f>
        <v>0</v>
      </c>
      <c r="G95" s="911"/>
    </row>
    <row r="96" spans="1:7" x14ac:dyDescent="0.2">
      <c r="A96" s="907" t="s">
        <v>479</v>
      </c>
      <c r="B96" s="907" t="s">
        <v>178</v>
      </c>
      <c r="C96" s="909">
        <f>'Revenues 9-14'!B84</f>
        <v>1811</v>
      </c>
      <c r="D96" s="910" t="str">
        <f>'Revenues 9-14'!A84</f>
        <v>Rentals - Regular Textbooks</v>
      </c>
      <c r="E96" s="905"/>
      <c r="F96" s="1809">
        <f>'Revenues 9-14'!C84</f>
        <v>0</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5961</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0</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165782</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0</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0</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0</v>
      </c>
      <c r="G129" s="929"/>
    </row>
    <row r="130" spans="1:7" x14ac:dyDescent="0.2">
      <c r="A130" s="926" t="s">
        <v>689</v>
      </c>
      <c r="B130" s="926" t="s">
        <v>804</v>
      </c>
      <c r="C130" s="931">
        <v>4300</v>
      </c>
      <c r="D130" s="932" t="str">
        <f>'Revenues 9-14'!A211</f>
        <v>Total Title I</v>
      </c>
      <c r="E130" s="905"/>
      <c r="F130" s="1809">
        <f>SUM('Revenues 9-14'!C211,'Revenues 9-14'!D211,'Revenues 9-14'!F211,'Revenues 9-14'!G211)</f>
        <v>0</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77562</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0</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0</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0</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2058</v>
      </c>
      <c r="C175" s="1944">
        <v>3100</v>
      </c>
      <c r="D175" s="1945" t="s">
        <v>2061</v>
      </c>
      <c r="E175" s="905"/>
      <c r="F175" s="1929"/>
      <c r="G175" s="926"/>
    </row>
    <row r="176" spans="1:7" x14ac:dyDescent="0.2">
      <c r="A176" s="1942" t="s">
        <v>685</v>
      </c>
      <c r="B176" s="1943" t="s">
        <v>2058</v>
      </c>
      <c r="C176" s="1944">
        <v>3300</v>
      </c>
      <c r="D176" s="1945" t="s">
        <v>2062</v>
      </c>
      <c r="E176" s="905"/>
      <c r="F176" s="1929"/>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249305</v>
      </c>
    </row>
    <row r="179" spans="1:7" ht="12" customHeight="1" x14ac:dyDescent="0.2">
      <c r="A179" s="1790"/>
      <c r="B179" s="1804"/>
      <c r="C179" s="1805"/>
      <c r="D179" s="1806" t="s">
        <v>2015</v>
      </c>
      <c r="E179" s="1807"/>
      <c r="F179" s="1809">
        <f>'PCTC-OEPP 27-28'!F77-F178</f>
        <v>-136540</v>
      </c>
    </row>
    <row r="180" spans="1:7" ht="12" customHeight="1" x14ac:dyDescent="0.2">
      <c r="A180" s="1790"/>
      <c r="B180" s="1804"/>
      <c r="C180" s="1805"/>
      <c r="D180" s="1806" t="s">
        <v>1924</v>
      </c>
      <c r="E180" s="1807"/>
      <c r="F180" s="1809">
        <f>'Cap Outlay Deprec 26'!I18</f>
        <v>47629</v>
      </c>
    </row>
    <row r="181" spans="1:7" ht="12" customHeight="1" x14ac:dyDescent="0.2">
      <c r="A181" s="1790"/>
      <c r="B181" s="1804"/>
      <c r="C181" s="1805"/>
      <c r="D181" s="1806" t="s">
        <v>2016</v>
      </c>
      <c r="E181" s="1807"/>
      <c r="F181" s="1809">
        <f>F179+F180</f>
        <v>-88911</v>
      </c>
    </row>
    <row r="182" spans="1:7" ht="12" customHeight="1" x14ac:dyDescent="0.2">
      <c r="A182" s="1790"/>
      <c r="B182" s="1810"/>
      <c r="C182" s="1805"/>
      <c r="D182" s="1806" t="str">
        <f>D78</f>
        <v>9 Month ADA from District Average Daily Attendance/Prior General State Aid Inquiry 2017-2018</v>
      </c>
      <c r="E182" s="1807"/>
      <c r="F182" s="1811">
        <f>'PCTC-OEPP 27-28'!F78</f>
        <v>0</v>
      </c>
      <c r="G182" s="929"/>
    </row>
    <row r="183" spans="1:7" ht="12" customHeight="1" thickBot="1" x14ac:dyDescent="0.25">
      <c r="A183" s="1790"/>
      <c r="B183" s="1810"/>
      <c r="C183" s="1805"/>
      <c r="D183" s="1806" t="s">
        <v>2017</v>
      </c>
      <c r="E183" s="1807" t="s">
        <v>1626</v>
      </c>
      <c r="F183" s="1812" t="e">
        <f>F181/F182</f>
        <v>#DIV/0!</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48"/>
      <c r="D188" s="929"/>
      <c r="E188" s="948"/>
      <c r="F188" s="929"/>
      <c r="G188" s="929"/>
    </row>
    <row r="189" spans="1:7" x14ac:dyDescent="0.2">
      <c r="A189" s="1950" t="s">
        <v>2064</v>
      </c>
      <c r="B189" s="1951"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I6" sqref="I6:J6"/>
      <selection pane="bottomLeft" activeCell="A17" sqref="A17"/>
    </sheetView>
  </sheetViews>
  <sheetFormatPr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6" t="s">
        <v>1925</v>
      </c>
      <c r="B4" s="2287"/>
      <c r="C4" s="2287"/>
      <c r="D4" s="2287"/>
      <c r="E4" s="2287"/>
      <c r="F4" s="2287"/>
      <c r="G4" s="2288"/>
    </row>
    <row r="5" spans="1:7" x14ac:dyDescent="0.25">
      <c r="A5" s="2289"/>
      <c r="B5" s="2290"/>
      <c r="C5" s="2290"/>
      <c r="D5" s="2290"/>
      <c r="E5" s="2290"/>
      <c r="F5" s="2290"/>
      <c r="G5" s="2291"/>
    </row>
    <row r="6" spans="1:7" ht="18.75" x14ac:dyDescent="0.25">
      <c r="A6" s="1554" t="s">
        <v>1926</v>
      </c>
      <c r="B6" s="1555"/>
      <c r="C6" s="1555"/>
      <c r="D6" s="1555"/>
      <c r="E6" s="1555"/>
      <c r="F6" s="1555"/>
      <c r="G6" s="1556"/>
    </row>
    <row r="7" spans="1:7" ht="30.75" customHeight="1" x14ac:dyDescent="0.25">
      <c r="A7" s="2292" t="s">
        <v>2075</v>
      </c>
      <c r="B7" s="2293"/>
      <c r="C7" s="2293"/>
      <c r="D7" s="2293"/>
      <c r="E7" s="2293"/>
      <c r="F7" s="2293"/>
      <c r="G7" s="2294"/>
    </row>
    <row r="8" spans="1:7" ht="15.75" customHeight="1" x14ac:dyDescent="0.25">
      <c r="A8" s="2295" t="s">
        <v>2024</v>
      </c>
      <c r="B8" s="2296"/>
      <c r="C8" s="2296"/>
      <c r="D8" s="2296"/>
      <c r="E8" s="2296"/>
      <c r="F8" s="2296"/>
      <c r="G8" s="2297"/>
    </row>
    <row r="9" spans="1:7" ht="35.25" customHeight="1" x14ac:dyDescent="0.25">
      <c r="A9" s="2292" t="s">
        <v>2023</v>
      </c>
      <c r="B9" s="2293"/>
      <c r="C9" s="2293"/>
      <c r="D9" s="2293"/>
      <c r="E9" s="2293"/>
      <c r="F9" s="2293"/>
      <c r="G9" s="2294"/>
    </row>
    <row r="10" spans="1:7" ht="15" customHeight="1" x14ac:dyDescent="0.25">
      <c r="A10" s="1557" t="s">
        <v>1927</v>
      </c>
      <c r="B10" s="1558"/>
      <c r="C10" s="1558"/>
      <c r="D10" s="1558"/>
      <c r="E10" s="1558"/>
      <c r="F10" s="1558"/>
      <c r="G10" s="1559"/>
    </row>
    <row r="11" spans="1:7" ht="17.25" customHeight="1" x14ac:dyDescent="0.25">
      <c r="A11" s="2292" t="s">
        <v>1941</v>
      </c>
      <c r="B11" s="2293"/>
      <c r="C11" s="2293"/>
      <c r="D11" s="2293"/>
      <c r="E11" s="2293"/>
      <c r="F11" s="2293"/>
      <c r="G11" s="2294"/>
    </row>
    <row r="12" spans="1:7" ht="15" customHeight="1" x14ac:dyDescent="0.25">
      <c r="A12" s="1557" t="s">
        <v>1932</v>
      </c>
      <c r="B12" s="1558"/>
      <c r="C12" s="1558"/>
      <c r="D12" s="1558"/>
      <c r="E12" s="1558"/>
      <c r="F12" s="1558"/>
      <c r="G12" s="1559"/>
    </row>
    <row r="13" spans="1:7" ht="32.25" customHeight="1" x14ac:dyDescent="0.25">
      <c r="A13" s="2283" t="s">
        <v>1933</v>
      </c>
      <c r="B13" s="2284"/>
      <c r="C13" s="2284"/>
      <c r="D13" s="2284"/>
      <c r="E13" s="2284"/>
      <c r="F13" s="2284"/>
      <c r="G13" s="2285"/>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4" t="s">
        <v>2109</v>
      </c>
      <c r="B17" s="1866"/>
      <c r="C17" s="1676"/>
      <c r="D17" s="1865"/>
      <c r="E17" s="1560">
        <f t="shared" ref="E17:E141" si="1">IF(D17&lt;=25000,D17,IF(D17&gt;25000,25000,0))</f>
        <v>0</v>
      </c>
      <c r="F17" s="1813">
        <f t="shared" si="0"/>
        <v>0</v>
      </c>
      <c r="G17" s="1814">
        <f>IF(F17=0,0,D17-F17)</f>
        <v>0</v>
      </c>
      <c r="H17" s="1667"/>
    </row>
    <row r="18" spans="1:8" ht="15" hidden="1" customHeight="1" x14ac:dyDescent="0.25">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ht="15" hidden="1" customHeight="1" x14ac:dyDescent="0.25">
      <c r="A19" s="1673"/>
      <c r="B19" s="1867"/>
      <c r="C19" s="1676"/>
      <c r="D19" s="1865"/>
      <c r="E19" s="1560">
        <f t="shared" si="2"/>
        <v>0</v>
      </c>
      <c r="F19" s="1813">
        <f t="shared" si="3"/>
        <v>0</v>
      </c>
      <c r="G19" s="1814">
        <f t="shared" si="4"/>
        <v>0</v>
      </c>
    </row>
    <row r="20" spans="1:8" ht="15" hidden="1" customHeight="1" x14ac:dyDescent="0.25">
      <c r="A20" s="1673"/>
      <c r="B20" s="1866"/>
      <c r="C20" s="1676"/>
      <c r="D20" s="1865"/>
      <c r="E20" s="1560">
        <f t="shared" si="2"/>
        <v>0</v>
      </c>
      <c r="F20" s="1813">
        <f t="shared" si="3"/>
        <v>0</v>
      </c>
      <c r="G20" s="1814">
        <f t="shared" si="4"/>
        <v>0</v>
      </c>
    </row>
    <row r="21" spans="1:8" ht="15" hidden="1" customHeight="1" x14ac:dyDescent="0.25">
      <c r="A21" s="1673"/>
      <c r="B21" s="1866"/>
      <c r="C21" s="1676"/>
      <c r="D21" s="1865"/>
      <c r="E21" s="1560">
        <f t="shared" si="2"/>
        <v>0</v>
      </c>
      <c r="F21" s="1813">
        <f t="shared" si="3"/>
        <v>0</v>
      </c>
      <c r="G21" s="1814">
        <f t="shared" si="4"/>
        <v>0</v>
      </c>
    </row>
    <row r="22" spans="1:8" ht="15" hidden="1" customHeight="1" x14ac:dyDescent="0.25">
      <c r="A22" s="1673"/>
      <c r="B22" s="1866"/>
      <c r="C22" s="1676"/>
      <c r="D22" s="1865"/>
      <c r="E22" s="1560">
        <f t="shared" si="2"/>
        <v>0</v>
      </c>
      <c r="F22" s="1813">
        <f t="shared" si="3"/>
        <v>0</v>
      </c>
      <c r="G22" s="1814">
        <f t="shared" si="4"/>
        <v>0</v>
      </c>
    </row>
    <row r="23" spans="1:8" ht="15" hidden="1" customHeight="1" x14ac:dyDescent="0.25">
      <c r="A23" s="1673"/>
      <c r="B23" s="1866"/>
      <c r="C23" s="1676"/>
      <c r="D23" s="1865"/>
      <c r="E23" s="1560">
        <f t="shared" si="2"/>
        <v>0</v>
      </c>
      <c r="F23" s="1813">
        <f t="shared" si="3"/>
        <v>0</v>
      </c>
      <c r="G23" s="1814">
        <f t="shared" si="4"/>
        <v>0</v>
      </c>
    </row>
    <row r="24" spans="1:8" ht="15" hidden="1" customHeight="1" x14ac:dyDescent="0.25">
      <c r="A24" s="1673"/>
      <c r="B24" s="1867"/>
      <c r="C24" s="1676"/>
      <c r="D24" s="1865"/>
      <c r="E24" s="1560">
        <f t="shared" si="2"/>
        <v>0</v>
      </c>
      <c r="F24" s="1813">
        <f t="shared" si="3"/>
        <v>0</v>
      </c>
      <c r="G24" s="1814">
        <f t="shared" si="4"/>
        <v>0</v>
      </c>
    </row>
    <row r="25" spans="1:8" ht="15" hidden="1" customHeight="1" x14ac:dyDescent="0.25">
      <c r="A25" s="1673"/>
      <c r="B25" s="1866"/>
      <c r="C25" s="1676"/>
      <c r="D25" s="1865"/>
      <c r="E25" s="1560">
        <f t="shared" si="2"/>
        <v>0</v>
      </c>
      <c r="F25" s="1813">
        <f t="shared" si="3"/>
        <v>0</v>
      </c>
      <c r="G25" s="1814">
        <f t="shared" si="4"/>
        <v>0</v>
      </c>
    </row>
    <row r="26" spans="1:8" ht="15" hidden="1" customHeight="1" x14ac:dyDescent="0.25">
      <c r="A26" s="1673"/>
      <c r="B26" s="1867"/>
      <c r="C26" s="1674"/>
      <c r="D26" s="1865"/>
      <c r="E26" s="1560">
        <f t="shared" si="2"/>
        <v>0</v>
      </c>
      <c r="F26" s="1813">
        <f t="shared" si="3"/>
        <v>0</v>
      </c>
      <c r="G26" s="1814">
        <f t="shared" si="4"/>
        <v>0</v>
      </c>
    </row>
    <row r="27" spans="1:8" ht="15" hidden="1" customHeight="1" x14ac:dyDescent="0.25">
      <c r="A27" s="1673"/>
      <c r="B27" s="1867"/>
      <c r="C27" s="1674"/>
      <c r="D27" s="1865"/>
      <c r="E27" s="1560">
        <f t="shared" si="2"/>
        <v>0</v>
      </c>
      <c r="F27" s="1813">
        <f t="shared" si="3"/>
        <v>0</v>
      </c>
      <c r="G27" s="1814">
        <f t="shared" si="4"/>
        <v>0</v>
      </c>
    </row>
    <row r="28" spans="1:8" ht="15" hidden="1" customHeight="1" x14ac:dyDescent="0.25">
      <c r="A28" s="1673"/>
      <c r="B28" s="1867"/>
      <c r="C28" s="1674"/>
      <c r="D28" s="1865"/>
      <c r="E28" s="1560">
        <f t="shared" si="2"/>
        <v>0</v>
      </c>
      <c r="F28" s="1813">
        <f t="shared" si="3"/>
        <v>0</v>
      </c>
      <c r="G28" s="1814">
        <f t="shared" si="4"/>
        <v>0</v>
      </c>
    </row>
    <row r="29" spans="1:8" ht="15" hidden="1" customHeight="1" x14ac:dyDescent="0.25">
      <c r="A29" s="1673"/>
      <c r="B29" s="1867"/>
      <c r="C29" s="1674"/>
      <c r="D29" s="1865"/>
      <c r="E29" s="1560">
        <f t="shared" si="2"/>
        <v>0</v>
      </c>
      <c r="F29" s="1813">
        <f t="shared" si="3"/>
        <v>0</v>
      </c>
      <c r="G29" s="1814">
        <f t="shared" si="4"/>
        <v>0</v>
      </c>
    </row>
    <row r="30" spans="1:8" ht="15" hidden="1" customHeight="1" x14ac:dyDescent="0.25">
      <c r="A30" s="1673"/>
      <c r="B30" s="1867"/>
      <c r="C30" s="1674"/>
      <c r="D30" s="1865"/>
      <c r="E30" s="1560">
        <f t="shared" si="2"/>
        <v>0</v>
      </c>
      <c r="F30" s="1813">
        <f t="shared" si="3"/>
        <v>0</v>
      </c>
      <c r="G30" s="1814">
        <f t="shared" si="4"/>
        <v>0</v>
      </c>
    </row>
    <row r="31" spans="1:8" ht="15" hidden="1" customHeight="1" x14ac:dyDescent="0.25">
      <c r="A31" s="1673"/>
      <c r="B31" s="1867"/>
      <c r="C31" s="1674"/>
      <c r="D31" s="1865"/>
      <c r="E31" s="1560">
        <f t="shared" si="2"/>
        <v>0</v>
      </c>
      <c r="F31" s="1813">
        <f t="shared" si="3"/>
        <v>0</v>
      </c>
      <c r="G31" s="1814">
        <f t="shared" si="4"/>
        <v>0</v>
      </c>
    </row>
    <row r="32" spans="1:8" ht="15" hidden="1" customHeight="1" x14ac:dyDescent="0.25">
      <c r="A32" s="1673"/>
      <c r="B32" s="1867"/>
      <c r="C32" s="1674"/>
      <c r="D32" s="1865"/>
      <c r="E32" s="1560">
        <f t="shared" si="2"/>
        <v>0</v>
      </c>
      <c r="F32" s="1813">
        <f t="shared" si="3"/>
        <v>0</v>
      </c>
      <c r="G32" s="1814">
        <f t="shared" si="4"/>
        <v>0</v>
      </c>
    </row>
    <row r="33" spans="1:7" ht="15" hidden="1" customHeight="1" x14ac:dyDescent="0.25">
      <c r="A33" s="1673"/>
      <c r="B33" s="1867"/>
      <c r="C33" s="1674"/>
      <c r="D33" s="1865"/>
      <c r="E33" s="1560">
        <f t="shared" si="2"/>
        <v>0</v>
      </c>
      <c r="F33" s="1813">
        <f t="shared" si="3"/>
        <v>0</v>
      </c>
      <c r="G33" s="1814">
        <f t="shared" si="4"/>
        <v>0</v>
      </c>
    </row>
    <row r="34" spans="1:7" ht="15" hidden="1" customHeight="1" x14ac:dyDescent="0.25">
      <c r="A34" s="1673"/>
      <c r="B34" s="1867"/>
      <c r="C34" s="1674"/>
      <c r="D34" s="1865"/>
      <c r="E34" s="1560">
        <f t="shared" si="2"/>
        <v>0</v>
      </c>
      <c r="F34" s="1813">
        <f t="shared" si="3"/>
        <v>0</v>
      </c>
      <c r="G34" s="1814">
        <f t="shared" si="4"/>
        <v>0</v>
      </c>
    </row>
    <row r="35" spans="1:7" ht="15" hidden="1" customHeight="1" x14ac:dyDescent="0.25">
      <c r="A35" s="1673"/>
      <c r="B35" s="1867"/>
      <c r="C35" s="1674"/>
      <c r="D35" s="1865"/>
      <c r="E35" s="1560">
        <f t="shared" si="2"/>
        <v>0</v>
      </c>
      <c r="F35" s="1813">
        <f t="shared" si="3"/>
        <v>0</v>
      </c>
      <c r="G35" s="1814">
        <f t="shared" si="4"/>
        <v>0</v>
      </c>
    </row>
    <row r="36" spans="1:7" ht="15" hidden="1" customHeight="1" x14ac:dyDescent="0.25">
      <c r="A36" s="1673"/>
      <c r="B36" s="1867"/>
      <c r="C36" s="1674"/>
      <c r="D36" s="1865"/>
      <c r="E36" s="1560">
        <f t="shared" si="2"/>
        <v>0</v>
      </c>
      <c r="F36" s="1813">
        <f t="shared" si="3"/>
        <v>0</v>
      </c>
      <c r="G36" s="1814">
        <f t="shared" si="4"/>
        <v>0</v>
      </c>
    </row>
    <row r="37" spans="1:7" ht="15" hidden="1" customHeight="1" x14ac:dyDescent="0.25">
      <c r="A37" s="1673"/>
      <c r="B37" s="1867"/>
      <c r="C37" s="1674"/>
      <c r="D37" s="1865"/>
      <c r="E37" s="1560">
        <f t="shared" si="2"/>
        <v>0</v>
      </c>
      <c r="F37" s="1813">
        <f t="shared" si="3"/>
        <v>0</v>
      </c>
      <c r="G37" s="1814">
        <f t="shared" si="4"/>
        <v>0</v>
      </c>
    </row>
    <row r="38" spans="1:7" ht="15" hidden="1" customHeight="1" x14ac:dyDescent="0.25">
      <c r="A38" s="1673"/>
      <c r="B38" s="1687"/>
      <c r="C38" s="1674"/>
      <c r="D38" s="1865"/>
      <c r="E38" s="1560">
        <f t="shared" si="2"/>
        <v>0</v>
      </c>
      <c r="F38" s="1813">
        <f t="shared" si="3"/>
        <v>0</v>
      </c>
      <c r="G38" s="1814">
        <f t="shared" si="4"/>
        <v>0</v>
      </c>
    </row>
    <row r="39" spans="1:7" ht="15" hidden="1" customHeight="1" x14ac:dyDescent="0.25">
      <c r="A39" s="1673"/>
      <c r="B39" s="1687"/>
      <c r="C39" s="1674"/>
      <c r="D39" s="1865"/>
      <c r="E39" s="1560">
        <f t="shared" si="2"/>
        <v>0</v>
      </c>
      <c r="F39" s="1813">
        <f t="shared" si="3"/>
        <v>0</v>
      </c>
      <c r="G39" s="1814">
        <f t="shared" si="4"/>
        <v>0</v>
      </c>
    </row>
    <row r="40" spans="1:7" ht="15" hidden="1" customHeight="1" x14ac:dyDescent="0.25">
      <c r="A40" s="1673"/>
      <c r="B40" s="1687"/>
      <c r="C40" s="1674"/>
      <c r="D40" s="1865"/>
      <c r="E40" s="1560">
        <f t="shared" si="2"/>
        <v>0</v>
      </c>
      <c r="F40" s="1813">
        <f t="shared" si="3"/>
        <v>0</v>
      </c>
      <c r="G40" s="1814">
        <f t="shared" si="4"/>
        <v>0</v>
      </c>
    </row>
    <row r="41" spans="1:7" ht="15" hidden="1" customHeight="1" x14ac:dyDescent="0.25">
      <c r="A41" s="1673"/>
      <c r="B41" s="1687"/>
      <c r="C41" s="1674"/>
      <c r="D41" s="1865"/>
      <c r="E41" s="1560">
        <f t="shared" si="2"/>
        <v>0</v>
      </c>
      <c r="F41" s="1813">
        <f t="shared" si="3"/>
        <v>0</v>
      </c>
      <c r="G41" s="1814">
        <f t="shared" si="4"/>
        <v>0</v>
      </c>
    </row>
    <row r="42" spans="1:7" ht="15" hidden="1" customHeight="1" x14ac:dyDescent="0.25">
      <c r="A42" s="1673"/>
      <c r="B42" s="1687"/>
      <c r="C42" s="1674"/>
      <c r="D42" s="1865"/>
      <c r="E42" s="1560">
        <f t="shared" si="2"/>
        <v>0</v>
      </c>
      <c r="F42" s="1813">
        <f t="shared" si="3"/>
        <v>0</v>
      </c>
      <c r="G42" s="1814">
        <f t="shared" si="4"/>
        <v>0</v>
      </c>
    </row>
    <row r="43" spans="1:7" ht="15" hidden="1" customHeight="1" x14ac:dyDescent="0.25">
      <c r="A43" s="1673"/>
      <c r="B43" s="1687"/>
      <c r="C43" s="1674"/>
      <c r="D43" s="1865"/>
      <c r="E43" s="1560">
        <f t="shared" si="2"/>
        <v>0</v>
      </c>
      <c r="F43" s="1813">
        <f t="shared" si="3"/>
        <v>0</v>
      </c>
      <c r="G43" s="1814">
        <f t="shared" si="4"/>
        <v>0</v>
      </c>
    </row>
    <row r="44" spans="1:7" ht="15" hidden="1" customHeight="1" x14ac:dyDescent="0.25">
      <c r="A44" s="1673"/>
      <c r="B44" s="1687"/>
      <c r="C44" s="1674"/>
      <c r="D44" s="1865"/>
      <c r="E44" s="1560">
        <f t="shared" si="2"/>
        <v>0</v>
      </c>
      <c r="F44" s="1813">
        <f t="shared" si="3"/>
        <v>0</v>
      </c>
      <c r="G44" s="1814">
        <f t="shared" si="4"/>
        <v>0</v>
      </c>
    </row>
    <row r="45" spans="1:7" ht="15" hidden="1" customHeight="1" x14ac:dyDescent="0.25">
      <c r="A45" s="1673"/>
      <c r="B45" s="1687"/>
      <c r="C45" s="1674"/>
      <c r="D45" s="1865"/>
      <c r="E45" s="1560">
        <f t="shared" si="2"/>
        <v>0</v>
      </c>
      <c r="F45" s="1813">
        <f t="shared" si="3"/>
        <v>0</v>
      </c>
      <c r="G45" s="1814">
        <f t="shared" si="4"/>
        <v>0</v>
      </c>
    </row>
    <row r="46" spans="1:7" ht="15" hidden="1" customHeight="1" x14ac:dyDescent="0.25">
      <c r="A46" s="1673"/>
      <c r="B46" s="1687"/>
      <c r="C46" s="1674"/>
      <c r="D46" s="1865"/>
      <c r="E46" s="1560">
        <f t="shared" si="2"/>
        <v>0</v>
      </c>
      <c r="F46" s="1813">
        <f t="shared" si="3"/>
        <v>0</v>
      </c>
      <c r="G46" s="1814">
        <f t="shared" si="4"/>
        <v>0</v>
      </c>
    </row>
    <row r="47" spans="1:7" ht="15" hidden="1" customHeight="1" x14ac:dyDescent="0.25">
      <c r="A47" s="1673"/>
      <c r="B47" s="1687"/>
      <c r="C47" s="1674"/>
      <c r="D47" s="1865"/>
      <c r="E47" s="1560">
        <f t="shared" si="2"/>
        <v>0</v>
      </c>
      <c r="F47" s="1813">
        <f t="shared" si="3"/>
        <v>0</v>
      </c>
      <c r="G47" s="1814">
        <f t="shared" si="4"/>
        <v>0</v>
      </c>
    </row>
    <row r="48" spans="1:7" ht="15" hidden="1" customHeight="1" x14ac:dyDescent="0.25">
      <c r="A48" s="1673"/>
      <c r="B48" s="1687"/>
      <c r="C48" s="1674"/>
      <c r="D48" s="1865"/>
      <c r="E48" s="1560">
        <f t="shared" si="2"/>
        <v>0</v>
      </c>
      <c r="F48" s="1813">
        <f t="shared" si="3"/>
        <v>0</v>
      </c>
      <c r="G48" s="1814">
        <f t="shared" si="4"/>
        <v>0</v>
      </c>
    </row>
    <row r="49" spans="1:7" ht="15" hidden="1" customHeight="1" x14ac:dyDescent="0.25">
      <c r="A49" s="1673"/>
      <c r="B49" s="1687"/>
      <c r="C49" s="1674"/>
      <c r="D49" s="1865"/>
      <c r="E49" s="1560">
        <f t="shared" si="2"/>
        <v>0</v>
      </c>
      <c r="F49" s="1813">
        <f t="shared" si="3"/>
        <v>0</v>
      </c>
      <c r="G49" s="1814">
        <f t="shared" si="4"/>
        <v>0</v>
      </c>
    </row>
    <row r="50" spans="1:7" ht="15" hidden="1" customHeight="1" x14ac:dyDescent="0.25">
      <c r="A50" s="1673"/>
      <c r="B50" s="1687"/>
      <c r="C50" s="1674"/>
      <c r="D50" s="1865"/>
      <c r="E50" s="1560">
        <f t="shared" si="2"/>
        <v>0</v>
      </c>
      <c r="F50" s="1813">
        <f t="shared" si="3"/>
        <v>0</v>
      </c>
      <c r="G50" s="1814">
        <f t="shared" si="4"/>
        <v>0</v>
      </c>
    </row>
    <row r="51" spans="1:7" ht="15" hidden="1" customHeight="1" x14ac:dyDescent="0.25">
      <c r="A51" s="1673"/>
      <c r="B51" s="1687"/>
      <c r="C51" s="1674"/>
      <c r="D51" s="1865"/>
      <c r="E51" s="1560">
        <f t="shared" si="2"/>
        <v>0</v>
      </c>
      <c r="F51" s="1813">
        <f t="shared" si="3"/>
        <v>0</v>
      </c>
      <c r="G51" s="1814">
        <f t="shared" si="4"/>
        <v>0</v>
      </c>
    </row>
    <row r="52" spans="1:7" ht="15" hidden="1" customHeight="1" x14ac:dyDescent="0.25">
      <c r="A52" s="1673"/>
      <c r="B52" s="1687"/>
      <c r="C52" s="1674"/>
      <c r="D52" s="1865"/>
      <c r="E52" s="1560">
        <f t="shared" si="2"/>
        <v>0</v>
      </c>
      <c r="F52" s="1813">
        <f t="shared" si="3"/>
        <v>0</v>
      </c>
      <c r="G52" s="1814">
        <f t="shared" si="4"/>
        <v>0</v>
      </c>
    </row>
    <row r="53" spans="1:7" ht="15" hidden="1" customHeight="1" x14ac:dyDescent="0.25">
      <c r="A53" s="1673"/>
      <c r="B53" s="1687"/>
      <c r="C53" s="1674"/>
      <c r="D53" s="1865"/>
      <c r="E53" s="1560">
        <f t="shared" si="2"/>
        <v>0</v>
      </c>
      <c r="F53" s="1813">
        <f t="shared" si="3"/>
        <v>0</v>
      </c>
      <c r="G53" s="1814">
        <f t="shared" si="4"/>
        <v>0</v>
      </c>
    </row>
    <row r="54" spans="1:7" ht="15" hidden="1" customHeight="1" x14ac:dyDescent="0.25">
      <c r="A54" s="1673"/>
      <c r="B54" s="1687"/>
      <c r="C54" s="1674"/>
      <c r="D54" s="1865"/>
      <c r="E54" s="1560">
        <f t="shared" si="2"/>
        <v>0</v>
      </c>
      <c r="F54" s="1813">
        <f t="shared" si="3"/>
        <v>0</v>
      </c>
      <c r="G54" s="1814">
        <f t="shared" si="4"/>
        <v>0</v>
      </c>
    </row>
    <row r="55" spans="1:7" ht="15" hidden="1" customHeight="1" x14ac:dyDescent="0.25">
      <c r="A55" s="1673"/>
      <c r="B55" s="1687"/>
      <c r="C55" s="1674"/>
      <c r="D55" s="1865"/>
      <c r="E55" s="1560">
        <f t="shared" si="2"/>
        <v>0</v>
      </c>
      <c r="F55" s="1813">
        <f t="shared" si="3"/>
        <v>0</v>
      </c>
      <c r="G55" s="1814">
        <f t="shared" si="4"/>
        <v>0</v>
      </c>
    </row>
    <row r="56" spans="1:7" ht="15" hidden="1" customHeight="1" x14ac:dyDescent="0.25">
      <c r="A56" s="1673"/>
      <c r="B56" s="1687"/>
      <c r="C56" s="1674"/>
      <c r="D56" s="1865"/>
      <c r="E56" s="1560">
        <f t="shared" si="2"/>
        <v>0</v>
      </c>
      <c r="F56" s="1813">
        <f t="shared" si="3"/>
        <v>0</v>
      </c>
      <c r="G56" s="1814">
        <f t="shared" si="4"/>
        <v>0</v>
      </c>
    </row>
    <row r="57" spans="1:7" ht="15" hidden="1" customHeight="1" x14ac:dyDescent="0.25">
      <c r="A57" s="1673"/>
      <c r="B57" s="1687"/>
      <c r="C57" s="1674"/>
      <c r="D57" s="1865"/>
      <c r="E57" s="1560">
        <f t="shared" si="2"/>
        <v>0</v>
      </c>
      <c r="F57" s="1813">
        <f t="shared" si="3"/>
        <v>0</v>
      </c>
      <c r="G57" s="1814">
        <f t="shared" si="4"/>
        <v>0</v>
      </c>
    </row>
    <row r="58" spans="1:7" ht="15" hidden="1" customHeight="1" x14ac:dyDescent="0.25">
      <c r="A58" s="1673"/>
      <c r="B58" s="1687"/>
      <c r="C58" s="1674"/>
      <c r="D58" s="1865"/>
      <c r="E58" s="1560">
        <f t="shared" si="2"/>
        <v>0</v>
      </c>
      <c r="F58" s="1813">
        <f t="shared" si="3"/>
        <v>0</v>
      </c>
      <c r="G58" s="1814">
        <f t="shared" si="4"/>
        <v>0</v>
      </c>
    </row>
    <row r="59" spans="1:7" ht="15" hidden="1" customHeight="1" x14ac:dyDescent="0.25">
      <c r="A59" s="1673"/>
      <c r="B59" s="1687"/>
      <c r="C59" s="1674"/>
      <c r="D59" s="1865"/>
      <c r="E59" s="1560">
        <f t="shared" si="2"/>
        <v>0</v>
      </c>
      <c r="F59" s="1813">
        <f t="shared" si="3"/>
        <v>0</v>
      </c>
      <c r="G59" s="1814">
        <f t="shared" si="4"/>
        <v>0</v>
      </c>
    </row>
    <row r="60" spans="1:7" ht="15" hidden="1" customHeight="1" x14ac:dyDescent="0.25">
      <c r="A60" s="1673"/>
      <c r="B60" s="1687"/>
      <c r="C60" s="1674"/>
      <c r="D60" s="1865"/>
      <c r="E60" s="1560">
        <f t="shared" si="2"/>
        <v>0</v>
      </c>
      <c r="F60" s="1813">
        <f t="shared" si="3"/>
        <v>0</v>
      </c>
      <c r="G60" s="1814">
        <f t="shared" si="4"/>
        <v>0</v>
      </c>
    </row>
    <row r="61" spans="1:7" ht="15" hidden="1" customHeight="1" x14ac:dyDescent="0.25">
      <c r="A61" s="1673"/>
      <c r="B61" s="1687"/>
      <c r="C61" s="1674"/>
      <c r="D61" s="1865"/>
      <c r="E61" s="1560">
        <f t="shared" si="2"/>
        <v>0</v>
      </c>
      <c r="F61" s="1813">
        <f t="shared" si="3"/>
        <v>0</v>
      </c>
      <c r="G61" s="1814">
        <f t="shared" si="4"/>
        <v>0</v>
      </c>
    </row>
    <row r="62" spans="1:7" ht="15" hidden="1" customHeight="1" x14ac:dyDescent="0.25">
      <c r="A62" s="1673"/>
      <c r="B62" s="1687"/>
      <c r="C62" s="1674"/>
      <c r="D62" s="1865"/>
      <c r="E62" s="1560">
        <f t="shared" si="2"/>
        <v>0</v>
      </c>
      <c r="F62" s="1813">
        <f t="shared" si="3"/>
        <v>0</v>
      </c>
      <c r="G62" s="1814">
        <f t="shared" si="4"/>
        <v>0</v>
      </c>
    </row>
    <row r="63" spans="1:7" ht="15" hidden="1" customHeight="1" x14ac:dyDescent="0.25">
      <c r="A63" s="1673"/>
      <c r="B63" s="1687"/>
      <c r="C63" s="1674"/>
      <c r="D63" s="1865"/>
      <c r="E63" s="1560">
        <f t="shared" si="2"/>
        <v>0</v>
      </c>
      <c r="F63" s="1813">
        <f t="shared" si="3"/>
        <v>0</v>
      </c>
      <c r="G63" s="1814">
        <f t="shared" si="4"/>
        <v>0</v>
      </c>
    </row>
    <row r="64" spans="1:7" ht="15" hidden="1" customHeight="1" x14ac:dyDescent="0.25">
      <c r="A64" s="1675"/>
      <c r="B64" s="1687"/>
      <c r="C64" s="1676"/>
      <c r="D64" s="1865"/>
      <c r="E64" s="1560">
        <f t="shared" si="2"/>
        <v>0</v>
      </c>
      <c r="F64" s="1813">
        <f t="shared" si="3"/>
        <v>0</v>
      </c>
      <c r="G64" s="1814">
        <f t="shared" si="4"/>
        <v>0</v>
      </c>
    </row>
    <row r="65" spans="1:7" ht="15" hidden="1" customHeight="1" x14ac:dyDescent="0.25">
      <c r="A65" s="1673"/>
      <c r="B65" s="1687"/>
      <c r="C65" s="1674"/>
      <c r="D65" s="1865"/>
      <c r="E65" s="1560">
        <f t="shared" si="2"/>
        <v>0</v>
      </c>
      <c r="F65" s="1813">
        <f t="shared" si="3"/>
        <v>0</v>
      </c>
      <c r="G65" s="1814">
        <f t="shared" si="4"/>
        <v>0</v>
      </c>
    </row>
    <row r="66" spans="1:7" ht="15" hidden="1" customHeight="1" x14ac:dyDescent="0.25">
      <c r="A66" s="1673"/>
      <c r="B66" s="1687"/>
      <c r="C66" s="1674"/>
      <c r="D66" s="1865"/>
      <c r="E66" s="1560">
        <f t="shared" si="2"/>
        <v>0</v>
      </c>
      <c r="F66" s="1813">
        <f t="shared" si="3"/>
        <v>0</v>
      </c>
      <c r="G66" s="1814">
        <f t="shared" si="4"/>
        <v>0</v>
      </c>
    </row>
    <row r="67" spans="1:7" ht="15" hidden="1" customHeight="1" x14ac:dyDescent="0.25">
      <c r="A67" s="1673"/>
      <c r="B67" s="1687"/>
      <c r="C67" s="1674"/>
      <c r="D67" s="1865"/>
      <c r="E67" s="1560">
        <f t="shared" si="2"/>
        <v>0</v>
      </c>
      <c r="F67" s="1813">
        <f t="shared" si="3"/>
        <v>0</v>
      </c>
      <c r="G67" s="1814">
        <f t="shared" si="4"/>
        <v>0</v>
      </c>
    </row>
    <row r="68" spans="1:7" ht="15" hidden="1" customHeight="1" x14ac:dyDescent="0.25">
      <c r="A68" s="1673"/>
      <c r="B68" s="1687"/>
      <c r="C68" s="1674"/>
      <c r="D68" s="1865"/>
      <c r="E68" s="1560">
        <f t="shared" si="2"/>
        <v>0</v>
      </c>
      <c r="F68" s="1813">
        <f t="shared" si="3"/>
        <v>0</v>
      </c>
      <c r="G68" s="1814">
        <f t="shared" si="4"/>
        <v>0</v>
      </c>
    </row>
    <row r="69" spans="1:7" ht="15" hidden="1" customHeight="1" x14ac:dyDescent="0.25">
      <c r="A69" s="1673"/>
      <c r="B69" s="1687"/>
      <c r="C69" s="1674"/>
      <c r="D69" s="1865"/>
      <c r="E69" s="1560">
        <f t="shared" si="2"/>
        <v>0</v>
      </c>
      <c r="F69" s="1813">
        <f t="shared" si="3"/>
        <v>0</v>
      </c>
      <c r="G69" s="1814">
        <f t="shared" si="4"/>
        <v>0</v>
      </c>
    </row>
    <row r="70" spans="1:7" ht="15" hidden="1" customHeight="1" x14ac:dyDescent="0.25">
      <c r="A70" s="1673"/>
      <c r="B70" s="1687"/>
      <c r="C70" s="1674"/>
      <c r="D70" s="1865"/>
      <c r="E70" s="1560">
        <f t="shared" si="2"/>
        <v>0</v>
      </c>
      <c r="F70" s="1813">
        <f t="shared" si="3"/>
        <v>0</v>
      </c>
      <c r="G70" s="1814">
        <f t="shared" si="4"/>
        <v>0</v>
      </c>
    </row>
    <row r="71" spans="1:7" ht="15" hidden="1" customHeight="1" x14ac:dyDescent="0.25">
      <c r="A71" s="1673"/>
      <c r="B71" s="1687"/>
      <c r="C71" s="1674"/>
      <c r="D71" s="1865"/>
      <c r="E71" s="1560">
        <f t="shared" si="2"/>
        <v>0</v>
      </c>
      <c r="F71" s="1813">
        <f t="shared" si="3"/>
        <v>0</v>
      </c>
      <c r="G71" s="1814">
        <f t="shared" si="4"/>
        <v>0</v>
      </c>
    </row>
    <row r="72" spans="1:7" ht="15" hidden="1" customHeight="1" x14ac:dyDescent="0.25">
      <c r="A72" s="1673"/>
      <c r="B72" s="1687"/>
      <c r="C72" s="1674"/>
      <c r="D72" s="1865"/>
      <c r="E72" s="1560">
        <f t="shared" si="2"/>
        <v>0</v>
      </c>
      <c r="F72" s="1813">
        <f t="shared" si="3"/>
        <v>0</v>
      </c>
      <c r="G72" s="1814">
        <f t="shared" si="4"/>
        <v>0</v>
      </c>
    </row>
    <row r="73" spans="1:7" ht="15" hidden="1" customHeight="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t="15" hidden="1" customHeight="1" x14ac:dyDescent="0.25">
      <c r="A74" s="1673"/>
      <c r="B74" s="1687"/>
      <c r="C74" s="1674"/>
      <c r="D74" s="1865"/>
      <c r="E74" s="1560">
        <f t="shared" si="5"/>
        <v>0</v>
      </c>
      <c r="F74" s="1813">
        <f t="shared" si="6"/>
        <v>0</v>
      </c>
      <c r="G74" s="1814">
        <f t="shared" si="7"/>
        <v>0</v>
      </c>
    </row>
    <row r="75" spans="1:7" ht="15" hidden="1" customHeight="1" x14ac:dyDescent="0.25">
      <c r="A75" s="1673"/>
      <c r="B75" s="1687"/>
      <c r="C75" s="1674"/>
      <c r="D75" s="1865"/>
      <c r="E75" s="1560">
        <f t="shared" si="5"/>
        <v>0</v>
      </c>
      <c r="F75" s="1813">
        <f t="shared" si="6"/>
        <v>0</v>
      </c>
      <c r="G75" s="1814">
        <f t="shared" si="7"/>
        <v>0</v>
      </c>
    </row>
    <row r="76" spans="1:7" ht="15" hidden="1" customHeight="1" x14ac:dyDescent="0.25">
      <c r="A76" s="1673"/>
      <c r="B76" s="1687"/>
      <c r="C76" s="1674"/>
      <c r="D76" s="1865"/>
      <c r="E76" s="1560">
        <f t="shared" si="5"/>
        <v>0</v>
      </c>
      <c r="F76" s="1813">
        <f t="shared" si="6"/>
        <v>0</v>
      </c>
      <c r="G76" s="1814">
        <f t="shared" si="7"/>
        <v>0</v>
      </c>
    </row>
    <row r="77" spans="1:7" ht="15" hidden="1" customHeight="1" x14ac:dyDescent="0.25">
      <c r="A77" s="1673"/>
      <c r="B77" s="1687"/>
      <c r="C77" s="1674"/>
      <c r="D77" s="1865"/>
      <c r="E77" s="1560">
        <f t="shared" si="5"/>
        <v>0</v>
      </c>
      <c r="F77" s="1813">
        <f t="shared" si="6"/>
        <v>0</v>
      </c>
      <c r="G77" s="1814">
        <f t="shared" si="7"/>
        <v>0</v>
      </c>
    </row>
    <row r="78" spans="1:7" ht="15" hidden="1" customHeight="1" x14ac:dyDescent="0.25">
      <c r="A78" s="1673"/>
      <c r="B78" s="1687"/>
      <c r="C78" s="1674"/>
      <c r="D78" s="1865"/>
      <c r="E78" s="1560">
        <f t="shared" si="5"/>
        <v>0</v>
      </c>
      <c r="F78" s="1813">
        <f t="shared" si="6"/>
        <v>0</v>
      </c>
      <c r="G78" s="1814">
        <f t="shared" si="7"/>
        <v>0</v>
      </c>
    </row>
    <row r="79" spans="1:7" ht="15" hidden="1" customHeight="1" x14ac:dyDescent="0.25">
      <c r="A79" s="1673"/>
      <c r="B79" s="1687"/>
      <c r="C79" s="1674"/>
      <c r="D79" s="1865"/>
      <c r="E79" s="1560">
        <f t="shared" si="5"/>
        <v>0</v>
      </c>
      <c r="F79" s="1813">
        <f t="shared" si="6"/>
        <v>0</v>
      </c>
      <c r="G79" s="1814">
        <f t="shared" si="7"/>
        <v>0</v>
      </c>
    </row>
    <row r="80" spans="1:7" ht="15" hidden="1" customHeight="1" x14ac:dyDescent="0.25">
      <c r="A80" s="1673"/>
      <c r="B80" s="1687"/>
      <c r="C80" s="1674"/>
      <c r="D80" s="1865"/>
      <c r="E80" s="1560">
        <f t="shared" si="5"/>
        <v>0</v>
      </c>
      <c r="F80" s="1813">
        <f t="shared" si="6"/>
        <v>0</v>
      </c>
      <c r="G80" s="1814">
        <f t="shared" si="7"/>
        <v>0</v>
      </c>
    </row>
    <row r="81" spans="1:7" ht="15" hidden="1" customHeight="1" x14ac:dyDescent="0.25">
      <c r="A81" s="1673"/>
      <c r="B81" s="1687"/>
      <c r="C81" s="1674"/>
      <c r="D81" s="1865"/>
      <c r="E81" s="1560">
        <f t="shared" si="5"/>
        <v>0</v>
      </c>
      <c r="F81" s="1813">
        <f t="shared" si="6"/>
        <v>0</v>
      </c>
      <c r="G81" s="1814">
        <f t="shared" si="7"/>
        <v>0</v>
      </c>
    </row>
    <row r="82" spans="1:7" ht="15" hidden="1" customHeight="1" x14ac:dyDescent="0.25">
      <c r="A82" s="1673"/>
      <c r="B82" s="1687"/>
      <c r="C82" s="1674"/>
      <c r="D82" s="1865"/>
      <c r="E82" s="1560">
        <f t="shared" si="5"/>
        <v>0</v>
      </c>
      <c r="F82" s="1813">
        <f t="shared" si="6"/>
        <v>0</v>
      </c>
      <c r="G82" s="1814">
        <f t="shared" si="7"/>
        <v>0</v>
      </c>
    </row>
    <row r="83" spans="1:7" ht="15" hidden="1" customHeight="1" x14ac:dyDescent="0.25">
      <c r="A83" s="1673"/>
      <c r="B83" s="1687"/>
      <c r="C83" s="1674"/>
      <c r="D83" s="1865"/>
      <c r="E83" s="1560">
        <f t="shared" si="5"/>
        <v>0</v>
      </c>
      <c r="F83" s="1813">
        <f t="shared" si="6"/>
        <v>0</v>
      </c>
      <c r="G83" s="1814">
        <f t="shared" si="7"/>
        <v>0</v>
      </c>
    </row>
    <row r="84" spans="1:7" ht="15" hidden="1" customHeight="1" x14ac:dyDescent="0.25">
      <c r="A84" s="1673"/>
      <c r="B84" s="1687"/>
      <c r="C84" s="1674"/>
      <c r="D84" s="1865"/>
      <c r="E84" s="1560">
        <f t="shared" si="5"/>
        <v>0</v>
      </c>
      <c r="F84" s="1813">
        <f t="shared" si="6"/>
        <v>0</v>
      </c>
      <c r="G84" s="1814">
        <f t="shared" si="7"/>
        <v>0</v>
      </c>
    </row>
    <row r="85" spans="1:7" ht="15" hidden="1" customHeight="1" x14ac:dyDescent="0.25">
      <c r="A85" s="1673"/>
      <c r="B85" s="1687"/>
      <c r="C85" s="1674"/>
      <c r="D85" s="1865"/>
      <c r="E85" s="1560">
        <f t="shared" si="2"/>
        <v>0</v>
      </c>
      <c r="F85" s="1813">
        <f t="shared" si="3"/>
        <v>0</v>
      </c>
      <c r="G85" s="1814">
        <f t="shared" si="4"/>
        <v>0</v>
      </c>
    </row>
    <row r="86" spans="1:7" ht="15" hidden="1" customHeight="1" x14ac:dyDescent="0.25">
      <c r="A86" s="1673"/>
      <c r="B86" s="1687"/>
      <c r="C86" s="1674"/>
      <c r="D86" s="1865"/>
      <c r="E86" s="1560">
        <f t="shared" si="2"/>
        <v>0</v>
      </c>
      <c r="F86" s="1813">
        <f t="shared" si="3"/>
        <v>0</v>
      </c>
      <c r="G86" s="1814">
        <f t="shared" si="4"/>
        <v>0</v>
      </c>
    </row>
    <row r="87" spans="1:7" ht="15" hidden="1" customHeight="1" x14ac:dyDescent="0.25">
      <c r="A87" s="1673"/>
      <c r="B87" s="1687"/>
      <c r="C87" s="1674"/>
      <c r="D87" s="1865"/>
      <c r="E87" s="1560">
        <f t="shared" si="2"/>
        <v>0</v>
      </c>
      <c r="F87" s="1813">
        <f t="shared" si="3"/>
        <v>0</v>
      </c>
      <c r="G87" s="1814">
        <f t="shared" si="4"/>
        <v>0</v>
      </c>
    </row>
    <row r="88" spans="1:7" ht="15" hidden="1" customHeight="1" x14ac:dyDescent="0.25">
      <c r="A88" s="1673"/>
      <c r="B88" s="1687"/>
      <c r="C88" s="1674"/>
      <c r="D88" s="1865"/>
      <c r="E88" s="1560">
        <f t="shared" si="2"/>
        <v>0</v>
      </c>
      <c r="F88" s="1813">
        <f t="shared" si="3"/>
        <v>0</v>
      </c>
      <c r="G88" s="1814">
        <f t="shared" si="4"/>
        <v>0</v>
      </c>
    </row>
    <row r="89" spans="1:7" ht="15" hidden="1" customHeight="1" x14ac:dyDescent="0.25">
      <c r="A89" s="1673"/>
      <c r="B89" s="1687"/>
      <c r="C89" s="1674"/>
      <c r="D89" s="1865"/>
      <c r="E89" s="1560">
        <f t="shared" si="2"/>
        <v>0</v>
      </c>
      <c r="F89" s="1813">
        <f t="shared" si="3"/>
        <v>0</v>
      </c>
      <c r="G89" s="1814">
        <f t="shared" si="4"/>
        <v>0</v>
      </c>
    </row>
    <row r="90" spans="1:7" ht="15" hidden="1" customHeight="1" x14ac:dyDescent="0.25">
      <c r="A90" s="1673"/>
      <c r="B90" s="1687"/>
      <c r="C90" s="1674"/>
      <c r="D90" s="1865"/>
      <c r="E90" s="1560">
        <f t="shared" si="2"/>
        <v>0</v>
      </c>
      <c r="F90" s="1813">
        <f t="shared" si="3"/>
        <v>0</v>
      </c>
      <c r="G90" s="1814">
        <f t="shared" si="4"/>
        <v>0</v>
      </c>
    </row>
    <row r="91" spans="1:7" ht="15" hidden="1" customHeight="1" x14ac:dyDescent="0.25">
      <c r="A91" s="1673"/>
      <c r="B91" s="1687"/>
      <c r="C91" s="1674"/>
      <c r="D91" s="1865"/>
      <c r="E91" s="1560">
        <f t="shared" si="2"/>
        <v>0</v>
      </c>
      <c r="F91" s="1813">
        <f t="shared" si="3"/>
        <v>0</v>
      </c>
      <c r="G91" s="1814">
        <f t="shared" si="4"/>
        <v>0</v>
      </c>
    </row>
    <row r="92" spans="1:7" ht="15" hidden="1" customHeight="1" x14ac:dyDescent="0.25">
      <c r="A92" s="1673"/>
      <c r="B92" s="1687"/>
      <c r="C92" s="1674"/>
      <c r="D92" s="1865"/>
      <c r="E92" s="1560">
        <f t="shared" si="2"/>
        <v>0</v>
      </c>
      <c r="F92" s="1813">
        <f t="shared" si="3"/>
        <v>0</v>
      </c>
      <c r="G92" s="1814">
        <f t="shared" si="4"/>
        <v>0</v>
      </c>
    </row>
    <row r="93" spans="1:7" ht="15" hidden="1" customHeight="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t="15" hidden="1" customHeight="1" x14ac:dyDescent="0.25">
      <c r="A94" s="1673"/>
      <c r="B94" s="1687"/>
      <c r="C94" s="1674"/>
      <c r="D94" s="1865"/>
      <c r="E94" s="1560">
        <f t="shared" si="2"/>
        <v>0</v>
      </c>
      <c r="F94" s="1813">
        <f t="shared" si="3"/>
        <v>0</v>
      </c>
      <c r="G94" s="1814">
        <f t="shared" si="4"/>
        <v>0</v>
      </c>
    </row>
    <row r="95" spans="1:7" ht="15" hidden="1" customHeight="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t="15" hidden="1" customHeight="1" x14ac:dyDescent="0.25">
      <c r="A96" s="1673"/>
      <c r="B96" s="1687"/>
      <c r="C96" s="1674"/>
      <c r="D96" s="1865"/>
      <c r="E96" s="1560">
        <f t="shared" si="11"/>
        <v>0</v>
      </c>
      <c r="F96" s="1813">
        <f t="shared" si="12"/>
        <v>0</v>
      </c>
      <c r="G96" s="1814">
        <f t="shared" si="13"/>
        <v>0</v>
      </c>
    </row>
    <row r="97" spans="1:7" ht="15" hidden="1" customHeight="1" x14ac:dyDescent="0.25">
      <c r="A97" s="1673"/>
      <c r="B97" s="1687"/>
      <c r="C97" s="1674"/>
      <c r="D97" s="1865"/>
      <c r="E97" s="1560">
        <f t="shared" si="11"/>
        <v>0</v>
      </c>
      <c r="F97" s="1813">
        <f t="shared" si="12"/>
        <v>0</v>
      </c>
      <c r="G97" s="1814">
        <f t="shared" si="13"/>
        <v>0</v>
      </c>
    </row>
    <row r="98" spans="1:7" ht="15" hidden="1" customHeight="1" x14ac:dyDescent="0.25">
      <c r="A98" s="1673"/>
      <c r="B98" s="1687"/>
      <c r="C98" s="1674"/>
      <c r="D98" s="1865"/>
      <c r="E98" s="1560">
        <f t="shared" si="11"/>
        <v>0</v>
      </c>
      <c r="F98" s="1813">
        <f t="shared" si="12"/>
        <v>0</v>
      </c>
      <c r="G98" s="1814">
        <f t="shared" si="13"/>
        <v>0</v>
      </c>
    </row>
    <row r="99" spans="1:7" ht="15" hidden="1" customHeight="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t="15" hidden="1" customHeight="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t="15" hidden="1" customHeight="1" x14ac:dyDescent="0.25">
      <c r="A101" s="1673"/>
      <c r="B101" s="1687"/>
      <c r="C101" s="1674"/>
      <c r="D101" s="1865"/>
      <c r="E101" s="1560">
        <f t="shared" si="17"/>
        <v>0</v>
      </c>
      <c r="F101" s="1813">
        <f t="shared" si="18"/>
        <v>0</v>
      </c>
      <c r="G101" s="1814">
        <f t="shared" si="19"/>
        <v>0</v>
      </c>
    </row>
    <row r="102" spans="1:7" ht="15" hidden="1" customHeight="1" x14ac:dyDescent="0.25">
      <c r="A102" s="1673"/>
      <c r="B102" s="1687"/>
      <c r="C102" s="1674"/>
      <c r="D102" s="1865"/>
      <c r="E102" s="1560">
        <f t="shared" si="17"/>
        <v>0</v>
      </c>
      <c r="F102" s="1813">
        <f t="shared" si="18"/>
        <v>0</v>
      </c>
      <c r="G102" s="1814">
        <f t="shared" si="19"/>
        <v>0</v>
      </c>
    </row>
    <row r="103" spans="1:7" ht="15" hidden="1" customHeight="1" x14ac:dyDescent="0.25">
      <c r="A103" s="1673"/>
      <c r="B103" s="1687"/>
      <c r="C103" s="1674"/>
      <c r="D103" s="1865"/>
      <c r="E103" s="1560">
        <f t="shared" si="17"/>
        <v>0</v>
      </c>
      <c r="F103" s="1813">
        <f t="shared" si="18"/>
        <v>0</v>
      </c>
      <c r="G103" s="1814">
        <f t="shared" si="19"/>
        <v>0</v>
      </c>
    </row>
    <row r="104" spans="1:7" ht="15" hidden="1" customHeight="1" x14ac:dyDescent="0.25">
      <c r="A104" s="1673"/>
      <c r="B104" s="1687"/>
      <c r="C104" s="1674"/>
      <c r="D104" s="1865"/>
      <c r="E104" s="1560">
        <f t="shared" si="17"/>
        <v>0</v>
      </c>
      <c r="F104" s="1813">
        <f t="shared" si="18"/>
        <v>0</v>
      </c>
      <c r="G104" s="1814">
        <f t="shared" si="19"/>
        <v>0</v>
      </c>
    </row>
    <row r="105" spans="1:7" ht="15" hidden="1" customHeight="1" x14ac:dyDescent="0.25">
      <c r="A105" s="1673"/>
      <c r="B105" s="1687"/>
      <c r="C105" s="1674"/>
      <c r="D105" s="1865"/>
      <c r="E105" s="1560">
        <f t="shared" si="17"/>
        <v>0</v>
      </c>
      <c r="F105" s="1813">
        <f t="shared" si="18"/>
        <v>0</v>
      </c>
      <c r="G105" s="1814">
        <f t="shared" si="19"/>
        <v>0</v>
      </c>
    </row>
    <row r="106" spans="1:7" ht="15" hidden="1" customHeight="1" x14ac:dyDescent="0.25">
      <c r="A106" s="1673"/>
      <c r="B106" s="1687"/>
      <c r="C106" s="1674"/>
      <c r="D106" s="1865"/>
      <c r="E106" s="1560">
        <f t="shared" si="17"/>
        <v>0</v>
      </c>
      <c r="F106" s="1813">
        <f t="shared" si="18"/>
        <v>0</v>
      </c>
      <c r="G106" s="1814">
        <f t="shared" si="19"/>
        <v>0</v>
      </c>
    </row>
    <row r="107" spans="1:7" ht="15" hidden="1" customHeight="1" x14ac:dyDescent="0.25">
      <c r="A107" s="1673"/>
      <c r="B107" s="1687"/>
      <c r="C107" s="1674"/>
      <c r="D107" s="1865"/>
      <c r="E107" s="1560">
        <f t="shared" si="17"/>
        <v>0</v>
      </c>
      <c r="F107" s="1813">
        <f t="shared" si="18"/>
        <v>0</v>
      </c>
      <c r="G107" s="1814">
        <f t="shared" si="19"/>
        <v>0</v>
      </c>
    </row>
    <row r="108" spans="1:7" ht="15" hidden="1" customHeight="1" x14ac:dyDescent="0.25">
      <c r="A108" s="1673"/>
      <c r="B108" s="1687"/>
      <c r="C108" s="1674"/>
      <c r="D108" s="1865"/>
      <c r="E108" s="1560">
        <f t="shared" si="17"/>
        <v>0</v>
      </c>
      <c r="F108" s="1813">
        <f t="shared" si="18"/>
        <v>0</v>
      </c>
      <c r="G108" s="1814">
        <f t="shared" si="19"/>
        <v>0</v>
      </c>
    </row>
    <row r="109" spans="1:7" ht="15" hidden="1" customHeight="1" x14ac:dyDescent="0.25">
      <c r="A109" s="1673"/>
      <c r="B109" s="1687"/>
      <c r="C109" s="1674"/>
      <c r="D109" s="1865"/>
      <c r="E109" s="1560">
        <f t="shared" si="17"/>
        <v>0</v>
      </c>
      <c r="F109" s="1813">
        <f t="shared" si="18"/>
        <v>0</v>
      </c>
      <c r="G109" s="1814">
        <f t="shared" si="19"/>
        <v>0</v>
      </c>
    </row>
    <row r="110" spans="1:7" ht="15" hidden="1" customHeight="1" x14ac:dyDescent="0.25">
      <c r="A110" s="1673"/>
      <c r="B110" s="1687"/>
      <c r="C110" s="1674"/>
      <c r="D110" s="1865"/>
      <c r="E110" s="1560">
        <f t="shared" si="17"/>
        <v>0</v>
      </c>
      <c r="F110" s="1813">
        <f t="shared" si="18"/>
        <v>0</v>
      </c>
      <c r="G110" s="1814">
        <f t="shared" si="19"/>
        <v>0</v>
      </c>
    </row>
    <row r="111" spans="1:7" ht="15" hidden="1" customHeight="1" x14ac:dyDescent="0.25">
      <c r="A111" s="1673"/>
      <c r="B111" s="1687"/>
      <c r="C111" s="1674"/>
      <c r="D111" s="1865"/>
      <c r="E111" s="1560">
        <f t="shared" si="17"/>
        <v>0</v>
      </c>
      <c r="F111" s="1813">
        <f t="shared" si="18"/>
        <v>0</v>
      </c>
      <c r="G111" s="1814">
        <f t="shared" si="19"/>
        <v>0</v>
      </c>
    </row>
    <row r="112" spans="1:7" ht="15" hidden="1" customHeight="1" x14ac:dyDescent="0.25">
      <c r="A112" s="1673"/>
      <c r="B112" s="1687"/>
      <c r="C112" s="1674"/>
      <c r="D112" s="1865"/>
      <c r="E112" s="1560">
        <f t="shared" si="17"/>
        <v>0</v>
      </c>
      <c r="F112" s="1813">
        <f t="shared" si="18"/>
        <v>0</v>
      </c>
      <c r="G112" s="1814">
        <f t="shared" si="19"/>
        <v>0</v>
      </c>
    </row>
    <row r="113" spans="1:7" ht="15" hidden="1" customHeight="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t="15" hidden="1" customHeight="1" x14ac:dyDescent="0.25">
      <c r="A114" s="1673"/>
      <c r="B114" s="1687"/>
      <c r="C114" s="1674"/>
      <c r="D114" s="1865"/>
      <c r="E114" s="1560">
        <f t="shared" si="20"/>
        <v>0</v>
      </c>
      <c r="F114" s="1813">
        <f t="shared" si="21"/>
        <v>0</v>
      </c>
      <c r="G114" s="1814">
        <f t="shared" si="22"/>
        <v>0</v>
      </c>
    </row>
    <row r="115" spans="1:7" ht="15" hidden="1" customHeight="1" x14ac:dyDescent="0.25">
      <c r="A115" s="1673"/>
      <c r="B115" s="1687"/>
      <c r="C115" s="1674"/>
      <c r="D115" s="1865"/>
      <c r="E115" s="1560">
        <f t="shared" si="20"/>
        <v>0</v>
      </c>
      <c r="F115" s="1813">
        <f t="shared" si="21"/>
        <v>0</v>
      </c>
      <c r="G115" s="1814">
        <f t="shared" si="22"/>
        <v>0</v>
      </c>
    </row>
    <row r="116" spans="1:7" ht="15" hidden="1" customHeight="1" x14ac:dyDescent="0.25">
      <c r="A116" s="1673"/>
      <c r="B116" s="1687"/>
      <c r="C116" s="1674"/>
      <c r="D116" s="1865"/>
      <c r="E116" s="1560">
        <f t="shared" si="20"/>
        <v>0</v>
      </c>
      <c r="F116" s="1813">
        <f t="shared" si="21"/>
        <v>0</v>
      </c>
      <c r="G116" s="1814">
        <f t="shared" si="22"/>
        <v>0</v>
      </c>
    </row>
    <row r="117" spans="1:7" ht="15" hidden="1" customHeight="1" x14ac:dyDescent="0.25">
      <c r="A117" s="1673"/>
      <c r="B117" s="1687"/>
      <c r="C117" s="1674"/>
      <c r="D117" s="1865"/>
      <c r="E117" s="1560">
        <f t="shared" si="20"/>
        <v>0</v>
      </c>
      <c r="F117" s="1813">
        <f t="shared" si="21"/>
        <v>0</v>
      </c>
      <c r="G117" s="1814">
        <f t="shared" si="22"/>
        <v>0</v>
      </c>
    </row>
    <row r="118" spans="1:7" ht="15" hidden="1" customHeight="1" x14ac:dyDescent="0.25">
      <c r="A118" s="1673"/>
      <c r="B118" s="1687"/>
      <c r="C118" s="1674"/>
      <c r="D118" s="1865"/>
      <c r="E118" s="1560">
        <f t="shared" si="20"/>
        <v>0</v>
      </c>
      <c r="F118" s="1813">
        <f t="shared" si="21"/>
        <v>0</v>
      </c>
      <c r="G118" s="1814">
        <f t="shared" si="22"/>
        <v>0</v>
      </c>
    </row>
    <row r="119" spans="1:7" ht="15" hidden="1" customHeight="1" x14ac:dyDescent="0.25">
      <c r="A119" s="1673"/>
      <c r="B119" s="1687"/>
      <c r="C119" s="1674"/>
      <c r="D119" s="1865"/>
      <c r="E119" s="1560">
        <f t="shared" si="20"/>
        <v>0</v>
      </c>
      <c r="F119" s="1813">
        <f t="shared" si="21"/>
        <v>0</v>
      </c>
      <c r="G119" s="1814">
        <f t="shared" si="22"/>
        <v>0</v>
      </c>
    </row>
    <row r="120" spans="1:7" ht="15" hidden="1" customHeight="1" x14ac:dyDescent="0.25">
      <c r="A120" s="1673"/>
      <c r="B120" s="1687"/>
      <c r="C120" s="1674"/>
      <c r="D120" s="1865"/>
      <c r="E120" s="1560">
        <f t="shared" si="20"/>
        <v>0</v>
      </c>
      <c r="F120" s="1813">
        <f t="shared" si="21"/>
        <v>0</v>
      </c>
      <c r="G120" s="1814">
        <f t="shared" si="22"/>
        <v>0</v>
      </c>
    </row>
    <row r="121" spans="1:7" ht="15" hidden="1" customHeight="1" x14ac:dyDescent="0.25">
      <c r="A121" s="1673"/>
      <c r="B121" s="1687"/>
      <c r="C121" s="1674"/>
      <c r="D121" s="1865"/>
      <c r="E121" s="1560">
        <f t="shared" si="20"/>
        <v>0</v>
      </c>
      <c r="F121" s="1813">
        <f t="shared" si="21"/>
        <v>0</v>
      </c>
      <c r="G121" s="1814">
        <f t="shared" si="22"/>
        <v>0</v>
      </c>
    </row>
    <row r="122" spans="1:7" ht="15" hidden="1" customHeight="1" x14ac:dyDescent="0.25">
      <c r="A122" s="1673"/>
      <c r="B122" s="1687"/>
      <c r="C122" s="1674"/>
      <c r="D122" s="1865"/>
      <c r="E122" s="1560">
        <f t="shared" si="20"/>
        <v>0</v>
      </c>
      <c r="F122" s="1813">
        <f t="shared" si="21"/>
        <v>0</v>
      </c>
      <c r="G122" s="1814">
        <f t="shared" si="22"/>
        <v>0</v>
      </c>
    </row>
    <row r="123" spans="1:7" ht="15" hidden="1" customHeight="1" x14ac:dyDescent="0.25">
      <c r="A123" s="1673"/>
      <c r="B123" s="1687"/>
      <c r="C123" s="1674"/>
      <c r="D123" s="1865"/>
      <c r="E123" s="1560">
        <f t="shared" si="20"/>
        <v>0</v>
      </c>
      <c r="F123" s="1813">
        <f t="shared" si="21"/>
        <v>0</v>
      </c>
      <c r="G123" s="1814">
        <f t="shared" si="22"/>
        <v>0</v>
      </c>
    </row>
    <row r="124" spans="1:7" ht="15" hidden="1" customHeight="1" x14ac:dyDescent="0.25">
      <c r="A124" s="1673"/>
      <c r="B124" s="1687"/>
      <c r="C124" s="1674"/>
      <c r="D124" s="1865"/>
      <c r="E124" s="1560">
        <f t="shared" si="20"/>
        <v>0</v>
      </c>
      <c r="F124" s="1813">
        <f t="shared" si="21"/>
        <v>0</v>
      </c>
      <c r="G124" s="1814">
        <f t="shared" si="22"/>
        <v>0</v>
      </c>
    </row>
    <row r="125" spans="1:7" ht="15" hidden="1" customHeight="1" x14ac:dyDescent="0.25">
      <c r="A125" s="1673"/>
      <c r="B125" s="1687"/>
      <c r="C125" s="1674"/>
      <c r="D125" s="1865"/>
      <c r="E125" s="1560">
        <f t="shared" si="20"/>
        <v>0</v>
      </c>
      <c r="F125" s="1813">
        <f t="shared" si="21"/>
        <v>0</v>
      </c>
      <c r="G125" s="1814">
        <f t="shared" si="22"/>
        <v>0</v>
      </c>
    </row>
    <row r="126" spans="1:7" ht="15" hidden="1" customHeight="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t="15" hidden="1" customHeight="1" x14ac:dyDescent="0.25">
      <c r="A127" s="1673"/>
      <c r="B127" s="1687"/>
      <c r="C127" s="1674"/>
      <c r="D127" s="1865"/>
      <c r="E127" s="1560">
        <f t="shared" si="23"/>
        <v>0</v>
      </c>
      <c r="F127" s="1813">
        <f t="shared" si="24"/>
        <v>0</v>
      </c>
      <c r="G127" s="1814">
        <f t="shared" si="25"/>
        <v>0</v>
      </c>
    </row>
    <row r="128" spans="1:7" ht="15" hidden="1" customHeight="1" x14ac:dyDescent="0.25">
      <c r="A128" s="1673"/>
      <c r="B128" s="1687"/>
      <c r="C128" s="1674"/>
      <c r="D128" s="1865"/>
      <c r="E128" s="1560">
        <f t="shared" si="23"/>
        <v>0</v>
      </c>
      <c r="F128" s="1813">
        <f t="shared" si="24"/>
        <v>0</v>
      </c>
      <c r="G128" s="1814">
        <f t="shared" si="25"/>
        <v>0</v>
      </c>
    </row>
    <row r="129" spans="1:7" ht="15" hidden="1" customHeight="1" x14ac:dyDescent="0.25">
      <c r="A129" s="1673"/>
      <c r="B129" s="1687"/>
      <c r="C129" s="1674"/>
      <c r="D129" s="1865"/>
      <c r="E129" s="1560">
        <f t="shared" si="23"/>
        <v>0</v>
      </c>
      <c r="F129" s="1813">
        <f t="shared" si="24"/>
        <v>0</v>
      </c>
      <c r="G129" s="1814">
        <f t="shared" si="25"/>
        <v>0</v>
      </c>
    </row>
    <row r="130" spans="1:7" ht="15" hidden="1" customHeight="1" x14ac:dyDescent="0.25">
      <c r="A130" s="1673"/>
      <c r="B130" s="1687"/>
      <c r="C130" s="1674"/>
      <c r="D130" s="1865"/>
      <c r="E130" s="1560">
        <f t="shared" si="23"/>
        <v>0</v>
      </c>
      <c r="F130" s="1813">
        <f t="shared" si="24"/>
        <v>0</v>
      </c>
      <c r="G130" s="1814">
        <f t="shared" si="25"/>
        <v>0</v>
      </c>
    </row>
    <row r="131" spans="1:7" ht="15" hidden="1" customHeight="1" x14ac:dyDescent="0.25">
      <c r="A131" s="1673"/>
      <c r="B131" s="1858"/>
      <c r="C131" s="1674"/>
      <c r="D131" s="1865"/>
      <c r="E131" s="1560">
        <f t="shared" si="23"/>
        <v>0</v>
      </c>
      <c r="F131" s="1813">
        <f t="shared" si="24"/>
        <v>0</v>
      </c>
      <c r="G131" s="1814">
        <f t="shared" si="25"/>
        <v>0</v>
      </c>
    </row>
    <row r="132" spans="1:7" ht="15" hidden="1" customHeight="1" x14ac:dyDescent="0.25">
      <c r="A132" s="1673"/>
      <c r="B132" s="1858"/>
      <c r="C132" s="1674"/>
      <c r="D132" s="1865"/>
      <c r="E132" s="1560">
        <f t="shared" si="23"/>
        <v>0</v>
      </c>
      <c r="F132" s="1813">
        <f t="shared" si="24"/>
        <v>0</v>
      </c>
      <c r="G132" s="1814">
        <f t="shared" si="25"/>
        <v>0</v>
      </c>
    </row>
    <row r="133" spans="1:7" ht="15" hidden="1" customHeight="1" x14ac:dyDescent="0.25">
      <c r="A133" s="1673"/>
      <c r="B133" s="1687"/>
      <c r="C133" s="1674"/>
      <c r="D133" s="1865"/>
      <c r="E133" s="1560">
        <f t="shared" si="23"/>
        <v>0</v>
      </c>
      <c r="F133" s="1813">
        <f t="shared" si="24"/>
        <v>0</v>
      </c>
      <c r="G133" s="1814">
        <f t="shared" si="25"/>
        <v>0</v>
      </c>
    </row>
    <row r="134" spans="1:7" ht="15" hidden="1" customHeight="1" x14ac:dyDescent="0.25">
      <c r="A134" s="1673"/>
      <c r="B134" s="1687"/>
      <c r="C134" s="1674"/>
      <c r="D134" s="1865"/>
      <c r="E134" s="1560">
        <f t="shared" si="23"/>
        <v>0</v>
      </c>
      <c r="F134" s="1813">
        <f t="shared" si="24"/>
        <v>0</v>
      </c>
      <c r="G134" s="1814">
        <f t="shared" si="25"/>
        <v>0</v>
      </c>
    </row>
    <row r="135" spans="1:7" ht="15" hidden="1" customHeight="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t="15" hidden="1" customHeight="1" x14ac:dyDescent="0.25">
      <c r="A136" s="1673"/>
      <c r="B136" s="1687"/>
      <c r="C136" s="1674"/>
      <c r="D136" s="1865"/>
      <c r="E136" s="1560">
        <f t="shared" si="26"/>
        <v>0</v>
      </c>
      <c r="F136" s="1813">
        <f t="shared" si="27"/>
        <v>0</v>
      </c>
      <c r="G136" s="1814">
        <f t="shared" si="28"/>
        <v>0</v>
      </c>
    </row>
    <row r="137" spans="1:7" ht="15" hidden="1" customHeight="1" x14ac:dyDescent="0.25">
      <c r="A137" s="1673"/>
      <c r="B137" s="1687"/>
      <c r="C137" s="1674"/>
      <c r="D137" s="1865"/>
      <c r="E137" s="1560">
        <f t="shared" si="26"/>
        <v>0</v>
      </c>
      <c r="F137" s="1813">
        <f t="shared" si="27"/>
        <v>0</v>
      </c>
      <c r="G137" s="1814">
        <f t="shared" si="28"/>
        <v>0</v>
      </c>
    </row>
    <row r="138" spans="1:7" ht="15" hidden="1" customHeight="1" x14ac:dyDescent="0.25">
      <c r="A138" s="1673"/>
      <c r="B138" s="1687"/>
      <c r="C138" s="1674"/>
      <c r="D138" s="1865"/>
      <c r="E138" s="1560">
        <f t="shared" si="26"/>
        <v>0</v>
      </c>
      <c r="F138" s="1813">
        <f t="shared" si="27"/>
        <v>0</v>
      </c>
      <c r="G138" s="1814">
        <f t="shared" si="28"/>
        <v>0</v>
      </c>
    </row>
    <row r="139" spans="1:7" ht="15" hidden="1" customHeight="1" x14ac:dyDescent="0.25">
      <c r="A139" s="1673"/>
      <c r="B139" s="1687"/>
      <c r="C139" s="1674"/>
      <c r="D139" s="1865"/>
      <c r="E139" s="1560">
        <f t="shared" si="26"/>
        <v>0</v>
      </c>
      <c r="F139" s="1813">
        <f t="shared" si="27"/>
        <v>0</v>
      </c>
      <c r="G139" s="1814">
        <f t="shared" si="28"/>
        <v>0</v>
      </c>
    </row>
    <row r="140" spans="1:7" ht="15" hidden="1" customHeight="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0</v>
      </c>
      <c r="E141" s="1561">
        <f t="shared" si="1"/>
        <v>0</v>
      </c>
      <c r="F141" s="1815">
        <f>SUM(F17:F140)</f>
        <v>0</v>
      </c>
      <c r="G141" s="1816">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8" t="s">
        <v>1778</v>
      </c>
      <c r="B5" s="2299"/>
      <c r="C5" s="2299"/>
      <c r="D5" s="2299"/>
      <c r="E5" s="2299"/>
      <c r="F5" s="2299"/>
      <c r="G5" s="2300"/>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c r="F10" s="973"/>
      <c r="G10" s="974"/>
      <c r="H10" s="162"/>
      <c r="I10" s="162"/>
    </row>
    <row r="11" spans="1:9" s="667" customFormat="1" ht="22.5" customHeight="1" x14ac:dyDescent="0.2">
      <c r="A11" s="2303" t="s">
        <v>1945</v>
      </c>
      <c r="B11" s="2304"/>
      <c r="C11" s="2304"/>
      <c r="D11" s="2305"/>
      <c r="E11" s="976"/>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30554</v>
      </c>
      <c r="F19" s="1820"/>
      <c r="G19" s="1822">
        <f>'Expenditures 15-22'!K33-SUM('Expenditures 15-22'!G33,'Expenditures 15-22'!I33)+'Expenditures 15-22'!D229</f>
        <v>30554</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0</v>
      </c>
      <c r="F21" s="1823"/>
      <c r="G21" s="1826">
        <f>'Expenditures 15-22'!K42-SUM('Expenditures 15-22'!G42,'Expenditures 15-22'!I42)+'Expenditures 15-22'!K120-SUM('Expenditures 15-22'!G120,'Expenditures 15-22'!I120)+'Expenditures 15-22'!K180-SUM('Expenditures 15-22'!G180,'Expenditures 15-22'!I180)+'Expenditures 15-22'!D238</f>
        <v>0</v>
      </c>
      <c r="H21" s="986"/>
      <c r="I21" s="162"/>
    </row>
    <row r="22" spans="1:9" s="667" customFormat="1" ht="12" customHeight="1" x14ac:dyDescent="0.2">
      <c r="A22" s="993" t="s">
        <v>585</v>
      </c>
      <c r="B22" s="994"/>
      <c r="C22" s="992">
        <v>2200</v>
      </c>
      <c r="D22" s="1823"/>
      <c r="E22" s="1825">
        <f>'Expenditures 15-22'!K47-SUM('Expenditures 15-22'!G47,'Expenditures 15-22'!I47)+'Expenditures 15-22'!D243</f>
        <v>7851</v>
      </c>
      <c r="F22" s="1823"/>
      <c r="G22" s="1826">
        <f>'Expenditures 15-22'!K47-SUM('Expenditures 15-22'!G47,'Expenditures 15-22'!I47)+'Expenditures 15-22'!D243</f>
        <v>7851</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74360</v>
      </c>
      <c r="F23" s="1823"/>
      <c r="G23" s="1825">
        <f>'Expenditures 15-22'!K53-SUM('Expenditures 15-22'!G53,'Expenditures 15-22'!I53)+'Expenditures 15-22'!D257+'Expenditures 15-22'!K330-SUM('Expenditures 15-22'!G330,'Expenditures 15-22'!I330)</f>
        <v>74360</v>
      </c>
      <c r="H23" s="986"/>
      <c r="I23" s="162"/>
    </row>
    <row r="24" spans="1:9" s="667" customFormat="1" ht="12" customHeight="1" x14ac:dyDescent="0.2">
      <c r="A24" s="993" t="s">
        <v>587</v>
      </c>
      <c r="B24" s="994"/>
      <c r="C24" s="992">
        <v>2400</v>
      </c>
      <c r="D24" s="1823"/>
      <c r="E24" s="1825">
        <f>'Expenditures 15-22'!K57-SUM('Expenditures 15-22'!G57,'Expenditures 15-22'!I57)+'Expenditures 15-22'!D261</f>
        <v>0</v>
      </c>
      <c r="F24" s="1823"/>
      <c r="G24" s="1826">
        <f>'Expenditures 15-22'!K57-SUM('Expenditures 15-22'!G57,'Expenditures 15-22'!I57)+'Expenditures 15-22'!D261</f>
        <v>0</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0</v>
      </c>
      <c r="E27" s="1825">
        <f>E8</f>
        <v>0</v>
      </c>
      <c r="F27" s="1825">
        <f>'Expenditures 15-22'!K60-SUM('Expenditures 15-22'!G60,'Expenditures 15-22'!I60)+'Expenditures 15-22'!D264-E8</f>
        <v>0</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0</v>
      </c>
      <c r="F28" s="1827">
        <f>'Expenditures 15-22'!K61-SUM('Expenditures 15-22'!G61,'Expenditures 15-22'!I61)+'Expenditures 15-22'!K124-SUM('Expenditures 15-22'!G124,'Expenditures 15-22'!I124)+'Expenditures 15-22'!D266-E9</f>
        <v>0</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0</v>
      </c>
      <c r="F29" s="1823"/>
      <c r="G29" s="1826">
        <f>'Expenditures 15-22'!K62-SUM('Expenditures 15-22'!G62,'Expenditures 15-22'!I62)+'Expenditures 15-22'!K125-SUM('Expenditures 15-22'!G125,'Expenditures 15-22'!I125)+'Expenditures 15-22'!K182-SUM('Expenditures 15-22'!G182,'Expenditures 15-22'!I182)+'Expenditures 15-22'!D267</f>
        <v>0</v>
      </c>
      <c r="H29" s="984"/>
    </row>
    <row r="30" spans="1:9" ht="12" customHeight="1" x14ac:dyDescent="0.2">
      <c r="A30" s="993" t="s">
        <v>102</v>
      </c>
      <c r="B30" s="996"/>
      <c r="C30" s="992">
        <v>2560</v>
      </c>
      <c r="D30" s="1823"/>
      <c r="E30" s="1825">
        <f>'Expenditures 15-22'!K63-SUM('Expenditures 15-22'!G63,'Expenditures 15-22'!I63)+'Expenditures 15-22'!D268-E10</f>
        <v>0</v>
      </c>
      <c r="F30" s="1823"/>
      <c r="G30" s="1825">
        <f>'Expenditures 15-22'!K63-SUM('Expenditures 15-22'!G63,'Expenditures 15-22'!I63)+'Expenditures 15-22'!D268-E10</f>
        <v>0</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1930</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0</v>
      </c>
      <c r="E41" s="1827">
        <f>SUM(E19:E40)</f>
        <v>112765</v>
      </c>
      <c r="F41" s="1827">
        <f>SUM(F19:F39)</f>
        <v>0</v>
      </c>
      <c r="G41" s="1827">
        <f>SUM(G19:G40)</f>
        <v>112765</v>
      </c>
    </row>
    <row r="42" spans="1:7" x14ac:dyDescent="0.2">
      <c r="A42" s="986"/>
      <c r="B42" s="162"/>
      <c r="C42" s="1000"/>
      <c r="D42" s="2301" t="s">
        <v>543</v>
      </c>
      <c r="E42" s="2302"/>
      <c r="F42" s="1001" t="s">
        <v>544</v>
      </c>
      <c r="G42" s="1002"/>
    </row>
    <row r="43" spans="1:7" ht="12" customHeight="1" x14ac:dyDescent="0.2">
      <c r="A43" s="986"/>
      <c r="B43" s="162"/>
      <c r="C43" s="1000"/>
      <c r="D43" s="1828" t="s">
        <v>493</v>
      </c>
      <c r="E43" s="1829">
        <f>D41</f>
        <v>0</v>
      </c>
      <c r="F43" s="1828" t="s">
        <v>495</v>
      </c>
      <c r="G43" s="1829">
        <f>F41</f>
        <v>0</v>
      </c>
    </row>
    <row r="44" spans="1:7" ht="12" customHeight="1" x14ac:dyDescent="0.2">
      <c r="A44" s="986"/>
      <c r="B44" s="162"/>
      <c r="C44" s="1000"/>
      <c r="D44" s="1828" t="s">
        <v>494</v>
      </c>
      <c r="E44" s="1829">
        <f>E41</f>
        <v>112765</v>
      </c>
      <c r="F44" s="1828" t="s">
        <v>494</v>
      </c>
      <c r="G44" s="1829">
        <f>G41</f>
        <v>112765</v>
      </c>
    </row>
    <row r="45" spans="1:7" ht="12" customHeight="1" x14ac:dyDescent="0.2">
      <c r="A45" s="986"/>
      <c r="B45" s="162"/>
      <c r="C45" s="162"/>
      <c r="D45" s="1830" t="s">
        <v>1063</v>
      </c>
      <c r="E45" s="1831">
        <f>(E43/E44)</f>
        <v>0</v>
      </c>
      <c r="F45" s="1830" t="s">
        <v>1063</v>
      </c>
      <c r="G45" s="1831">
        <f>(G43/G44)</f>
        <v>0</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I6" sqref="I6:J6"/>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0" t="s">
        <v>1446</v>
      </c>
      <c r="B1" s="2320"/>
      <c r="C1" s="2320"/>
      <c r="D1" s="2320"/>
      <c r="E1" s="2320"/>
      <c r="F1" s="2320"/>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1" t="s">
        <v>1627</v>
      </c>
      <c r="B5" s="2322"/>
      <c r="C5" s="2323"/>
      <c r="D5" s="2323"/>
      <c r="E5" s="2323"/>
      <c r="F5" s="2323"/>
    </row>
    <row r="6" spans="1:10" ht="12" customHeight="1" x14ac:dyDescent="0.25">
      <c r="A6" s="1873"/>
      <c r="B6" s="1874"/>
      <c r="C6" s="2324" t="str">
        <f>COVER!A17</f>
        <v>Central Illinois Voc Ed Coop</v>
      </c>
      <c r="D6" s="2324"/>
      <c r="E6" s="2324"/>
      <c r="F6" s="1875"/>
    </row>
    <row r="7" spans="1:10" ht="11.25" customHeight="1" thickBot="1" x14ac:dyDescent="0.3">
      <c r="A7" s="1873"/>
      <c r="B7" s="1874"/>
      <c r="C7" s="2325">
        <f>COVER!A13</f>
        <v>53102721045</v>
      </c>
      <c r="D7" s="2325"/>
      <c r="E7" s="2325"/>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t="s">
        <v>2094</v>
      </c>
      <c r="D13" s="1888" t="s">
        <v>2094</v>
      </c>
      <c r="E13" s="1891"/>
      <c r="F13" s="1890" t="s">
        <v>2095</v>
      </c>
      <c r="H13" s="1901">
        <f t="shared" si="0"/>
        <v>5</v>
      </c>
      <c r="I13" s="1901">
        <f t="shared" si="1"/>
        <v>5</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t="s">
        <v>2094</v>
      </c>
      <c r="D24" s="1888" t="s">
        <v>2094</v>
      </c>
      <c r="E24" s="1891"/>
      <c r="F24" s="1890" t="s">
        <v>2096</v>
      </c>
      <c r="H24" s="1901">
        <f t="shared" si="0"/>
        <v>5</v>
      </c>
      <c r="I24" s="1901">
        <f t="shared" si="1"/>
        <v>5</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c r="D26" s="1888"/>
      <c r="E26" s="1891"/>
      <c r="F26" s="1890"/>
      <c r="H26" s="1901">
        <f t="shared" si="0"/>
        <v>0</v>
      </c>
      <c r="I26" s="1901">
        <f t="shared" si="1"/>
        <v>0</v>
      </c>
      <c r="J26" s="1901">
        <f t="shared" si="2"/>
        <v>0</v>
      </c>
    </row>
    <row r="27" spans="1:12" ht="18.75" x14ac:dyDescent="0.2">
      <c r="A27" s="1886" t="s">
        <v>1616</v>
      </c>
      <c r="B27" s="1887"/>
      <c r="C27" s="1888" t="s">
        <v>2094</v>
      </c>
      <c r="D27" s="1888" t="s">
        <v>2094</v>
      </c>
      <c r="E27" s="1891"/>
      <c r="F27" s="1890" t="s">
        <v>2095</v>
      </c>
      <c r="H27" s="1901">
        <f t="shared" si="0"/>
        <v>5</v>
      </c>
      <c r="I27" s="1901">
        <f t="shared" si="1"/>
        <v>5</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t="s">
        <v>2094</v>
      </c>
      <c r="D29" s="1888" t="s">
        <v>2094</v>
      </c>
      <c r="E29" s="1891"/>
      <c r="F29" s="1890" t="s">
        <v>2095</v>
      </c>
      <c r="H29" s="1901">
        <f t="shared" si="0"/>
        <v>5</v>
      </c>
      <c r="I29" s="1901">
        <f t="shared" si="1"/>
        <v>5</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20</v>
      </c>
      <c r="I34" s="1901">
        <f>SUM(I11:I32)</f>
        <v>20</v>
      </c>
      <c r="J34" s="1901">
        <f>SUM(J11:J32)</f>
        <v>0</v>
      </c>
      <c r="K34" s="1901">
        <f>SUM(H34:J34)</f>
        <v>40</v>
      </c>
    </row>
    <row r="35" spans="1:11" ht="12" customHeight="1" x14ac:dyDescent="0.2">
      <c r="A35" s="1894" t="s">
        <v>1459</v>
      </c>
      <c r="B35" s="1895"/>
      <c r="C35" s="2326"/>
      <c r="D35" s="2326"/>
      <c r="E35" s="2326"/>
      <c r="F35" s="2327"/>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12"/>
      <c r="B38" s="2313"/>
      <c r="C38" s="2313"/>
      <c r="D38" s="2313"/>
      <c r="E38" s="2313"/>
      <c r="F38" s="2314"/>
    </row>
    <row r="39" spans="1:11" ht="4.5" hidden="1" customHeight="1" x14ac:dyDescent="0.2">
      <c r="A39" s="1896"/>
      <c r="B39" s="1896"/>
      <c r="C39" s="1896"/>
      <c r="D39" s="1896"/>
      <c r="E39" s="1896"/>
      <c r="F39" s="1896"/>
    </row>
    <row r="40" spans="1:11" s="1893" customFormat="1" ht="12" customHeight="1" x14ac:dyDescent="0.25">
      <c r="A40" s="1897" t="s">
        <v>1458</v>
      </c>
      <c r="B40" s="1898"/>
      <c r="C40" s="2315"/>
      <c r="D40" s="2315"/>
      <c r="E40" s="2315"/>
      <c r="F40" s="2316"/>
      <c r="H40" s="1902"/>
      <c r="I40" s="1902"/>
      <c r="J40" s="1902"/>
      <c r="K40" s="1902"/>
    </row>
    <row r="41" spans="1:11" s="1893" customFormat="1" ht="12" customHeight="1" x14ac:dyDescent="0.25">
      <c r="A41" s="2317"/>
      <c r="B41" s="2318"/>
      <c r="C41" s="2318"/>
      <c r="D41" s="2318"/>
      <c r="E41" s="2318"/>
      <c r="F41" s="2319"/>
      <c r="H41" s="1902"/>
      <c r="I41" s="1902"/>
      <c r="J41" s="1902"/>
      <c r="K41" s="1902"/>
    </row>
    <row r="42" spans="1:11" s="1893" customFormat="1" ht="12" customHeight="1" x14ac:dyDescent="0.25">
      <c r="A42" s="2317"/>
      <c r="B42" s="2318"/>
      <c r="C42" s="2318"/>
      <c r="D42" s="2318"/>
      <c r="E42" s="2318"/>
      <c r="F42" s="2319"/>
      <c r="H42" s="1902"/>
      <c r="I42" s="1902"/>
      <c r="J42" s="1902"/>
      <c r="K42" s="1902"/>
    </row>
    <row r="43" spans="1:11" s="1893" customFormat="1" ht="15" x14ac:dyDescent="0.25">
      <c r="A43" s="2306"/>
      <c r="B43" s="2307"/>
      <c r="C43" s="2307"/>
      <c r="D43" s="2307"/>
      <c r="E43" s="2307"/>
      <c r="F43" s="2308"/>
      <c r="H43" s="1902"/>
      <c r="I43" s="1902"/>
      <c r="J43" s="1902"/>
      <c r="K43" s="1902"/>
    </row>
    <row r="44" spans="1:11" s="1893" customFormat="1" ht="12" hidden="1" customHeight="1" x14ac:dyDescent="0.25">
      <c r="A44" s="2306"/>
      <c r="B44" s="2307"/>
      <c r="C44" s="2307"/>
      <c r="D44" s="2307"/>
      <c r="E44" s="2307"/>
      <c r="F44" s="2308"/>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3" t="str">
        <f>COVER!A17</f>
        <v>Central Illinois Voc Ed Coop</v>
      </c>
      <c r="J6" s="2334"/>
      <c r="Q6" s="1684"/>
    </row>
    <row r="7" spans="1:17" x14ac:dyDescent="0.2">
      <c r="A7" s="2335" t="s">
        <v>924</v>
      </c>
      <c r="B7" s="2336"/>
      <c r="C7" s="2336"/>
      <c r="D7" s="2336"/>
      <c r="E7" s="2337"/>
      <c r="F7" s="1016"/>
      <c r="G7" s="1008"/>
      <c r="H7" s="1015" t="s">
        <v>390</v>
      </c>
      <c r="I7" s="2338">
        <f>COVER!A13</f>
        <v>53102721045</v>
      </c>
      <c r="J7" s="2338"/>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39" t="s">
        <v>502</v>
      </c>
      <c r="B11" s="2340"/>
      <c r="C11" s="2341"/>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0</v>
      </c>
      <c r="F12" s="1038"/>
      <c r="G12" s="1832">
        <f t="shared" ref="G12:G18" si="0">SUM(E12:F12)</f>
        <v>0</v>
      </c>
      <c r="H12" s="1039"/>
      <c r="I12" s="1038"/>
      <c r="J12" s="1832">
        <f t="shared" ref="J12:J18" si="1">SUM(H12:I12)</f>
        <v>0</v>
      </c>
    </row>
    <row r="13" spans="1:17" ht="15" customHeight="1" x14ac:dyDescent="0.2">
      <c r="A13" s="1034">
        <v>2</v>
      </c>
      <c r="B13" s="1035" t="s">
        <v>44</v>
      </c>
      <c r="C13" s="1036"/>
      <c r="D13" s="1037">
        <v>2330</v>
      </c>
      <c r="E13" s="1832">
        <f>'Expenditures 15-22'!K51</f>
        <v>67403</v>
      </c>
      <c r="F13" s="1038"/>
      <c r="G13" s="1832">
        <f t="shared" si="0"/>
        <v>67403</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2" t="s">
        <v>7</v>
      </c>
      <c r="C18" s="2343"/>
      <c r="D18" s="2344"/>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67403</v>
      </c>
      <c r="F19" s="1834">
        <f t="shared" si="2"/>
        <v>0</v>
      </c>
      <c r="G19" s="1834">
        <f t="shared" si="2"/>
        <v>67403</v>
      </c>
      <c r="H19" s="1834">
        <f t="shared" si="2"/>
        <v>0</v>
      </c>
      <c r="I19" s="1834">
        <f t="shared" si="2"/>
        <v>0</v>
      </c>
      <c r="J19" s="1834">
        <f t="shared" si="2"/>
        <v>0</v>
      </c>
    </row>
    <row r="20" spans="1:10" ht="13.5" thickTop="1" x14ac:dyDescent="0.2">
      <c r="A20" s="1034">
        <v>9</v>
      </c>
      <c r="B20" s="2345" t="s">
        <v>1703</v>
      </c>
      <c r="C20" s="2345"/>
      <c r="D20" s="2346"/>
      <c r="E20" s="1045"/>
      <c r="F20" s="1045"/>
      <c r="G20" s="1045"/>
      <c r="H20" s="1045"/>
      <c r="I20" s="1045"/>
      <c r="J20" s="1835" t="str">
        <f>IF(AND(G19&gt;0,J19&gt;0),(((J19-G19)/G19)),"Enter Budget Data")</f>
        <v>Enter Budget Data</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1"/>
      <c r="D26" s="2351"/>
      <c r="E26" s="1049"/>
      <c r="F26" s="2350"/>
      <c r="G26" s="2350"/>
    </row>
    <row r="27" spans="1:10" x14ac:dyDescent="0.2">
      <c r="B27" s="1046"/>
      <c r="C27" s="1050" t="s">
        <v>1093</v>
      </c>
      <c r="D27" s="1051"/>
      <c r="E27" s="1052"/>
      <c r="F27" s="2347" t="s">
        <v>1589</v>
      </c>
      <c r="G27" s="2347"/>
    </row>
    <row r="28" spans="1:10" ht="28.5" customHeight="1" x14ac:dyDescent="0.2">
      <c r="B28" s="1046"/>
      <c r="C28" s="2349"/>
      <c r="D28" s="2349"/>
      <c r="E28" s="1053"/>
      <c r="F28" s="2349"/>
      <c r="G28" s="2349"/>
    </row>
    <row r="29" spans="1:10" x14ac:dyDescent="0.2">
      <c r="B29" s="1046"/>
      <c r="C29" s="1054" t="s">
        <v>1642</v>
      </c>
      <c r="E29" s="1055"/>
      <c r="F29" s="2348" t="s">
        <v>1590</v>
      </c>
      <c r="G29" s="2348"/>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1"/>
    </row>
    <row r="36" spans="1:10" ht="13.5" customHeight="1" x14ac:dyDescent="0.2">
      <c r="B36" s="1060"/>
      <c r="C36" s="2332" t="s">
        <v>1944</v>
      </c>
      <c r="D36" s="2331"/>
      <c r="E36" s="2331"/>
      <c r="F36" s="2331"/>
      <c r="G36" s="2331"/>
      <c r="H36" s="2331"/>
      <c r="I36" s="2331"/>
      <c r="J36" s="1062"/>
    </row>
    <row r="37" spans="1:10" ht="22.5" customHeight="1" x14ac:dyDescent="0.2">
      <c r="C37" s="2331"/>
      <c r="D37" s="2331"/>
      <c r="E37" s="2331"/>
      <c r="F37" s="2331"/>
      <c r="G37" s="2331"/>
      <c r="H37" s="2331"/>
      <c r="I37" s="2331"/>
      <c r="J37" s="1062"/>
    </row>
    <row r="38" spans="1:10" ht="7.5" customHeight="1" x14ac:dyDescent="0.2">
      <c r="C38" s="1061"/>
      <c r="D38" s="1063"/>
      <c r="E38" s="1064"/>
      <c r="F38" s="1065"/>
      <c r="G38" s="1064"/>
    </row>
    <row r="39" spans="1:10" ht="13.5" customHeight="1" x14ac:dyDescent="0.2">
      <c r="B39" s="1060"/>
      <c r="C39" s="2328" t="s">
        <v>937</v>
      </c>
      <c r="D39" s="2329"/>
      <c r="E39" s="2329"/>
      <c r="F39" s="2329"/>
      <c r="G39" s="2329"/>
      <c r="H39" s="2329"/>
      <c r="I39" s="2329"/>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2110</v>
      </c>
    </row>
    <row r="6" spans="1:2" x14ac:dyDescent="0.2">
      <c r="A6" s="1067"/>
      <c r="B6" s="329" t="s">
        <v>2111</v>
      </c>
    </row>
    <row r="7" spans="1:2" x14ac:dyDescent="0.2">
      <c r="A7" s="1067"/>
      <c r="B7" s="329" t="s">
        <v>2112</v>
      </c>
    </row>
    <row r="8" spans="1:2" x14ac:dyDescent="0.2">
      <c r="A8" s="1067"/>
    </row>
    <row r="9" spans="1:2" x14ac:dyDescent="0.2">
      <c r="A9" s="1068"/>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Central Illinois Voc Ed Coop</v>
      </c>
    </row>
    <row r="65" spans="2:2" x14ac:dyDescent="0.2">
      <c r="B65" s="1069">
        <f>COVER!A13</f>
        <v>53102721045</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2" t="s">
        <v>1784</v>
      </c>
      <c r="B18" s="235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3"/>
      <c r="H2" s="1073"/>
    </row>
    <row r="3" spans="1:8" ht="57" customHeight="1" x14ac:dyDescent="0.2">
      <c r="A3" s="2366" t="s">
        <v>1786</v>
      </c>
      <c r="B3" s="2367"/>
      <c r="C3" s="2367"/>
      <c r="D3" s="2367"/>
      <c r="E3" s="2367"/>
      <c r="F3" s="2368"/>
      <c r="G3" s="1073"/>
      <c r="H3" s="1073"/>
    </row>
    <row r="4" spans="1:8" ht="14.25" customHeight="1" x14ac:dyDescent="0.2">
      <c r="A4" s="2372" t="s">
        <v>2056</v>
      </c>
      <c r="B4" s="2373"/>
      <c r="C4" s="2373"/>
      <c r="D4" s="2373"/>
      <c r="E4" s="2373"/>
      <c r="F4" s="2374"/>
      <c r="G4" s="1073"/>
      <c r="H4" s="1073"/>
    </row>
    <row r="5" spans="1:8" ht="14.25" customHeight="1" x14ac:dyDescent="0.2">
      <c r="A5" s="2375" t="s">
        <v>2057</v>
      </c>
      <c r="B5" s="2376"/>
      <c r="C5" s="2376"/>
      <c r="D5" s="2376"/>
      <c r="E5" s="2376"/>
      <c r="F5" s="2377"/>
      <c r="G5" s="1073"/>
      <c r="H5" s="1073"/>
    </row>
    <row r="6" spans="1:8" s="1074" customFormat="1" ht="41.25" customHeight="1" x14ac:dyDescent="0.2">
      <c r="A6" s="2369" t="s">
        <v>1792</v>
      </c>
      <c r="B6" s="2370"/>
      <c r="C6" s="2370"/>
      <c r="D6" s="2370"/>
      <c r="E6" s="2370"/>
      <c r="F6" s="2371"/>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466102</v>
      </c>
      <c r="C8" s="1836">
        <f>'Acct Summary 7-8'!D8</f>
        <v>0</v>
      </c>
      <c r="D8" s="1836">
        <f>'Acct Summary 7-8'!F8</f>
        <v>0</v>
      </c>
      <c r="E8" s="1836">
        <f>'Acct Summary 7-8'!I8</f>
        <v>0</v>
      </c>
      <c r="F8" s="1836">
        <f>SUM(B8:E8)</f>
        <v>466102</v>
      </c>
    </row>
    <row r="9" spans="1:8" s="1078" customFormat="1" ht="14.25" customHeight="1" thickBot="1" x14ac:dyDescent="0.25">
      <c r="A9" s="1077" t="s">
        <v>1436</v>
      </c>
      <c r="B9" s="1837">
        <f>'Acct Summary 7-8'!C17</f>
        <v>456542</v>
      </c>
      <c r="C9" s="1837">
        <f>'Acct Summary 7-8'!D17</f>
        <v>0</v>
      </c>
      <c r="D9" s="1837">
        <f>'Acct Summary 7-8'!F17</f>
        <v>0</v>
      </c>
      <c r="E9" s="1836"/>
      <c r="F9" s="1836">
        <f>SUM(B9:E9)</f>
        <v>456542</v>
      </c>
    </row>
    <row r="10" spans="1:8" s="1078" customFormat="1" ht="14.25" thickTop="1" thickBot="1" x14ac:dyDescent="0.25">
      <c r="A10" s="1079" t="s">
        <v>1437</v>
      </c>
      <c r="B10" s="1838">
        <f>(B8-B9)</f>
        <v>9560</v>
      </c>
      <c r="C10" s="1838">
        <f>(C8-C9)</f>
        <v>0</v>
      </c>
      <c r="D10" s="1838">
        <f>(D8-D9)</f>
        <v>0</v>
      </c>
      <c r="E10" s="1837">
        <f>(E8-E9)</f>
        <v>0</v>
      </c>
      <c r="F10" s="1839">
        <f>SUM(F8-F9)</f>
        <v>9560</v>
      </c>
    </row>
    <row r="11" spans="1:8" s="1078" customFormat="1" ht="14.25" thickTop="1" thickBot="1" x14ac:dyDescent="0.25">
      <c r="A11" s="1080" t="s">
        <v>1785</v>
      </c>
      <c r="B11" s="1840">
        <f>'Acct Summary 7-8'!C81</f>
        <v>33299</v>
      </c>
      <c r="C11" s="1840">
        <f>'Acct Summary 7-8'!D81</f>
        <v>0</v>
      </c>
      <c r="D11" s="1840">
        <f>'Acct Summary 7-8'!F81</f>
        <v>0</v>
      </c>
      <c r="E11" s="1840">
        <f>'Acct Summary 7-8'!I81</f>
        <v>0</v>
      </c>
      <c r="F11" s="1841">
        <f>SUM(B11:E11)</f>
        <v>33299</v>
      </c>
    </row>
    <row r="12" spans="1:8" ht="16.5" customHeight="1" thickTop="1" x14ac:dyDescent="0.2">
      <c r="A12" s="1081"/>
      <c r="B12" s="1082"/>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3"/>
      <c r="B13" s="1084"/>
      <c r="C13" s="2357"/>
      <c r="D13" s="2358"/>
      <c r="E13" s="2358"/>
      <c r="F13" s="2359"/>
      <c r="H13" s="1073"/>
    </row>
    <row r="14" spans="1:8" ht="19.5" customHeight="1" x14ac:dyDescent="0.2">
      <c r="A14" s="1083"/>
      <c r="B14" s="1084"/>
      <c r="C14" s="2357"/>
      <c r="D14" s="2358"/>
      <c r="E14" s="2358"/>
      <c r="F14" s="2359"/>
      <c r="H14" s="1073"/>
    </row>
    <row r="15" spans="1:8" ht="17.25" customHeight="1" x14ac:dyDescent="0.2">
      <c r="A15" s="1083"/>
      <c r="B15" s="1084"/>
      <c r="C15" s="2360"/>
      <c r="D15" s="2361"/>
      <c r="E15" s="2361"/>
      <c r="F15" s="2362"/>
      <c r="H15" s="1073"/>
    </row>
    <row r="16" spans="1:8" s="310" customFormat="1" ht="51.75" hidden="1" customHeight="1" x14ac:dyDescent="0.2">
      <c r="A16" s="2356" t="s">
        <v>1787</v>
      </c>
      <c r="B16" s="2356"/>
      <c r="C16" s="2356"/>
      <c r="D16" s="2356"/>
      <c r="E16" s="2356"/>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78" t="s">
        <v>686</v>
      </c>
      <c r="B3" s="2379"/>
      <c r="C3" s="2379"/>
      <c r="D3" s="2380"/>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89" t="s">
        <v>1584</v>
      </c>
      <c r="D7" s="2390"/>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1" t="s">
        <v>1065</v>
      </c>
      <c r="B15" s="2382"/>
      <c r="C15" s="2382"/>
      <c r="D15" s="2383"/>
    </row>
    <row r="16" spans="1:4" s="667" customFormat="1" ht="24" customHeight="1" x14ac:dyDescent="0.2">
      <c r="A16" s="2384" t="s">
        <v>684</v>
      </c>
      <c r="B16" s="2385"/>
      <c r="C16" s="2385"/>
      <c r="D16" s="2386"/>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3" t="s">
        <v>332</v>
      </c>
      <c r="D21" s="2394"/>
    </row>
    <row r="22" spans="1:10" ht="12.75" x14ac:dyDescent="0.2">
      <c r="A22" s="1138"/>
      <c r="B22" s="1139">
        <v>2</v>
      </c>
      <c r="C22" s="2391" t="s">
        <v>1605</v>
      </c>
      <c r="D22" s="2392"/>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5" t="s">
        <v>557</v>
      </c>
      <c r="D43" s="2396"/>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7" t="s">
        <v>817</v>
      </c>
      <c r="D56" s="2388"/>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87" t="s">
        <v>1797</v>
      </c>
      <c r="D70" s="2388"/>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53102721045</v>
      </c>
    </row>
    <row r="3" spans="1:2" x14ac:dyDescent="0.2">
      <c r="A3" t="s">
        <v>1013</v>
      </c>
      <c r="B3" s="138" t="str">
        <f>COVER!A15</f>
        <v>Woodford</v>
      </c>
    </row>
    <row r="4" spans="1:2" x14ac:dyDescent="0.2">
      <c r="A4" t="s">
        <v>1064</v>
      </c>
      <c r="B4" s="138" t="str">
        <f>COVER!A17</f>
        <v>Central Illinois Voc Ed Coop</v>
      </c>
    </row>
    <row r="5" spans="1:2" x14ac:dyDescent="0.2">
      <c r="A5" t="s">
        <v>728</v>
      </c>
      <c r="B5" s="138" t="str">
        <f>COVER!A38</f>
        <v>Phyliss Glazier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Thomas Peffer, CPA</v>
      </c>
    </row>
    <row r="18" spans="1:2" x14ac:dyDescent="0.2">
      <c r="A18" t="s">
        <v>1212</v>
      </c>
      <c r="B18" s="138" t="str">
        <f>COVER!T17</f>
        <v>4200 N Knoxville Ave</v>
      </c>
    </row>
    <row r="19" spans="1:2" x14ac:dyDescent="0.2">
      <c r="A19" t="s">
        <v>941</v>
      </c>
      <c r="B19" s="138" t="str">
        <f>COVER!T25</f>
        <v>tpeffer@gorenzcpa.com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33299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28951</v>
      </c>
      <c r="D92" s="2" t="str">
        <f t="shared" si="0"/>
        <v>Error?</v>
      </c>
    </row>
    <row r="93" spans="1:4" x14ac:dyDescent="0.2">
      <c r="A93" s="5">
        <v>32</v>
      </c>
      <c r="B93" s="138">
        <f>'Assets-Liab 5-6'!C41</f>
        <v>33299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476282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476282</v>
      </c>
      <c r="C279" s="2" t="s">
        <v>594</v>
      </c>
      <c r="D279" s="2" t="str">
        <f t="shared" si="3"/>
        <v>Error?</v>
      </c>
    </row>
    <row r="280" spans="1:4" x14ac:dyDescent="0.2">
      <c r="A280" s="5">
        <v>219</v>
      </c>
      <c r="B280" s="138">
        <f>'Assets-Liab 5-6'!M40</f>
        <v>476282</v>
      </c>
      <c r="D280" s="2" t="str">
        <f t="shared" si="3"/>
        <v>Error?</v>
      </c>
    </row>
    <row r="281" spans="1:4" x14ac:dyDescent="0.2">
      <c r="A281" s="5">
        <v>220</v>
      </c>
      <c r="B281" s="138">
        <f>'Assets-Liab 5-6'!M41</f>
        <v>476282</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2550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2550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57701</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60251</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60251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37</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6177</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6214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6214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5649</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5649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5264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5264</v>
      </c>
      <c r="C847" s="2" t="s">
        <v>594</v>
      </c>
      <c r="D847" s="2" t="str">
        <f t="shared" si="12"/>
        <v>Error?</v>
      </c>
    </row>
    <row r="848" spans="1:4" x14ac:dyDescent="0.2">
      <c r="A848" s="5">
        <v>787</v>
      </c>
      <c r="B848" s="138">
        <f>'Expenditures 15-22'!E49</f>
        <v>6957</v>
      </c>
      <c r="D848" s="2" t="str">
        <f t="shared" si="12"/>
        <v>Error?</v>
      </c>
    </row>
    <row r="849" spans="1:4" x14ac:dyDescent="0.2">
      <c r="A849" s="5">
        <v>788</v>
      </c>
      <c r="B849" s="138">
        <f>'Expenditures 15-22'!E50</f>
        <v>0</v>
      </c>
      <c r="D849" s="2" t="str">
        <f t="shared" si="12"/>
        <v>Error?</v>
      </c>
    </row>
    <row r="850" spans="1:4" x14ac:dyDescent="0.2">
      <c r="A850" s="5">
        <v>789</v>
      </c>
      <c r="B850" s="138">
        <f>'Expenditures 15-22'!E53</f>
        <v>9761</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15025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30654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24905</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24905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721</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721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25626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100892</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100892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100892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232905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232905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131446</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131446</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0</v>
      </c>
      <c r="C1115" s="2" t="s">
        <v>594</v>
      </c>
      <c r="D1115" s="2" t="str">
        <f t="shared" si="16"/>
        <v>Error?</v>
      </c>
    </row>
    <row r="1116" spans="1:4" x14ac:dyDescent="0.2">
      <c r="A1116" s="5">
        <v>1055</v>
      </c>
      <c r="B1116" s="138">
        <f>'Expenditures 15-22'!K44</f>
        <v>7851</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7851</v>
      </c>
      <c r="C1119" s="2" t="s">
        <v>594</v>
      </c>
      <c r="D1119" s="2" t="str">
        <f t="shared" si="16"/>
        <v>Error?</v>
      </c>
    </row>
    <row r="1120" spans="1:4" x14ac:dyDescent="0.2">
      <c r="A1120" s="5">
        <v>1059</v>
      </c>
      <c r="B1120" s="138">
        <f>'Expenditures 15-22'!K49</f>
        <v>6957</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74360</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82211</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242885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456542</v>
      </c>
      <c r="C1152" s="2" t="s">
        <v>594</v>
      </c>
      <c r="D1152" s="2" t="str">
        <f t="shared" si="17"/>
        <v>Error?</v>
      </c>
    </row>
    <row r="1153" spans="1:4" x14ac:dyDescent="0.2">
      <c r="A1153" s="5">
        <v>1092</v>
      </c>
      <c r="B1153" s="138">
        <f>'Expenditures 15-22'!K115</f>
        <v>9560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23739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33299</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375390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375390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100892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100892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476282</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476282</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140286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140286</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47629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47629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187915</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187915</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288367</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288367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232905</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242885</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4348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5961</v>
      </c>
      <c r="C2551" s="2" t="s">
        <v>594</v>
      </c>
      <c r="D2551" s="2" t="str">
        <f t="shared" si="38"/>
        <v>Error?</v>
      </c>
    </row>
    <row r="2552" spans="1:4" x14ac:dyDescent="0.2">
      <c r="A2552" s="10">
        <v>2491</v>
      </c>
      <c r="D2552" s="2" t="str">
        <f t="shared" si="38"/>
        <v>OK</v>
      </c>
    </row>
    <row r="2553" spans="1:4" x14ac:dyDescent="0.2">
      <c r="A2553" s="5">
        <v>2492</v>
      </c>
      <c r="B2553" s="138">
        <f>'Acct Summary 7-8'!C6</f>
        <v>165782</v>
      </c>
      <c r="C2553" s="2" t="s">
        <v>594</v>
      </c>
      <c r="D2553" s="2" t="str">
        <f t="shared" si="38"/>
        <v>Error?</v>
      </c>
    </row>
    <row r="2554" spans="1:4" x14ac:dyDescent="0.2">
      <c r="A2554" s="5">
        <v>2493</v>
      </c>
      <c r="B2554" s="138">
        <f>'Acct Summary 7-8'!C7</f>
        <v>77562</v>
      </c>
      <c r="C2554" s="2" t="s">
        <v>594</v>
      </c>
      <c r="D2554" s="2" t="str">
        <f t="shared" si="38"/>
        <v>Error?</v>
      </c>
    </row>
    <row r="2555" spans="1:4" x14ac:dyDescent="0.2">
      <c r="A2555" s="5">
        <v>2494</v>
      </c>
      <c r="B2555" s="138">
        <f>'Acct Summary 7-8'!C8</f>
        <v>466102</v>
      </c>
      <c r="C2555" s="2" t="s">
        <v>594</v>
      </c>
      <c r="D2555" s="2" t="str">
        <f t="shared" si="38"/>
        <v>Error?</v>
      </c>
    </row>
    <row r="2556" spans="1:4" x14ac:dyDescent="0.2">
      <c r="A2556" s="5">
        <v>2495</v>
      </c>
      <c r="B2556" s="138">
        <f>'Acct Summary 7-8'!C12</f>
        <v>131446</v>
      </c>
      <c r="C2556" s="2" t="s">
        <v>594</v>
      </c>
      <c r="D2556" s="2" t="str">
        <f t="shared" si="38"/>
        <v>Error?</v>
      </c>
    </row>
    <row r="2557" spans="1:4" x14ac:dyDescent="0.2">
      <c r="A2557" s="5">
        <v>2496</v>
      </c>
      <c r="B2557" s="138">
        <f>'Acct Summary 7-8'!C13</f>
        <v>82211</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242885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456542</v>
      </c>
      <c r="C2561" s="2" t="s">
        <v>594</v>
      </c>
      <c r="D2561" s="2" t="str">
        <f t="shared" si="39"/>
        <v>Error?</v>
      </c>
    </row>
    <row r="2562" spans="1:4" x14ac:dyDescent="0.2">
      <c r="A2562" s="5">
        <v>2501</v>
      </c>
      <c r="B2562" s="138">
        <f>'Acct Summary 7-8'!C20</f>
        <v>9560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57701</v>
      </c>
      <c r="D2718" s="2" t="str">
        <f t="shared" si="41"/>
        <v>Error?</v>
      </c>
    </row>
    <row r="2719" spans="1:4" x14ac:dyDescent="0.2">
      <c r="A2719" s="5">
        <v>2658</v>
      </c>
      <c r="B2719" s="138">
        <f>'Expenditures 15-22'!D51</f>
        <v>6177</v>
      </c>
      <c r="D2719" s="2" t="str">
        <f t="shared" si="41"/>
        <v>Error?</v>
      </c>
    </row>
    <row r="2720" spans="1:4" x14ac:dyDescent="0.2">
      <c r="A2720" s="5">
        <v>2659</v>
      </c>
      <c r="B2720" s="138">
        <f>'Expenditures 15-22'!E51</f>
        <v>2804</v>
      </c>
      <c r="D2720" s="2" t="str">
        <f t="shared" si="41"/>
        <v>Error?</v>
      </c>
    </row>
    <row r="2721" spans="1:4" x14ac:dyDescent="0.2">
      <c r="A2721" s="5">
        <v>2660</v>
      </c>
      <c r="B2721" s="138">
        <f>'Expenditures 15-22'!F51</f>
        <v>721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67403</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9980</v>
      </c>
      <c r="C2789" s="2" t="s">
        <v>594</v>
      </c>
      <c r="D2789" s="2" t="str">
        <f t="shared" si="42"/>
        <v>Error?</v>
      </c>
    </row>
    <row r="2790" spans="1:4" x14ac:dyDescent="0.2">
      <c r="A2790" s="5">
        <v>2729</v>
      </c>
      <c r="B2790" s="138">
        <f>'Expenditures 15-22'!E102</f>
        <v>9980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9980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232905</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242885</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9560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216797</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33299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466102</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456542</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33299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5961</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5961</v>
      </c>
      <c r="C5120" s="2" t="s">
        <v>594</v>
      </c>
      <c r="D5120" s="2" t="str">
        <f t="shared" si="79"/>
        <v>Error?</v>
      </c>
    </row>
    <row r="5121" spans="1:4" x14ac:dyDescent="0.2">
      <c r="A5121" s="5">
        <v>5060</v>
      </c>
      <c r="B5121" s="138">
        <f>'Revenues 9-14'!C109</f>
        <v>5961</v>
      </c>
      <c r="C5121" s="2" t="s">
        <v>594</v>
      </c>
      <c r="D5121" s="2" t="str">
        <f t="shared" si="79"/>
        <v>Error?</v>
      </c>
    </row>
    <row r="5122" spans="1:4" x14ac:dyDescent="0.2">
      <c r="A5122" s="5">
        <v>5061</v>
      </c>
      <c r="B5122" s="138">
        <f>'Revenues 9-14'!C111</f>
        <v>216797</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216797</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165782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165782</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165782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165782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77562</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77562</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77562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77562</v>
      </c>
      <c r="C5326" s="2" t="s">
        <v>594</v>
      </c>
      <c r="D5326" s="2" t="str">
        <f t="shared" si="82"/>
        <v>Error?</v>
      </c>
    </row>
    <row r="5327" spans="1:4" x14ac:dyDescent="0.2">
      <c r="A5327" s="5">
        <v>5266</v>
      </c>
      <c r="B5327" s="138">
        <f>'Revenues 9-14'!C275</f>
        <v>466102</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9560</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0.28709570857983724</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47629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0" t="s">
        <v>1253</v>
      </c>
      <c r="B2" s="2420"/>
      <c r="C2" s="2420"/>
      <c r="D2" s="2420"/>
      <c r="E2" s="2420"/>
      <c r="F2" s="2420"/>
      <c r="G2" s="2420"/>
      <c r="H2" s="2420"/>
      <c r="I2" s="2420"/>
      <c r="J2" s="2420"/>
      <c r="K2" s="2420"/>
      <c r="L2" s="2420"/>
    </row>
    <row r="3" spans="1:29" ht="13.5" customHeight="1" x14ac:dyDescent="0.2">
      <c r="A3" s="2406" t="s">
        <v>1252</v>
      </c>
      <c r="B3" s="2406"/>
      <c r="C3" s="2406"/>
      <c r="D3" s="2406"/>
      <c r="E3" s="2406"/>
      <c r="F3" s="2406"/>
      <c r="G3" s="2406"/>
      <c r="H3" s="2406"/>
      <c r="I3" s="2406"/>
      <c r="J3" s="2406"/>
      <c r="K3" s="2406"/>
      <c r="L3" s="2406"/>
    </row>
    <row r="4" spans="1:29" ht="13.5" customHeight="1" x14ac:dyDescent="0.2">
      <c r="A4" s="2420" t="s">
        <v>1799</v>
      </c>
      <c r="B4" s="2437"/>
      <c r="C4" s="2437"/>
      <c r="D4" s="2437"/>
      <c r="E4" s="2437"/>
      <c r="F4" s="2437"/>
      <c r="G4" s="2437"/>
      <c r="H4" s="2437"/>
      <c r="I4" s="2437"/>
      <c r="J4" s="2437"/>
      <c r="K4" s="2437"/>
      <c r="L4" s="2437"/>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00" t="str">
        <f>COVER!A17</f>
        <v>Central Illinois Voc Ed Coop</v>
      </c>
      <c r="B7" s="2401"/>
      <c r="C7" s="2401"/>
      <c r="D7" s="2438"/>
      <c r="E7" s="2439">
        <f>COVER!A13</f>
        <v>53102721045</v>
      </c>
      <c r="F7" s="2440"/>
      <c r="G7" s="2407" t="str">
        <f>COVER!T23</f>
        <v>066-005027</v>
      </c>
      <c r="H7" s="2408"/>
      <c r="I7" s="2408"/>
      <c r="J7" s="2408"/>
      <c r="K7" s="2408"/>
      <c r="L7" s="2409"/>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10"/>
      <c r="B9" s="2411"/>
      <c r="C9" s="2411"/>
      <c r="D9" s="2411"/>
      <c r="E9" s="2411"/>
      <c r="F9" s="2412"/>
      <c r="G9" s="2413" t="str">
        <f>COVER!T13</f>
        <v>Gorenz and Associates, Ltd.</v>
      </c>
      <c r="H9" s="2414"/>
      <c r="I9" s="2414"/>
      <c r="J9" s="2414"/>
      <c r="K9" s="2414"/>
      <c r="L9" s="2415"/>
    </row>
    <row r="10" spans="1:29" ht="13.5" customHeight="1" x14ac:dyDescent="0.2">
      <c r="A10" s="2397" t="str">
        <f>COVER!A38</f>
        <v>Phyliss Glazier</v>
      </c>
      <c r="B10" s="2398"/>
      <c r="C10" s="2398"/>
      <c r="D10" s="2398"/>
      <c r="E10" s="2398"/>
      <c r="F10" s="2399"/>
      <c r="G10" s="2413" t="str">
        <f>COVER!T17</f>
        <v>4200 N Knoxville Ave</v>
      </c>
      <c r="H10" s="2426"/>
      <c r="I10" s="2426"/>
      <c r="J10" s="2426"/>
      <c r="K10" s="2426"/>
      <c r="L10" s="2427"/>
    </row>
    <row r="11" spans="1:29" ht="13.5" customHeight="1" x14ac:dyDescent="0.2">
      <c r="A11" s="1183" t="s">
        <v>1599</v>
      </c>
      <c r="B11" s="1184"/>
      <c r="C11" s="1185"/>
      <c r="D11" s="1190"/>
      <c r="E11" s="1185"/>
      <c r="F11" s="1189"/>
      <c r="G11" s="2413" t="str">
        <f>COVER!T19</f>
        <v>Peoria</v>
      </c>
      <c r="H11" s="2426"/>
      <c r="I11" s="2426"/>
      <c r="J11" s="2426"/>
      <c r="K11" s="2426"/>
      <c r="L11" s="2427"/>
    </row>
    <row r="12" spans="1:29" ht="13.5" customHeight="1" x14ac:dyDescent="0.2">
      <c r="A12" s="2431" t="s">
        <v>1598</v>
      </c>
      <c r="B12" s="2432"/>
      <c r="C12" s="2432"/>
      <c r="D12" s="2432"/>
      <c r="E12" s="2432"/>
      <c r="F12" s="2433"/>
      <c r="G12" s="2428"/>
      <c r="H12" s="2429"/>
      <c r="I12" s="2429"/>
      <c r="J12" s="2429"/>
      <c r="K12" s="2429"/>
      <c r="L12" s="2430"/>
    </row>
    <row r="13" spans="1:29" ht="13.5" customHeight="1" x14ac:dyDescent="0.2">
      <c r="A13" s="2413"/>
      <c r="B13" s="2426"/>
      <c r="C13" s="2426"/>
      <c r="D13" s="2426"/>
      <c r="E13" s="2426"/>
      <c r="F13" s="2427"/>
      <c r="G13" s="2421" t="s">
        <v>1600</v>
      </c>
      <c r="H13" s="2422"/>
      <c r="I13" s="2434" t="str">
        <f>COVER!T25</f>
        <v>tpeffer@gorenzcpa.com</v>
      </c>
      <c r="J13" s="2435"/>
      <c r="K13" s="2435"/>
      <c r="L13" s="2436"/>
    </row>
    <row r="14" spans="1:29" ht="13.5" customHeight="1" x14ac:dyDescent="0.2">
      <c r="A14" s="2413" t="str">
        <f>COVER!A19</f>
        <v>101 West Madison</v>
      </c>
      <c r="B14" s="2426"/>
      <c r="C14" s="2426"/>
      <c r="D14" s="2426"/>
      <c r="E14" s="2426"/>
      <c r="F14" s="2427"/>
      <c r="G14" s="1194" t="s">
        <v>1247</v>
      </c>
      <c r="H14" s="1192"/>
      <c r="I14" s="1192"/>
      <c r="J14" s="1192"/>
      <c r="K14" s="1192"/>
      <c r="L14" s="1193"/>
    </row>
    <row r="15" spans="1:29" ht="13.5" customHeight="1" x14ac:dyDescent="0.2">
      <c r="A15" s="2413" t="str">
        <f>COVER!A21</f>
        <v>Metamora</v>
      </c>
      <c r="B15" s="2426"/>
      <c r="C15" s="2426"/>
      <c r="D15" s="2426"/>
      <c r="E15" s="2426"/>
      <c r="F15" s="2427"/>
      <c r="G15" s="2423" t="str">
        <f>COVER!T15</f>
        <v>Thomas Peffer, CPA</v>
      </c>
      <c r="H15" s="2424"/>
      <c r="I15" s="2424"/>
      <c r="J15" s="2424"/>
      <c r="K15" s="2424"/>
      <c r="L15" s="2425"/>
    </row>
    <row r="16" spans="1:29" ht="12.2" customHeight="1" x14ac:dyDescent="0.2">
      <c r="A16" s="2403">
        <f>COVER!A25</f>
        <v>61548</v>
      </c>
      <c r="B16" s="2404"/>
      <c r="C16" s="2404"/>
      <c r="D16" s="2404"/>
      <c r="E16" s="2404"/>
      <c r="F16" s="2405"/>
      <c r="G16" s="2416"/>
      <c r="H16" s="2417"/>
      <c r="I16" s="2417"/>
      <c r="J16" s="2417"/>
      <c r="K16" s="2417"/>
      <c r="L16" s="2418"/>
    </row>
    <row r="17" spans="1:13" ht="12.2" customHeight="1" x14ac:dyDescent="0.2">
      <c r="A17" s="2419"/>
      <c r="B17" s="2404"/>
      <c r="C17" s="2404"/>
      <c r="D17" s="2404"/>
      <c r="E17" s="2404"/>
      <c r="F17" s="2405"/>
      <c r="G17" s="1194" t="s">
        <v>1246</v>
      </c>
      <c r="H17" s="1192"/>
      <c r="I17" s="1192"/>
      <c r="J17" s="1192"/>
      <c r="K17" s="1196" t="s">
        <v>1245</v>
      </c>
      <c r="L17" s="1189"/>
      <c r="M17" s="1182"/>
    </row>
    <row r="18" spans="1:13" ht="12.2" customHeight="1" x14ac:dyDescent="0.2">
      <c r="A18" s="2397"/>
      <c r="B18" s="2398"/>
      <c r="C18" s="2398"/>
      <c r="D18" s="2398"/>
      <c r="E18" s="2398"/>
      <c r="F18" s="2399"/>
      <c r="G18" s="2400" t="str">
        <f>COVER!T21</f>
        <v>309-685-7621</v>
      </c>
      <c r="H18" s="2401"/>
      <c r="I18" s="2401"/>
      <c r="J18" s="2401"/>
      <c r="K18" s="2400" t="str">
        <f>COVER!X21</f>
        <v>309-685-4758</v>
      </c>
      <c r="L18" s="2402"/>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1" t="str">
        <f>'Single Audit Cover'!A7</f>
        <v>Central Illinois Voc Ed Coop</v>
      </c>
      <c r="B1" s="2437"/>
      <c r="C1" s="2437"/>
      <c r="D1" s="2437"/>
    </row>
    <row r="2" spans="1:11" s="1213" customFormat="1" ht="12.75" x14ac:dyDescent="0.2">
      <c r="A2" s="2442">
        <f>'Single Audit Cover'!E7</f>
        <v>53102721045</v>
      </c>
      <c r="B2" s="2443"/>
      <c r="C2" s="2443"/>
      <c r="D2" s="2443"/>
    </row>
    <row r="3" spans="1:11" s="1213" customFormat="1" ht="12.75" x14ac:dyDescent="0.2">
      <c r="A3" s="2441" t="s">
        <v>1593</v>
      </c>
      <c r="B3" s="2437"/>
      <c r="C3" s="2437"/>
      <c r="D3" s="2437"/>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5" t="str">
        <f>'Single Audit Cover'!A7</f>
        <v>Central Illinois Voc Ed Coop</v>
      </c>
      <c r="B1" s="2445"/>
      <c r="C1" s="2445"/>
      <c r="D1" s="2445"/>
      <c r="E1" s="2445"/>
    </row>
    <row r="2" spans="1:5" x14ac:dyDescent="0.2">
      <c r="A2" s="2446">
        <f>'Single Audit Cover'!E7</f>
        <v>53102721045</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58" t="s">
        <v>1305</v>
      </c>
    </row>
    <row r="10" spans="1:5" x14ac:dyDescent="0.2">
      <c r="A10" s="1259" t="s">
        <v>1304</v>
      </c>
      <c r="B10" s="1260" t="s">
        <v>1303</v>
      </c>
      <c r="C10" s="1260"/>
      <c r="D10" s="1261">
        <f>SUM('Acct Summary 7-8'!C7:K7)</f>
        <v>77562</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0</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0</v>
      </c>
    </row>
    <row r="19" spans="1:4" ht="13.5" thickBot="1" x14ac:dyDescent="0.25">
      <c r="A19" s="1263" t="s">
        <v>1297</v>
      </c>
      <c r="D19" s="1264">
        <f>SUM(D10:D17)</f>
        <v>77562</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7"/>
      <c r="B24" s="2447"/>
      <c r="D24" s="1266"/>
    </row>
    <row r="25" spans="1:4" x14ac:dyDescent="0.2">
      <c r="A25" s="2444"/>
      <c r="B25" s="2444"/>
      <c r="D25" s="1266"/>
    </row>
    <row r="26" spans="1:4" x14ac:dyDescent="0.2">
      <c r="A26" s="2444"/>
      <c r="B26" s="2444"/>
      <c r="D26" s="1266"/>
    </row>
    <row r="27" spans="1:4" x14ac:dyDescent="0.2">
      <c r="A27" s="2444"/>
      <c r="B27" s="2444"/>
      <c r="D27" s="1266"/>
    </row>
    <row r="28" spans="1:4" x14ac:dyDescent="0.2">
      <c r="A28" s="2444"/>
      <c r="B28" s="2444"/>
      <c r="D28" s="1266"/>
    </row>
    <row r="29" spans="1:4" x14ac:dyDescent="0.2">
      <c r="A29" s="2444"/>
      <c r="B29" s="2444"/>
      <c r="D29" s="1266"/>
    </row>
    <row r="30" spans="1:4" x14ac:dyDescent="0.2">
      <c r="A30" s="2444"/>
      <c r="B30" s="2444"/>
      <c r="D30" s="1266"/>
    </row>
    <row r="32" spans="1:4" x14ac:dyDescent="0.2">
      <c r="A32" s="1258" t="s">
        <v>1295</v>
      </c>
      <c r="D32" s="1261">
        <f>SUM(D19:D30)</f>
        <v>77562</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4"/>
      <c r="B40" s="2444"/>
      <c r="D40" s="1266"/>
    </row>
    <row r="41" spans="1:4" x14ac:dyDescent="0.2">
      <c r="A41" s="2444"/>
      <c r="B41" s="2444"/>
      <c r="D41" s="1269"/>
    </row>
    <row r="42" spans="1:4" x14ac:dyDescent="0.2">
      <c r="A42" s="2444"/>
      <c r="B42" s="2444"/>
      <c r="D42" s="1269"/>
    </row>
    <row r="43" spans="1:4" x14ac:dyDescent="0.2">
      <c r="A43" s="2444"/>
      <c r="B43" s="2444"/>
      <c r="D43" s="1269"/>
    </row>
    <row r="44" spans="1:4" x14ac:dyDescent="0.2">
      <c r="A44" s="2444"/>
      <c r="B44" s="2444"/>
      <c r="D44" s="1269"/>
    </row>
    <row r="45" spans="1:4" x14ac:dyDescent="0.2">
      <c r="A45" s="2444"/>
      <c r="B45" s="2444"/>
      <c r="D45" s="1269"/>
    </row>
    <row r="47" spans="1:4" x14ac:dyDescent="0.2">
      <c r="B47" s="1270" t="s">
        <v>1289</v>
      </c>
      <c r="C47" s="1270"/>
      <c r="D47" s="1271">
        <f>SUM(D35:D45)</f>
        <v>0</v>
      </c>
    </row>
    <row r="49" spans="2:4" x14ac:dyDescent="0.2">
      <c r="B49" s="1270" t="s">
        <v>1288</v>
      </c>
      <c r="C49" s="1270"/>
      <c r="D49" s="1271">
        <f>D32-D47</f>
        <v>77562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Central Illinois Voc Ed Coop</v>
      </c>
      <c r="B1" s="2450"/>
      <c r="C1" s="2450"/>
      <c r="D1" s="2450"/>
      <c r="E1" s="2450"/>
      <c r="F1" s="2450"/>
    </row>
    <row r="2" spans="1:7" ht="13.5" customHeight="1" x14ac:dyDescent="0.2">
      <c r="A2" s="2451">
        <f>'Single Audit Cover'!E7</f>
        <v>53102721045</v>
      </c>
      <c r="B2" s="2451"/>
      <c r="C2" s="2451"/>
      <c r="D2" s="2451"/>
      <c r="E2" s="2451"/>
      <c r="F2" s="2451"/>
      <c r="G2" s="1273"/>
    </row>
    <row r="3" spans="1:7" ht="15.75" customHeight="1" x14ac:dyDescent="0.2">
      <c r="A3" s="2452" t="s">
        <v>1333</v>
      </c>
      <c r="B3" s="2452"/>
      <c r="C3" s="2452"/>
      <c r="D3" s="2452"/>
      <c r="E3" s="2452"/>
      <c r="F3" s="2452"/>
    </row>
    <row r="4" spans="1:7" ht="13.5" customHeight="1" x14ac:dyDescent="0.2">
      <c r="A4" s="2453" t="str">
        <f>'Single Audit Cover'!A4</f>
        <v>Year Ending June 30, 2018</v>
      </c>
      <c r="B4" s="2453"/>
      <c r="C4" s="2453"/>
      <c r="D4" s="2453"/>
      <c r="E4" s="2453"/>
      <c r="F4" s="2453"/>
    </row>
    <row r="5" spans="1:7" ht="8.25" customHeight="1" x14ac:dyDescent="0.2">
      <c r="C5" s="317"/>
      <c r="D5" s="317"/>
    </row>
    <row r="6" spans="1:7" ht="13.5" customHeight="1" x14ac:dyDescent="0.2">
      <c r="A6" s="1274" t="s">
        <v>1831</v>
      </c>
      <c r="C6" s="317"/>
      <c r="D6" s="317"/>
    </row>
    <row r="7" spans="1:7" ht="60.95" customHeight="1" x14ac:dyDescent="0.2">
      <c r="A7" s="2449" t="s">
        <v>1832</v>
      </c>
      <c r="B7" s="2449"/>
      <c r="C7" s="2449"/>
      <c r="D7" s="2449"/>
      <c r="E7" s="2449"/>
      <c r="F7" s="2449"/>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49" t="s">
        <v>1834</v>
      </c>
      <c r="B13" s="2449"/>
      <c r="C13" s="2449"/>
      <c r="D13" s="2449"/>
      <c r="E13" s="2449"/>
      <c r="F13" s="2449"/>
    </row>
    <row r="14" spans="1:7" ht="9.75" customHeight="1" x14ac:dyDescent="0.2">
      <c r="C14" s="1258"/>
      <c r="D14" s="1258"/>
    </row>
    <row r="15" spans="1:7" ht="13.5" customHeight="1" x14ac:dyDescent="0.2">
      <c r="C15" s="1869" t="s">
        <v>1332</v>
      </c>
      <c r="D15" s="2455" t="s">
        <v>1331</v>
      </c>
      <c r="E15" s="2455"/>
      <c r="F15" s="2455"/>
    </row>
    <row r="16" spans="1:7" ht="13.5" customHeight="1" x14ac:dyDescent="0.2">
      <c r="A16" s="1280"/>
      <c r="B16" s="1274" t="s">
        <v>1330</v>
      </c>
      <c r="C16" s="1869" t="s">
        <v>1329</v>
      </c>
      <c r="D16" s="2456" t="s">
        <v>1670</v>
      </c>
      <c r="E16" s="2456"/>
      <c r="F16" s="2456"/>
    </row>
    <row r="17" spans="1:6" ht="20.45" customHeight="1" x14ac:dyDescent="0.2">
      <c r="A17" s="1281"/>
      <c r="B17" s="1282"/>
      <c r="C17" s="1283"/>
      <c r="D17" s="2454"/>
      <c r="E17" s="2454"/>
      <c r="F17" s="2454"/>
    </row>
    <row r="18" spans="1:6" ht="20.65" customHeight="1" x14ac:dyDescent="0.2">
      <c r="A18" s="1281"/>
      <c r="B18" s="1282"/>
      <c r="C18" s="1283"/>
      <c r="D18" s="2454"/>
      <c r="E18" s="2454"/>
      <c r="F18" s="2454"/>
    </row>
    <row r="19" spans="1:6" ht="20.65" customHeight="1" x14ac:dyDescent="0.2">
      <c r="A19" s="1281"/>
      <c r="B19" s="1282"/>
      <c r="C19" s="1283"/>
      <c r="D19" s="2454"/>
      <c r="E19" s="2454"/>
      <c r="F19" s="2454"/>
    </row>
    <row r="20" spans="1:6" ht="20.65" customHeight="1" x14ac:dyDescent="0.2">
      <c r="A20" s="1281"/>
      <c r="B20" s="1282"/>
      <c r="C20" s="1283"/>
      <c r="D20" s="2454"/>
      <c r="E20" s="2454"/>
      <c r="F20" s="2454"/>
    </row>
    <row r="21" spans="1:6" ht="20.65" customHeight="1" x14ac:dyDescent="0.2">
      <c r="A21" s="1281"/>
      <c r="B21" s="1282"/>
      <c r="C21" s="1283"/>
      <c r="D21" s="2454"/>
      <c r="E21" s="2454"/>
      <c r="F21" s="2454"/>
    </row>
    <row r="22" spans="1:6" ht="20.65" customHeight="1" x14ac:dyDescent="0.2">
      <c r="A22" s="1281"/>
      <c r="B22" s="1282"/>
      <c r="C22" s="1283"/>
      <c r="D22" s="2454"/>
      <c r="E22" s="2454"/>
      <c r="F22" s="2454"/>
    </row>
    <row r="23" spans="1:6" ht="20.65" customHeight="1" x14ac:dyDescent="0.2">
      <c r="A23" s="1281"/>
      <c r="B23" s="1282"/>
      <c r="C23" s="1283"/>
      <c r="D23" s="2454"/>
      <c r="E23" s="2454"/>
      <c r="F23" s="2454"/>
    </row>
    <row r="24" spans="1:6" ht="20.65" customHeight="1" x14ac:dyDescent="0.2">
      <c r="A24" s="1281"/>
      <c r="B24" s="1282"/>
      <c r="C24" s="1283"/>
      <c r="D24" s="2454"/>
      <c r="E24" s="2454"/>
      <c r="F24" s="2454"/>
    </row>
    <row r="25" spans="1:6" ht="20.65" customHeight="1" x14ac:dyDescent="0.2">
      <c r="A25" s="1281"/>
      <c r="B25" s="1282"/>
      <c r="C25" s="1283"/>
      <c r="D25" s="2454"/>
      <c r="E25" s="2454"/>
      <c r="F25" s="2454"/>
    </row>
    <row r="26" spans="1:6" ht="20.65" customHeight="1" x14ac:dyDescent="0.2">
      <c r="A26" s="1281"/>
      <c r="B26" s="1282"/>
      <c r="C26" s="1283"/>
      <c r="D26" s="2454"/>
      <c r="E26" s="2454"/>
      <c r="F26" s="2454"/>
    </row>
    <row r="27" spans="1:6" ht="20.65" customHeight="1" x14ac:dyDescent="0.2">
      <c r="A27" s="1281"/>
      <c r="B27" s="1282"/>
      <c r="C27" s="1283"/>
      <c r="D27" s="2454"/>
      <c r="E27" s="2454"/>
      <c r="F27" s="2454"/>
    </row>
    <row r="28" spans="1:6" ht="20.65" customHeight="1" x14ac:dyDescent="0.2">
      <c r="A28" s="1281"/>
      <c r="B28" s="1282"/>
      <c r="C28" s="1283"/>
      <c r="D28" s="2454"/>
      <c r="E28" s="2454"/>
      <c r="F28" s="2454"/>
    </row>
    <row r="29" spans="1:6" ht="20.65" customHeight="1" x14ac:dyDescent="0.2">
      <c r="A29" s="1281"/>
      <c r="B29" s="1282"/>
      <c r="C29" s="1283"/>
      <c r="D29" s="2454"/>
      <c r="E29" s="2454"/>
      <c r="F29" s="2454"/>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58" t="s">
        <v>1835</v>
      </c>
      <c r="B32" s="2458"/>
      <c r="C32" s="2458"/>
      <c r="D32" s="2458"/>
      <c r="E32" s="2458"/>
      <c r="F32" s="2458"/>
    </row>
    <row r="33" spans="1:6" ht="13.5" customHeight="1" x14ac:dyDescent="0.2">
      <c r="A33" s="328" t="s">
        <v>1509</v>
      </c>
      <c r="B33" s="328"/>
      <c r="C33" s="1286">
        <v>0</v>
      </c>
      <c r="D33" s="1926"/>
      <c r="E33" s="1284"/>
    </row>
    <row r="34" spans="1:6" ht="13.5" customHeight="1" x14ac:dyDescent="0.2">
      <c r="A34" s="328" t="s">
        <v>1949</v>
      </c>
      <c r="B34" s="328"/>
      <c r="C34" s="1287">
        <v>0</v>
      </c>
      <c r="D34" s="1926" t="s">
        <v>1671</v>
      </c>
      <c r="E34" s="2459">
        <f>+C33+C34</f>
        <v>0</v>
      </c>
      <c r="F34" s="2460"/>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61" t="s">
        <v>1672</v>
      </c>
      <c r="C49" s="2461"/>
      <c r="D49" s="2461"/>
      <c r="E49" s="1397"/>
    </row>
    <row r="50" spans="1:5" s="1298" customFormat="1" ht="3.75" customHeight="1" x14ac:dyDescent="0.2">
      <c r="A50" s="1297"/>
      <c r="B50" s="1868"/>
      <c r="C50" s="1868"/>
      <c r="D50" s="1868"/>
      <c r="E50" s="1397"/>
    </row>
    <row r="51" spans="1:5" s="1298" customFormat="1" ht="20.25" customHeight="1" x14ac:dyDescent="0.2">
      <c r="A51" s="1299">
        <v>6</v>
      </c>
      <c r="B51" s="2457" t="s">
        <v>1632</v>
      </c>
      <c r="C51" s="2457"/>
      <c r="D51" s="2457"/>
    </row>
    <row r="52" spans="1:5" ht="14.25" customHeight="1" x14ac:dyDescent="0.2">
      <c r="A52" s="1299"/>
      <c r="B52" s="2457"/>
      <c r="C52" s="2457"/>
      <c r="D52" s="245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06" t="str">
        <f>'Single Audit Cover'!A7</f>
        <v>Central Illinois Voc Ed Coop</v>
      </c>
      <c r="C1" s="2462"/>
      <c r="D1" s="2462"/>
      <c r="E1" s="2462"/>
      <c r="F1" s="2462"/>
      <c r="G1" s="2462"/>
      <c r="H1" s="2462"/>
      <c r="I1" s="2462"/>
      <c r="J1" s="2462"/>
      <c r="K1" s="2462"/>
      <c r="L1" s="2462"/>
      <c r="M1" s="2462"/>
    </row>
    <row r="2" spans="2:14" ht="15" x14ac:dyDescent="0.2">
      <c r="B2" s="2451">
        <f>'Single Audit Cover'!E7</f>
        <v>53102721045</v>
      </c>
      <c r="C2" s="2451"/>
      <c r="D2" s="2451"/>
      <c r="E2" s="2451"/>
      <c r="F2" s="2451"/>
      <c r="G2" s="2451"/>
      <c r="H2" s="2451"/>
      <c r="I2" s="2451"/>
      <c r="J2" s="2451"/>
      <c r="K2" s="2451"/>
      <c r="L2" s="2451"/>
      <c r="M2" s="2451"/>
      <c r="N2" s="1300"/>
    </row>
    <row r="3" spans="2:14" ht="15" x14ac:dyDescent="0.2">
      <c r="B3" s="2463" t="s">
        <v>1281</v>
      </c>
      <c r="C3" s="2463"/>
      <c r="D3" s="2463"/>
      <c r="E3" s="2463"/>
      <c r="F3" s="2463"/>
      <c r="G3" s="2463"/>
      <c r="H3" s="2463"/>
      <c r="I3" s="2463"/>
      <c r="J3" s="2463"/>
      <c r="K3" s="2463"/>
      <c r="L3" s="2463"/>
      <c r="M3" s="2463"/>
      <c r="N3" s="1300"/>
    </row>
    <row r="4" spans="2:14" ht="15" x14ac:dyDescent="0.2">
      <c r="B4" s="2464" t="str">
        <f>'Single Audit Cover'!A4</f>
        <v>Year Ending June 30, 2018</v>
      </c>
      <c r="C4" s="2464"/>
      <c r="D4" s="2464"/>
      <c r="E4" s="2464"/>
      <c r="F4" s="2464"/>
      <c r="G4" s="2464"/>
      <c r="H4" s="2464"/>
      <c r="I4" s="2464"/>
      <c r="J4" s="2464"/>
      <c r="K4" s="2464"/>
      <c r="L4" s="2464"/>
      <c r="M4" s="2464"/>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2107</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t="s">
        <v>2108</v>
      </c>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2084</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t="s">
        <v>2114</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Central Illinois Voc Ed Coop</v>
      </c>
      <c r="C1" s="2470"/>
      <c r="D1" s="2470"/>
      <c r="E1" s="2470"/>
      <c r="F1" s="2470"/>
      <c r="G1" s="2470"/>
      <c r="H1" s="2470"/>
      <c r="I1" s="2470"/>
      <c r="J1" s="1420"/>
    </row>
    <row r="2" spans="2:10" s="317" customFormat="1" ht="12.75" customHeight="1" x14ac:dyDescent="0.2">
      <c r="B2" s="2471">
        <f>'Single Audit Cover'!E7</f>
        <v>53102721045</v>
      </c>
      <c r="C2" s="2472"/>
      <c r="D2" s="2472"/>
      <c r="E2" s="2472"/>
      <c r="F2" s="2472"/>
      <c r="G2" s="2472"/>
      <c r="H2" s="2472"/>
      <c r="I2" s="2472"/>
      <c r="J2" s="1420"/>
    </row>
    <row r="3" spans="2:10" s="317" customFormat="1" ht="12.75" customHeight="1" x14ac:dyDescent="0.2">
      <c r="B3" s="2473" t="s">
        <v>1347</v>
      </c>
      <c r="C3" s="2474"/>
      <c r="D3" s="2474"/>
      <c r="E3" s="2474"/>
      <c r="F3" s="2474"/>
      <c r="G3" s="2474"/>
      <c r="H3" s="2474"/>
      <c r="I3" s="2474"/>
      <c r="J3" s="1421"/>
    </row>
    <row r="4" spans="2:10" s="317" customFormat="1" ht="12.75" customHeight="1" x14ac:dyDescent="0.2">
      <c r="B4" s="2473" t="str">
        <f>'Single Audit Cover'!A4</f>
        <v>Year Ending June 30, 2018</v>
      </c>
      <c r="C4" s="2474"/>
      <c r="D4" s="2474"/>
      <c r="E4" s="2474"/>
      <c r="F4" s="2474"/>
      <c r="G4" s="2474"/>
      <c r="H4" s="2474"/>
      <c r="I4" s="2474"/>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3" t="s">
        <v>1346</v>
      </c>
      <c r="C7" s="2474"/>
      <c r="D7" s="2474"/>
      <c r="E7" s="2474"/>
      <c r="F7" s="2474"/>
      <c r="G7" s="2474"/>
      <c r="H7" s="2474"/>
      <c r="I7" s="2474"/>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75"/>
      <c r="D11" s="2475"/>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76"/>
      <c r="E29" s="2476"/>
      <c r="F29" s="2476"/>
      <c r="G29" s="2476"/>
      <c r="H29" s="2476"/>
      <c r="I29" s="2476"/>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77" t="s">
        <v>1854</v>
      </c>
      <c r="D37" s="2478"/>
      <c r="E37" s="2478"/>
      <c r="F37" s="2479"/>
      <c r="G37" s="2477" t="s">
        <v>1674</v>
      </c>
      <c r="H37" s="2478"/>
      <c r="I37" s="2479"/>
    </row>
    <row r="38" spans="2:9" ht="16.5" customHeight="1" x14ac:dyDescent="0.2">
      <c r="B38" s="1442"/>
      <c r="C38" s="2465"/>
      <c r="D38" s="2466"/>
      <c r="E38" s="2466"/>
      <c r="F38" s="2467"/>
      <c r="G38" s="2480"/>
      <c r="H38" s="2481"/>
      <c r="I38" s="2482"/>
    </row>
    <row r="39" spans="2:9" ht="16.5" customHeight="1" x14ac:dyDescent="0.2">
      <c r="B39" s="1442"/>
      <c r="C39" s="2465"/>
      <c r="D39" s="2466"/>
      <c r="E39" s="2466"/>
      <c r="F39" s="2467"/>
      <c r="G39" s="2468"/>
      <c r="H39" s="2468"/>
      <c r="I39" s="2468"/>
    </row>
    <row r="40" spans="2:9" ht="16.5" customHeight="1" x14ac:dyDescent="0.2">
      <c r="B40" s="1442"/>
      <c r="C40" s="2465"/>
      <c r="D40" s="2466"/>
      <c r="E40" s="2466"/>
      <c r="F40" s="2467"/>
      <c r="G40" s="2468"/>
      <c r="H40" s="2468"/>
      <c r="I40" s="2468"/>
    </row>
    <row r="41" spans="2:9" ht="16.5" customHeight="1" x14ac:dyDescent="0.2">
      <c r="B41" s="1442"/>
      <c r="C41" s="2465"/>
      <c r="D41" s="2466"/>
      <c r="E41" s="2466"/>
      <c r="F41" s="2467"/>
      <c r="G41" s="2468"/>
      <c r="H41" s="2468"/>
      <c r="I41" s="2468"/>
    </row>
    <row r="42" spans="2:9" ht="16.5" customHeight="1" x14ac:dyDescent="0.2">
      <c r="B42" s="1442"/>
      <c r="C42" s="2465"/>
      <c r="D42" s="2466"/>
      <c r="E42" s="2466"/>
      <c r="F42" s="2467"/>
      <c r="G42" s="2468"/>
      <c r="H42" s="2468"/>
      <c r="I42" s="2468"/>
    </row>
    <row r="43" spans="2:9" ht="16.5" customHeight="1" x14ac:dyDescent="0.2">
      <c r="B43" s="1442"/>
      <c r="C43" s="2483" t="s">
        <v>1675</v>
      </c>
      <c r="D43" s="2484"/>
      <c r="E43" s="2484"/>
      <c r="F43" s="2485"/>
      <c r="G43" s="2486">
        <f>SUM(G38:I42)</f>
        <v>0</v>
      </c>
      <c r="H43" s="2486"/>
      <c r="I43" s="2486"/>
    </row>
    <row r="44" spans="2:9" ht="12.75" customHeight="1" x14ac:dyDescent="0.2"/>
    <row r="45" spans="2:9" ht="12.75" customHeight="1" x14ac:dyDescent="0.2">
      <c r="B45" s="1433" t="s">
        <v>1952</v>
      </c>
      <c r="D45" s="2487">
        <v>0</v>
      </c>
      <c r="E45" s="2488"/>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89"/>
      <c r="F49" s="2489"/>
      <c r="G49" s="2489"/>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Central Illinois Voc Ed Coop</v>
      </c>
      <c r="C1" s="2469"/>
      <c r="D1" s="2469"/>
      <c r="E1" s="2469"/>
      <c r="F1" s="2469"/>
      <c r="G1" s="2469"/>
      <c r="H1" s="2469"/>
      <c r="I1" s="2469"/>
      <c r="J1" s="2469"/>
      <c r="K1" s="2469"/>
      <c r="L1" s="1372"/>
      <c r="M1" s="1372"/>
    </row>
    <row r="2" spans="1:13" ht="12" customHeight="1" x14ac:dyDescent="0.2">
      <c r="B2" s="2471">
        <f>'Single Audit Cover'!E7</f>
        <v>53102721045</v>
      </c>
      <c r="C2" s="2471"/>
      <c r="D2" s="2471"/>
      <c r="E2" s="2471"/>
      <c r="F2" s="2471"/>
      <c r="G2" s="2471"/>
      <c r="H2" s="2471"/>
      <c r="I2" s="2471"/>
      <c r="J2" s="2471"/>
      <c r="K2" s="2471"/>
      <c r="L2" s="1373"/>
      <c r="M2" s="1374"/>
    </row>
    <row r="3" spans="1:13" ht="10.35" customHeight="1" x14ac:dyDescent="0.2">
      <c r="B3" s="2492" t="s">
        <v>1347</v>
      </c>
      <c r="C3" s="2492"/>
      <c r="D3" s="2492"/>
      <c r="E3" s="2492"/>
      <c r="F3" s="2492"/>
      <c r="G3" s="2492"/>
      <c r="H3" s="2492"/>
      <c r="I3" s="2492"/>
      <c r="J3" s="2492"/>
      <c r="K3" s="2492"/>
      <c r="L3" s="1375"/>
      <c r="M3" s="1375"/>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3" t="s">
        <v>1363</v>
      </c>
      <c r="C7" s="2493"/>
      <c r="D7" s="2494"/>
      <c r="E7" s="2494"/>
      <c r="F7" s="2494"/>
      <c r="G7" s="2494"/>
      <c r="H7" s="2494"/>
      <c r="I7" s="2494"/>
      <c r="J7" s="2494"/>
      <c r="K7" s="2494"/>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1</v>
      </c>
      <c r="E10" s="322"/>
      <c r="F10" s="1385" t="s">
        <v>1362</v>
      </c>
      <c r="G10" s="1386"/>
      <c r="H10" s="1387" t="s">
        <v>1361</v>
      </c>
      <c r="I10" s="1386" t="s">
        <v>2077</v>
      </c>
      <c r="J10" s="1388" t="s">
        <v>1360</v>
      </c>
      <c r="K10" s="322"/>
      <c r="L10" s="1379"/>
    </row>
    <row r="11" spans="1:13" ht="13.5" customHeight="1" x14ac:dyDescent="0.2">
      <c r="B11" s="322"/>
      <c r="C11" s="322"/>
      <c r="D11" s="322"/>
      <c r="E11" s="322"/>
      <c r="F11" s="322"/>
      <c r="G11" s="1381"/>
      <c r="H11" s="322"/>
      <c r="I11" s="1389" t="s">
        <v>1359</v>
      </c>
      <c r="J11" s="322"/>
      <c r="K11" s="1390">
        <v>1990</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60" customHeight="1" x14ac:dyDescent="0.2">
      <c r="B14" s="2491" t="s">
        <v>2100</v>
      </c>
      <c r="C14" s="2491"/>
      <c r="D14" s="2491"/>
      <c r="E14" s="2491"/>
      <c r="F14" s="2491"/>
      <c r="G14" s="2491"/>
      <c r="H14" s="2491"/>
      <c r="I14" s="2491"/>
      <c r="J14" s="2491"/>
      <c r="K14" s="2491"/>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1" t="s">
        <v>2101</v>
      </c>
      <c r="C17" s="2491"/>
      <c r="D17" s="2491"/>
      <c r="E17" s="2491"/>
      <c r="F17" s="2491"/>
      <c r="G17" s="2491"/>
      <c r="H17" s="2491"/>
      <c r="I17" s="2491"/>
      <c r="J17" s="2491"/>
      <c r="K17" s="2491"/>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5" t="s">
        <v>2102</v>
      </c>
      <c r="C20" s="2495"/>
      <c r="D20" s="2491"/>
      <c r="E20" s="2491"/>
      <c r="F20" s="2491"/>
      <c r="G20" s="2491"/>
      <c r="H20" s="2491"/>
      <c r="I20" s="2491"/>
      <c r="J20" s="2491"/>
      <c r="K20" s="2491"/>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1" t="s">
        <v>2103</v>
      </c>
      <c r="C23" s="2491"/>
      <c r="D23" s="2491"/>
      <c r="E23" s="2491"/>
      <c r="F23" s="2491"/>
      <c r="G23" s="2491"/>
      <c r="H23" s="2491"/>
      <c r="I23" s="2491"/>
      <c r="J23" s="2491"/>
      <c r="K23" s="2491"/>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1" t="s">
        <v>2104</v>
      </c>
      <c r="C26" s="2491"/>
      <c r="D26" s="2491"/>
      <c r="E26" s="2491"/>
      <c r="F26" s="2491"/>
      <c r="G26" s="2491"/>
      <c r="H26" s="2491"/>
      <c r="I26" s="2491"/>
      <c r="J26" s="2491"/>
      <c r="K26" s="2491"/>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6" t="s">
        <v>2105</v>
      </c>
      <c r="C29" s="2496"/>
      <c r="D29" s="2491"/>
      <c r="E29" s="2491"/>
      <c r="F29" s="2491"/>
      <c r="G29" s="2491"/>
      <c r="H29" s="2491"/>
      <c r="I29" s="2491"/>
      <c r="J29" s="2491"/>
      <c r="K29" s="2491"/>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54.95" customHeight="1" x14ac:dyDescent="0.2">
      <c r="B32" s="2490" t="s">
        <v>2106</v>
      </c>
      <c r="C32" s="2490"/>
      <c r="D32" s="2491"/>
      <c r="E32" s="2491"/>
      <c r="F32" s="2491"/>
      <c r="G32" s="2491"/>
      <c r="H32" s="2491"/>
      <c r="I32" s="2491"/>
      <c r="J32" s="2491"/>
      <c r="K32" s="2491"/>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Central Illinois Voc Ed Coop</v>
      </c>
      <c r="C1" s="2497"/>
      <c r="D1" s="2497"/>
      <c r="E1" s="2497"/>
      <c r="F1" s="2497"/>
      <c r="G1" s="2497"/>
      <c r="H1" s="2497"/>
      <c r="I1" s="2497"/>
      <c r="J1" s="2497"/>
      <c r="K1" s="2497"/>
      <c r="L1" s="1463"/>
    </row>
    <row r="2" spans="1:12" ht="12.75" customHeight="1" x14ac:dyDescent="0.2">
      <c r="B2" s="2498">
        <f>'Single Audit Cover'!E7</f>
        <v>53102721045</v>
      </c>
      <c r="C2" s="2498"/>
      <c r="D2" s="2498"/>
      <c r="E2" s="2498"/>
      <c r="F2" s="2498"/>
      <c r="G2" s="2498"/>
      <c r="H2" s="2498"/>
      <c r="I2" s="2498"/>
      <c r="J2" s="2498"/>
      <c r="K2" s="2498"/>
      <c r="L2" s="1464"/>
    </row>
    <row r="3" spans="1:12" ht="12.75" customHeight="1" x14ac:dyDescent="0.2">
      <c r="B3" s="2492" t="s">
        <v>1347</v>
      </c>
      <c r="C3" s="2492"/>
      <c r="D3" s="2492"/>
      <c r="E3" s="2492"/>
      <c r="F3" s="2492"/>
      <c r="G3" s="2492"/>
      <c r="H3" s="2492"/>
      <c r="I3" s="2492"/>
      <c r="J3" s="2492"/>
      <c r="K3" s="2492"/>
      <c r="L3" s="1375"/>
    </row>
    <row r="4" spans="1:12" ht="12.75" customHeight="1" x14ac:dyDescent="0.2">
      <c r="B4" s="2492" t="str">
        <f>'Single Audit Cover'!A4</f>
        <v>Year Ending June 30, 2018</v>
      </c>
      <c r="C4" s="2492"/>
      <c r="D4" s="2492"/>
      <c r="E4" s="2492"/>
      <c r="F4" s="2492"/>
      <c r="G4" s="2492"/>
      <c r="H4" s="2492"/>
      <c r="I4" s="2492"/>
      <c r="J4" s="2492"/>
      <c r="K4" s="2492"/>
      <c r="L4" s="1375"/>
    </row>
    <row r="5" spans="1:12" ht="5.25" customHeight="1" x14ac:dyDescent="0.2">
      <c r="B5" s="1258" t="s">
        <v>1231</v>
      </c>
      <c r="C5" s="1258"/>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76"/>
      <c r="G12" s="2476"/>
      <c r="H12" s="2476"/>
      <c r="I12" s="2476"/>
      <c r="J12" s="2476"/>
      <c r="K12" s="2476"/>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501"/>
      <c r="E14" s="2501"/>
      <c r="F14" s="2501"/>
      <c r="H14" s="1473" t="s">
        <v>1370</v>
      </c>
      <c r="I14" s="2502"/>
      <c r="J14" s="2502"/>
      <c r="K14" s="2502"/>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02"/>
      <c r="E16" s="2502"/>
      <c r="F16" s="2502"/>
      <c r="G16" s="2502"/>
      <c r="H16" s="2502"/>
      <c r="I16" s="2502"/>
      <c r="J16" s="2502"/>
      <c r="K16" s="2502"/>
      <c r="L16" s="322"/>
    </row>
    <row r="17" spans="2:12" ht="13.5" customHeight="1" x14ac:dyDescent="0.2">
      <c r="B17" s="1385" t="s">
        <v>1368</v>
      </c>
      <c r="C17" s="1385"/>
      <c r="D17" s="2503"/>
      <c r="E17" s="2503"/>
      <c r="F17" s="2503"/>
      <c r="G17" s="2503"/>
      <c r="H17" s="2503"/>
      <c r="I17" s="2503"/>
      <c r="J17" s="2503"/>
      <c r="K17" s="2503"/>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500"/>
      <c r="C20" s="2500"/>
      <c r="D20" s="2500"/>
      <c r="E20" s="2500"/>
      <c r="F20" s="2500"/>
      <c r="G20" s="2500"/>
      <c r="H20" s="2500"/>
      <c r="I20" s="2500"/>
      <c r="J20" s="2500"/>
      <c r="K20" s="2500"/>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500"/>
      <c r="C23" s="2500"/>
      <c r="D23" s="2500"/>
      <c r="E23" s="2500"/>
      <c r="F23" s="2500"/>
      <c r="G23" s="2500"/>
      <c r="H23" s="2500"/>
      <c r="I23" s="2500"/>
      <c r="J23" s="2500"/>
      <c r="K23" s="2500"/>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500"/>
      <c r="C26" s="2500"/>
      <c r="D26" s="2500"/>
      <c r="E26" s="2500"/>
      <c r="F26" s="2500"/>
      <c r="G26" s="2500"/>
      <c r="H26" s="2500"/>
      <c r="I26" s="2500"/>
      <c r="J26" s="2500"/>
      <c r="K26" s="2500"/>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500"/>
      <c r="C29" s="2500"/>
      <c r="D29" s="2500"/>
      <c r="E29" s="2500"/>
      <c r="F29" s="2500"/>
      <c r="G29" s="2500"/>
      <c r="H29" s="2500"/>
      <c r="I29" s="2500"/>
      <c r="J29" s="2500"/>
      <c r="K29" s="2500"/>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500"/>
      <c r="C32" s="2500"/>
      <c r="D32" s="2500"/>
      <c r="E32" s="2500"/>
      <c r="F32" s="2500"/>
      <c r="G32" s="2500"/>
      <c r="H32" s="2500"/>
      <c r="I32" s="2500"/>
      <c r="J32" s="2500"/>
      <c r="K32" s="2500"/>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500"/>
      <c r="C35" s="2500"/>
      <c r="D35" s="2500"/>
      <c r="E35" s="2500"/>
      <c r="F35" s="2500"/>
      <c r="G35" s="2500"/>
      <c r="H35" s="2500"/>
      <c r="I35" s="2500"/>
      <c r="J35" s="2500"/>
      <c r="K35" s="2500"/>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500"/>
      <c r="C38" s="2500"/>
      <c r="D38" s="2500"/>
      <c r="E38" s="2500"/>
      <c r="F38" s="2500"/>
      <c r="G38" s="2500"/>
      <c r="H38" s="2500"/>
      <c r="I38" s="2500"/>
      <c r="J38" s="2500"/>
      <c r="K38" s="2500"/>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500"/>
      <c r="C41" s="2500"/>
      <c r="D41" s="2500"/>
      <c r="E41" s="2500"/>
      <c r="F41" s="2500"/>
      <c r="G41" s="2500"/>
      <c r="H41" s="2500"/>
      <c r="I41" s="2500"/>
      <c r="J41" s="2500"/>
      <c r="K41" s="2500"/>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69" t="str">
        <f>'Single Audit Cover'!A7</f>
        <v>Central Illinois Voc Ed Coop</v>
      </c>
      <c r="C1" s="2469"/>
      <c r="D1" s="2469"/>
      <c r="E1" s="1489"/>
    </row>
    <row r="2" spans="2:5" s="1280" customFormat="1" ht="12.75" customHeight="1" x14ac:dyDescent="0.2">
      <c r="B2" s="2471">
        <f>'Single Audit Cover'!E7</f>
        <v>53102721045</v>
      </c>
      <c r="C2" s="2471"/>
      <c r="D2" s="2471"/>
      <c r="E2" s="1490"/>
    </row>
    <row r="3" spans="2:5" ht="12.75" customHeight="1" x14ac:dyDescent="0.2">
      <c r="B3" s="2492" t="s">
        <v>1869</v>
      </c>
      <c r="C3" s="2492"/>
      <c r="D3" s="2492"/>
      <c r="E3" s="1272"/>
    </row>
    <row r="4" spans="2:5" s="1280" customFormat="1" ht="12.75" customHeight="1" x14ac:dyDescent="0.2">
      <c r="B4" s="2504" t="str">
        <f>'Single Audit Cover'!A4</f>
        <v>Year Ending June 30, 2018</v>
      </c>
      <c r="C4" s="2504"/>
      <c r="D4" s="2504"/>
      <c r="E4" s="1491"/>
    </row>
    <row r="5" spans="2:5" s="1280" customFormat="1" ht="40.1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956" t="s">
        <v>2097</v>
      </c>
      <c r="C7" s="1955" t="s">
        <v>2098</v>
      </c>
      <c r="D7" s="1955" t="s">
        <v>2099</v>
      </c>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2">
        <f>ROUND(D10+F10+H10,5)</f>
        <v>0</v>
      </c>
      <c r="K10" s="222"/>
      <c r="L10" s="355"/>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466102</v>
      </c>
      <c r="E16" s="356"/>
      <c r="F16" s="1753">
        <f>SUM('Acct Summary 7-8'!C17,'Acct Summary 7-8'!D17,'Acct Summary 7-8'!F17)</f>
        <v>456542</v>
      </c>
      <c r="G16" s="356"/>
      <c r="H16" s="1753">
        <f>SUM(D16-F16)</f>
        <v>9560</v>
      </c>
      <c r="I16" s="222"/>
      <c r="J16" s="1753">
        <f>SUM('Acct Summary 7-8'!C81,'Acct Summary 7-8'!D81,'Acct Summary 7-8'!F81,'Acct Summary 7-8'!I81)</f>
        <v>33299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Central Illinois Voc Ed Coop</v>
      </c>
      <c r="E7" s="391"/>
      <c r="G7" s="252"/>
      <c r="H7" s="387"/>
      <c r="I7" s="387"/>
      <c r="J7" s="387"/>
      <c r="K7" s="387"/>
      <c r="L7" s="329"/>
      <c r="M7" s="329"/>
      <c r="N7" s="329"/>
      <c r="O7" s="329"/>
      <c r="P7" s="329"/>
    </row>
    <row r="8" spans="1:18" ht="12.75" x14ac:dyDescent="0.2">
      <c r="A8" s="329"/>
      <c r="B8" s="329"/>
      <c r="C8" s="389" t="s">
        <v>1187</v>
      </c>
      <c r="D8" s="392">
        <f>COVER!A13</f>
        <v>53102721045</v>
      </c>
      <c r="E8" s="393"/>
      <c r="G8" s="329"/>
      <c r="H8" s="329"/>
      <c r="I8" s="329"/>
      <c r="J8" s="329"/>
      <c r="K8" s="329"/>
      <c r="L8" s="329"/>
      <c r="M8" s="329"/>
      <c r="N8" s="329"/>
      <c r="O8" s="329"/>
      <c r="P8" s="329"/>
    </row>
    <row r="9" spans="1:18" ht="12.75" x14ac:dyDescent="0.2">
      <c r="A9" s="329"/>
      <c r="B9" s="329"/>
      <c r="C9" s="389" t="s">
        <v>737</v>
      </c>
      <c r="D9" s="394" t="str">
        <f>COVER!A15</f>
        <v>Woodford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2</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33299</v>
      </c>
      <c r="I12" s="404"/>
      <c r="J12" s="404"/>
      <c r="K12" s="405">
        <f>TRUNC((H12/H13*100000),5)/100000</f>
        <v>7.1441444100000001E-2</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466102</v>
      </c>
      <c r="I13" s="404"/>
      <c r="J13" s="404"/>
      <c r="K13" s="410"/>
      <c r="L13" s="218"/>
      <c r="M13" s="360" t="s">
        <v>1207</v>
      </c>
      <c r="N13" s="360"/>
      <c r="O13" s="411">
        <f>(O11*O12)</f>
        <v>0.7</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456542</v>
      </c>
      <c r="I17" s="404"/>
      <c r="J17" s="416"/>
      <c r="K17" s="405">
        <f>TRUNC((H17/H18*100000),5)/100000</f>
        <v>0.97948946790000002</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466102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f>IF(K24&gt;=180,"4",IF(K24&gt;=90,"3",IF(K24&gt;=30,"2",1)))</f>
        <v>1</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33299</v>
      </c>
      <c r="I24" s="422"/>
      <c r="J24" s="422"/>
      <c r="K24" s="423">
        <f>TRUNC(((H24/H25*100000)/100000),2)</f>
        <v>26.25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1268.1722199999999</v>
      </c>
      <c r="I25" s="425"/>
      <c r="J25" s="425"/>
      <c r="K25" s="410"/>
      <c r="L25" s="218"/>
      <c r="M25" s="360" t="s">
        <v>1207</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79"/>
      <c r="D3" s="1580"/>
      <c r="E3" s="1580"/>
      <c r="F3" s="1580"/>
      <c r="G3" s="1580"/>
      <c r="H3" s="1580"/>
      <c r="I3" s="1580"/>
      <c r="J3" s="1580"/>
      <c r="K3" s="1580"/>
      <c r="L3" s="1580"/>
      <c r="M3" s="1581"/>
      <c r="N3" s="1582"/>
    </row>
    <row r="4" spans="1:14" ht="13.5" customHeight="1" x14ac:dyDescent="0.2">
      <c r="A4" s="463" t="s">
        <v>1750</v>
      </c>
      <c r="B4" s="464"/>
      <c r="C4" s="465">
        <v>33299</v>
      </c>
      <c r="D4" s="465">
        <v>0</v>
      </c>
      <c r="E4" s="466">
        <v>0</v>
      </c>
      <c r="F4" s="466">
        <v>0</v>
      </c>
      <c r="G4" s="466">
        <v>0</v>
      </c>
      <c r="H4" s="466">
        <v>0</v>
      </c>
      <c r="I4" s="466">
        <v>0</v>
      </c>
      <c r="J4" s="467">
        <v>0</v>
      </c>
      <c r="K4" s="466">
        <v>0</v>
      </c>
      <c r="L4" s="466">
        <v>0</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33299</v>
      </c>
      <c r="D13" s="1757">
        <f t="shared" ref="D13:L13" si="0">SUM(D4:D12)</f>
        <v>0</v>
      </c>
      <c r="E13" s="1757">
        <f t="shared" si="0"/>
        <v>0</v>
      </c>
      <c r="F13" s="1757">
        <f t="shared" si="0"/>
        <v>0</v>
      </c>
      <c r="G13" s="1757">
        <f t="shared" si="0"/>
        <v>0</v>
      </c>
      <c r="H13" s="1757">
        <f t="shared" si="0"/>
        <v>0</v>
      </c>
      <c r="I13" s="1757">
        <f t="shared" si="0"/>
        <v>0</v>
      </c>
      <c r="J13" s="1757">
        <f t="shared" si="0"/>
        <v>0</v>
      </c>
      <c r="K13" s="1757">
        <f t="shared" si="0"/>
        <v>0</v>
      </c>
      <c r="L13" s="1757">
        <f t="shared" si="0"/>
        <v>0</v>
      </c>
      <c r="M13" s="468"/>
      <c r="N13" s="469"/>
    </row>
    <row r="14" spans="1:14" ht="18" customHeight="1" thickTop="1" x14ac:dyDescent="0.2">
      <c r="A14" s="2126" t="s">
        <v>149</v>
      </c>
      <c r="B14" s="2127"/>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0</v>
      </c>
      <c r="N16" s="483"/>
    </row>
    <row r="17" spans="1:14" s="484" customFormat="1" ht="12.75" customHeight="1" x14ac:dyDescent="0.2">
      <c r="A17" s="481" t="s">
        <v>1470</v>
      </c>
      <c r="B17" s="482">
        <v>230</v>
      </c>
      <c r="C17" s="476"/>
      <c r="D17" s="476"/>
      <c r="E17" s="476"/>
      <c r="F17" s="476"/>
      <c r="G17" s="476"/>
      <c r="H17" s="476"/>
      <c r="I17" s="476"/>
      <c r="J17" s="476"/>
      <c r="K17" s="476"/>
      <c r="L17" s="476"/>
      <c r="M17" s="467">
        <v>0</v>
      </c>
      <c r="N17" s="483"/>
    </row>
    <row r="18" spans="1:14" s="484" customFormat="1" ht="12.75" customHeight="1" x14ac:dyDescent="0.2">
      <c r="A18" s="481" t="s">
        <v>1471</v>
      </c>
      <c r="B18" s="482">
        <v>240</v>
      </c>
      <c r="C18" s="476"/>
      <c r="D18" s="476"/>
      <c r="E18" s="476"/>
      <c r="F18" s="476"/>
      <c r="G18" s="476"/>
      <c r="H18" s="476"/>
      <c r="I18" s="476"/>
      <c r="J18" s="476"/>
      <c r="K18" s="476"/>
      <c r="L18" s="476"/>
      <c r="M18" s="467">
        <v>0</v>
      </c>
      <c r="N18" s="483"/>
    </row>
    <row r="19" spans="1:14" s="484" customFormat="1" ht="12.75" customHeight="1" x14ac:dyDescent="0.2">
      <c r="A19" s="481" t="s">
        <v>1472</v>
      </c>
      <c r="B19" s="482">
        <v>250</v>
      </c>
      <c r="C19" s="476"/>
      <c r="D19" s="476"/>
      <c r="E19" s="476"/>
      <c r="F19" s="476"/>
      <c r="G19" s="476"/>
      <c r="H19" s="476"/>
      <c r="I19" s="476"/>
      <c r="J19" s="476"/>
      <c r="K19" s="476"/>
      <c r="L19" s="476"/>
      <c r="M19" s="467">
        <v>476282</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0</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0</v>
      </c>
    </row>
    <row r="23" spans="1:14" ht="13.5" customHeight="1" thickBot="1" x14ac:dyDescent="0.25">
      <c r="A23" s="1756" t="s">
        <v>664</v>
      </c>
      <c r="B23" s="1761"/>
      <c r="C23" s="468"/>
      <c r="D23" s="468"/>
      <c r="E23" s="468"/>
      <c r="F23" s="468"/>
      <c r="G23" s="468"/>
      <c r="H23" s="468"/>
      <c r="I23" s="468"/>
      <c r="J23" s="468"/>
      <c r="K23" s="468"/>
      <c r="L23" s="468"/>
      <c r="M23" s="1708">
        <f>SUM(M15:M22)</f>
        <v>476282</v>
      </c>
      <c r="N23" s="1708">
        <f>SUM(N21:N22)</f>
        <v>0</v>
      </c>
    </row>
    <row r="24" spans="1:14" ht="18" customHeight="1" thickTop="1" x14ac:dyDescent="0.2">
      <c r="A24" s="2128" t="s">
        <v>619</v>
      </c>
      <c r="B24" s="2129"/>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0</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0</v>
      </c>
      <c r="M34" s="468"/>
      <c r="N34" s="479"/>
    </row>
    <row r="35" spans="1:14" ht="18" customHeight="1" thickTop="1" x14ac:dyDescent="0.2">
      <c r="A35" s="2130" t="s">
        <v>550</v>
      </c>
      <c r="B35" s="2131"/>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0</v>
      </c>
    </row>
    <row r="37" spans="1:14" ht="13.5" thickBot="1" x14ac:dyDescent="0.25">
      <c r="A37" s="1756" t="s">
        <v>674</v>
      </c>
      <c r="B37" s="1761"/>
      <c r="C37" s="476"/>
      <c r="D37" s="476"/>
      <c r="E37" s="476"/>
      <c r="F37" s="476"/>
      <c r="G37" s="476"/>
      <c r="H37" s="476"/>
      <c r="I37" s="476"/>
      <c r="J37" s="476"/>
      <c r="K37" s="476"/>
      <c r="L37" s="479"/>
      <c r="M37" s="468"/>
      <c r="N37" s="1708">
        <f>SUM(N36:N36)</f>
        <v>0</v>
      </c>
    </row>
    <row r="38" spans="1:14" s="329" customFormat="1" ht="13.5" customHeight="1" thickTop="1" x14ac:dyDescent="0.2">
      <c r="A38" s="494" t="s">
        <v>440</v>
      </c>
      <c r="B38" s="482">
        <v>714</v>
      </c>
      <c r="C38" s="465">
        <v>4348</v>
      </c>
      <c r="D38" s="465">
        <v>0</v>
      </c>
      <c r="E38" s="465">
        <v>0</v>
      </c>
      <c r="F38" s="465">
        <v>0</v>
      </c>
      <c r="G38" s="465">
        <v>0</v>
      </c>
      <c r="H38" s="465">
        <v>0</v>
      </c>
      <c r="I38" s="465">
        <v>0</v>
      </c>
      <c r="J38" s="465">
        <v>0</v>
      </c>
      <c r="K38" s="465">
        <v>0</v>
      </c>
      <c r="L38" s="465">
        <v>0</v>
      </c>
      <c r="M38" s="495"/>
      <c r="N38" s="495"/>
    </row>
    <row r="39" spans="1:14" s="329" customFormat="1" ht="13.5" customHeight="1" x14ac:dyDescent="0.2">
      <c r="A39" s="494" t="s">
        <v>360</v>
      </c>
      <c r="B39" s="482">
        <v>730</v>
      </c>
      <c r="C39" s="465">
        <v>28951</v>
      </c>
      <c r="D39" s="465">
        <v>0</v>
      </c>
      <c r="E39" s="465">
        <v>0</v>
      </c>
      <c r="F39" s="465">
        <v>0</v>
      </c>
      <c r="G39" s="465">
        <v>0</v>
      </c>
      <c r="H39" s="465">
        <v>0</v>
      </c>
      <c r="I39" s="465">
        <v>0</v>
      </c>
      <c r="J39" s="465">
        <v>0</v>
      </c>
      <c r="K39" s="465">
        <v>0</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476282</v>
      </c>
      <c r="N40" s="495"/>
    </row>
    <row r="41" spans="1:14" ht="13.5" customHeight="1" thickBot="1" x14ac:dyDescent="0.25">
      <c r="A41" s="1756" t="s">
        <v>676</v>
      </c>
      <c r="B41" s="1726"/>
      <c r="C41" s="1708">
        <f>(SUM(C34,C37,C38,C39))</f>
        <v>33299</v>
      </c>
      <c r="D41" s="1708">
        <f t="shared" ref="D41:L41" si="2">SUM(D34,D37,D38:D39)</f>
        <v>0</v>
      </c>
      <c r="E41" s="1708">
        <f t="shared" si="2"/>
        <v>0</v>
      </c>
      <c r="F41" s="1708">
        <f t="shared" si="2"/>
        <v>0</v>
      </c>
      <c r="G41" s="1708">
        <f t="shared" si="2"/>
        <v>0</v>
      </c>
      <c r="H41" s="1708">
        <f t="shared" si="2"/>
        <v>0</v>
      </c>
      <c r="I41" s="1708">
        <f t="shared" si="2"/>
        <v>0</v>
      </c>
      <c r="J41" s="1708">
        <f t="shared" si="2"/>
        <v>0</v>
      </c>
      <c r="K41" s="1708">
        <f t="shared" si="2"/>
        <v>0</v>
      </c>
      <c r="L41" s="1708">
        <f t="shared" si="2"/>
        <v>0</v>
      </c>
      <c r="M41" s="1708">
        <f>SUM(M40)</f>
        <v>476282</v>
      </c>
      <c r="N41" s="1708">
        <f>SUM(N37)</f>
        <v>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I6" sqref="I6:J6"/>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0"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2" t="s">
        <v>1237</v>
      </c>
      <c r="B3" s="2153"/>
      <c r="C3" s="1593"/>
      <c r="D3" s="1594"/>
      <c r="E3" s="1594"/>
      <c r="F3" s="1594"/>
      <c r="G3" s="1594"/>
      <c r="H3" s="1594"/>
      <c r="I3" s="1594"/>
      <c r="J3" s="1594"/>
      <c r="K3" s="1595"/>
      <c r="L3" s="504"/>
    </row>
    <row r="4" spans="1:13" ht="15.75" customHeight="1" x14ac:dyDescent="0.2">
      <c r="A4" s="1952" t="s">
        <v>1579</v>
      </c>
      <c r="B4" s="1953">
        <v>1000</v>
      </c>
      <c r="C4" s="1762">
        <f>'Revenues 9-14'!C109</f>
        <v>5961</v>
      </c>
      <c r="D4" s="1762">
        <f>'Revenues 9-14'!D109</f>
        <v>0</v>
      </c>
      <c r="E4" s="1762">
        <f>'Revenues 9-14'!E109</f>
        <v>0</v>
      </c>
      <c r="F4" s="1762">
        <f>'Revenues 9-14'!F109</f>
        <v>0</v>
      </c>
      <c r="G4" s="1762">
        <f>'Revenues 9-14'!G109</f>
        <v>0</v>
      </c>
      <c r="H4" s="1762">
        <f>'Revenues 9-14'!H109</f>
        <v>0</v>
      </c>
      <c r="I4" s="1762">
        <f>'Revenues 9-14'!I109</f>
        <v>0</v>
      </c>
      <c r="J4" s="1762">
        <f>'Revenues 9-14'!J109</f>
        <v>0</v>
      </c>
      <c r="K4" s="1762">
        <f>'Revenues 9-14'!K109</f>
        <v>0</v>
      </c>
      <c r="L4" s="347"/>
    </row>
    <row r="5" spans="1:13" ht="15.75" customHeight="1" x14ac:dyDescent="0.2">
      <c r="A5" s="1596" t="s">
        <v>1580</v>
      </c>
      <c r="B5" s="1597">
        <v>2000</v>
      </c>
      <c r="C5" s="1763">
        <f>'Revenues 9-14'!C114</f>
        <v>216797</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165782</v>
      </c>
      <c r="D6" s="1763">
        <f>'Revenues 9-14'!D173</f>
        <v>0</v>
      </c>
      <c r="E6" s="1763">
        <f>'Revenues 9-14'!E173</f>
        <v>0</v>
      </c>
      <c r="F6" s="1763">
        <f>'Revenues 9-14'!F173</f>
        <v>0</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77562</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466102</v>
      </c>
      <c r="D8" s="1708">
        <f t="shared" ref="D8:K8" si="0">SUM(D4:D7)</f>
        <v>0</v>
      </c>
      <c r="E8" s="1708">
        <f t="shared" si="0"/>
        <v>0</v>
      </c>
      <c r="F8" s="1708">
        <f t="shared" si="0"/>
        <v>0</v>
      </c>
      <c r="G8" s="1708">
        <f t="shared" si="0"/>
        <v>0</v>
      </c>
      <c r="H8" s="1708">
        <f t="shared" si="0"/>
        <v>0</v>
      </c>
      <c r="I8" s="1708">
        <f t="shared" si="0"/>
        <v>0</v>
      </c>
      <c r="J8" s="1708">
        <f t="shared" si="0"/>
        <v>0</v>
      </c>
      <c r="K8" s="1708">
        <f t="shared" si="0"/>
        <v>0</v>
      </c>
      <c r="L8" s="347"/>
    </row>
    <row r="9" spans="1:13" ht="15.75" thickTop="1" x14ac:dyDescent="0.2">
      <c r="A9" s="512" t="s">
        <v>1752</v>
      </c>
      <c r="B9" s="513">
        <v>3998</v>
      </c>
      <c r="C9" s="465">
        <v>0</v>
      </c>
      <c r="D9" s="514"/>
      <c r="E9" s="480"/>
      <c r="F9" s="480"/>
      <c r="G9" s="515"/>
      <c r="H9" s="480"/>
      <c r="I9" s="507" t="s">
        <v>1231</v>
      </c>
      <c r="J9" s="477"/>
      <c r="K9" s="480"/>
      <c r="L9" s="347"/>
    </row>
    <row r="10" spans="1:13" s="517" customFormat="1" ht="13.5" thickBot="1" x14ac:dyDescent="0.25">
      <c r="A10" s="1756" t="s">
        <v>1235</v>
      </c>
      <c r="B10" s="1729"/>
      <c r="C10" s="1708">
        <f>SUM(C8:C9)</f>
        <v>466102</v>
      </c>
      <c r="D10" s="1708">
        <f t="shared" ref="D10:K10" si="1">SUM(D8:D9)</f>
        <v>0</v>
      </c>
      <c r="E10" s="1708">
        <f t="shared" si="1"/>
        <v>0</v>
      </c>
      <c r="F10" s="1708">
        <f t="shared" si="1"/>
        <v>0</v>
      </c>
      <c r="G10" s="1708">
        <f t="shared" si="1"/>
        <v>0</v>
      </c>
      <c r="H10" s="1708">
        <f t="shared" si="1"/>
        <v>0</v>
      </c>
      <c r="I10" s="1708">
        <f t="shared" si="1"/>
        <v>0</v>
      </c>
      <c r="J10" s="1708">
        <f t="shared" si="1"/>
        <v>0</v>
      </c>
      <c r="K10" s="1708">
        <f t="shared" si="1"/>
        <v>0</v>
      </c>
      <c r="L10" s="516"/>
    </row>
    <row r="11" spans="1:13" s="517" customFormat="1" ht="16.7" customHeight="1" thickTop="1" x14ac:dyDescent="0.2">
      <c r="A11" s="2126" t="s">
        <v>1238</v>
      </c>
      <c r="B11" s="2127"/>
      <c r="C11" s="1590"/>
      <c r="D11" s="1591"/>
      <c r="E11" s="1591"/>
      <c r="F11" s="1591"/>
      <c r="G11" s="1591"/>
      <c r="H11" s="1591"/>
      <c r="I11" s="1591"/>
      <c r="J11" s="1591"/>
      <c r="K11" s="1592"/>
      <c r="L11" s="516"/>
    </row>
    <row r="12" spans="1:13" ht="15.75" customHeight="1" x14ac:dyDescent="0.2">
      <c r="A12" s="1596" t="s">
        <v>476</v>
      </c>
      <c r="B12" s="1598">
        <v>1000</v>
      </c>
      <c r="C12" s="1762">
        <f>'Expenditures 15-22'!K33</f>
        <v>131446</v>
      </c>
      <c r="D12" s="518" t="s">
        <v>1231</v>
      </c>
      <c r="E12" s="468" t="s">
        <v>1231</v>
      </c>
      <c r="F12" s="468" t="s">
        <v>1231</v>
      </c>
      <c r="G12" s="1762">
        <f>'Expenditures 15-22'!K229</f>
        <v>0</v>
      </c>
      <c r="H12" s="519"/>
      <c r="I12" s="468" t="s">
        <v>1231</v>
      </c>
      <c r="J12" s="468" t="s">
        <v>1231</v>
      </c>
      <c r="K12" s="519" t="s">
        <v>1231</v>
      </c>
      <c r="L12" s="347"/>
    </row>
    <row r="13" spans="1:13" ht="15.75" customHeight="1" x14ac:dyDescent="0.2">
      <c r="A13" s="1596" t="s">
        <v>477</v>
      </c>
      <c r="B13" s="1598">
        <v>2000</v>
      </c>
      <c r="C13" s="1763">
        <f>'Expenditures 15-22'!K74</f>
        <v>82211</v>
      </c>
      <c r="D13" s="1763">
        <f>'Expenditures 15-22'!K129</f>
        <v>0</v>
      </c>
      <c r="E13" s="469" t="s">
        <v>1231</v>
      </c>
      <c r="F13" s="1763">
        <f>'Expenditures 15-22'!K184</f>
        <v>0</v>
      </c>
      <c r="G13" s="1763">
        <f>'Expenditures 15-22'!K279</f>
        <v>0</v>
      </c>
      <c r="H13" s="1763">
        <f>'Expenditures 15-22'!K303</f>
        <v>0</v>
      </c>
      <c r="I13" s="468" t="s">
        <v>1231</v>
      </c>
      <c r="J13" s="1763">
        <f>'Expenditures 15-22'!K330</f>
        <v>0</v>
      </c>
      <c r="K13" s="1767">
        <f>'Expenditures 15-22'!K352</f>
        <v>0</v>
      </c>
      <c r="L13" s="347"/>
    </row>
    <row r="14" spans="1:13" ht="15.75" customHeight="1" x14ac:dyDescent="0.2">
      <c r="A14" s="1596" t="s">
        <v>469</v>
      </c>
      <c r="B14" s="1598">
        <v>3000</v>
      </c>
      <c r="C14" s="1763">
        <f>'Expenditures 15-22'!K75</f>
        <v>0</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242885</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0</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456542</v>
      </c>
      <c r="D17" s="1708">
        <f t="shared" si="2"/>
        <v>0</v>
      </c>
      <c r="E17" s="1708">
        <f t="shared" si="2"/>
        <v>0</v>
      </c>
      <c r="F17" s="1708">
        <f t="shared" si="2"/>
        <v>0</v>
      </c>
      <c r="G17" s="1708">
        <f t="shared" si="2"/>
        <v>0</v>
      </c>
      <c r="H17" s="1708">
        <f t="shared" si="2"/>
        <v>0</v>
      </c>
      <c r="I17" s="468"/>
      <c r="J17" s="1708">
        <f>SUM(J12:J16)</f>
        <v>0</v>
      </c>
      <c r="K17" s="1708">
        <f>SUM(K12:K16)</f>
        <v>0</v>
      </c>
      <c r="L17" s="347"/>
    </row>
    <row r="18" spans="1:12" ht="15" customHeight="1" thickTop="1" x14ac:dyDescent="0.2">
      <c r="A18" s="1764" t="s">
        <v>1753</v>
      </c>
      <c r="B18" s="1765">
        <v>4180</v>
      </c>
      <c r="C18" s="1762">
        <f t="shared" ref="C18:H18" si="3">C9</f>
        <v>0</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456542</v>
      </c>
      <c r="D19" s="1708">
        <f t="shared" si="4"/>
        <v>0</v>
      </c>
      <c r="E19" s="1708">
        <f t="shared" si="4"/>
        <v>0</v>
      </c>
      <c r="F19" s="1708">
        <f t="shared" si="4"/>
        <v>0</v>
      </c>
      <c r="G19" s="1708">
        <f t="shared" si="4"/>
        <v>0</v>
      </c>
      <c r="H19" s="1708">
        <f t="shared" si="4"/>
        <v>0</v>
      </c>
      <c r="I19" s="468"/>
      <c r="J19" s="1708">
        <f>SUM(J17:J18)</f>
        <v>0</v>
      </c>
      <c r="K19" s="1708">
        <f>SUM(K17:K18)</f>
        <v>0</v>
      </c>
      <c r="L19" s="347"/>
    </row>
    <row r="20" spans="1:12" ht="16.5" thickTop="1" thickBot="1" x14ac:dyDescent="0.25">
      <c r="A20" s="2142" t="s">
        <v>1754</v>
      </c>
      <c r="B20" s="2143"/>
      <c r="C20" s="1766">
        <f>C8-C17</f>
        <v>9560</v>
      </c>
      <c r="D20" s="1766">
        <f t="shared" ref="D20:K20" si="5">D8-D17</f>
        <v>0</v>
      </c>
      <c r="E20" s="1766">
        <f t="shared" si="5"/>
        <v>0</v>
      </c>
      <c r="F20" s="1766">
        <f t="shared" si="5"/>
        <v>0</v>
      </c>
      <c r="G20" s="1766">
        <f t="shared" si="5"/>
        <v>0</v>
      </c>
      <c r="H20" s="1766">
        <f t="shared" si="5"/>
        <v>0</v>
      </c>
      <c r="I20" s="1766">
        <f t="shared" si="5"/>
        <v>0</v>
      </c>
      <c r="J20" s="1766">
        <f t="shared" si="5"/>
        <v>0</v>
      </c>
      <c r="K20" s="1766">
        <f t="shared" si="5"/>
        <v>0</v>
      </c>
      <c r="L20" s="347"/>
    </row>
    <row r="21" spans="1:12" ht="16.7" customHeight="1" thickTop="1" x14ac:dyDescent="0.2">
      <c r="A21" s="2154" t="s">
        <v>616</v>
      </c>
      <c r="B21" s="2155"/>
      <c r="C21" s="1590"/>
      <c r="D21" s="1591"/>
      <c r="E21" s="1591"/>
      <c r="F21" s="1591"/>
      <c r="G21" s="1591"/>
      <c r="H21" s="1591"/>
      <c r="I21" s="1591"/>
      <c r="J21" s="1591"/>
      <c r="K21" s="1592"/>
      <c r="L21" s="522"/>
    </row>
    <row r="22" spans="1:12" ht="15.75" customHeight="1" collapsed="1" x14ac:dyDescent="0.2">
      <c r="A22" s="2150" t="s">
        <v>617</v>
      </c>
      <c r="B22" s="2151"/>
      <c r="C22" s="476"/>
      <c r="D22" s="476"/>
      <c r="E22" s="476"/>
      <c r="F22" s="476"/>
      <c r="G22" s="476"/>
      <c r="H22" s="476"/>
      <c r="I22" s="476"/>
      <c r="J22" s="476"/>
      <c r="K22" s="476"/>
      <c r="L22" s="347"/>
    </row>
    <row r="23" spans="1:12" s="484" customFormat="1" ht="15.75" customHeight="1" x14ac:dyDescent="0.2">
      <c r="A23" s="2146" t="s">
        <v>311</v>
      </c>
      <c r="B23" s="2147"/>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148" t="s">
        <v>1038</v>
      </c>
      <c r="B32" s="2149"/>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6" t="s">
        <v>392</v>
      </c>
      <c r="B44" s="2157"/>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150" t="s">
        <v>110</v>
      </c>
      <c r="B45" s="2151"/>
      <c r="C45" s="526"/>
      <c r="D45" s="526"/>
      <c r="E45" s="526"/>
      <c r="F45" s="526"/>
      <c r="G45" s="526"/>
      <c r="H45" s="526"/>
      <c r="I45" s="526"/>
      <c r="J45" s="526"/>
      <c r="K45" s="526"/>
      <c r="L45" s="347"/>
    </row>
    <row r="46" spans="1:12" s="484" customFormat="1" ht="15.75" customHeight="1" x14ac:dyDescent="0.2">
      <c r="A46" s="2158" t="s">
        <v>111</v>
      </c>
      <c r="B46" s="2159"/>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2" t="s">
        <v>460</v>
      </c>
      <c r="B76" s="2133"/>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34" t="s">
        <v>1239</v>
      </c>
      <c r="B77" s="2135"/>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38" t="s">
        <v>618</v>
      </c>
      <c r="B78" s="2139"/>
      <c r="C78" s="1722">
        <f t="shared" ref="C78:K78" si="9">C20+C77</f>
        <v>9560</v>
      </c>
      <c r="D78" s="1722">
        <f t="shared" si="9"/>
        <v>0</v>
      </c>
      <c r="E78" s="1722">
        <f t="shared" si="9"/>
        <v>0</v>
      </c>
      <c r="F78" s="1722">
        <f t="shared" si="9"/>
        <v>0</v>
      </c>
      <c r="G78" s="1722">
        <f t="shared" si="9"/>
        <v>0</v>
      </c>
      <c r="H78" s="1722">
        <f t="shared" si="9"/>
        <v>0</v>
      </c>
      <c r="I78" s="1722">
        <f t="shared" si="9"/>
        <v>0</v>
      </c>
      <c r="J78" s="1722">
        <f t="shared" si="9"/>
        <v>0</v>
      </c>
      <c r="K78" s="1722">
        <f t="shared" si="9"/>
        <v>0</v>
      </c>
      <c r="L78" s="531"/>
    </row>
    <row r="79" spans="1:12" ht="13.5" thickTop="1" x14ac:dyDescent="0.2">
      <c r="A79" s="1514" t="s">
        <v>2073</v>
      </c>
      <c r="B79" s="532"/>
      <c r="C79" s="467">
        <v>23739</v>
      </c>
      <c r="D79" s="467">
        <v>0</v>
      </c>
      <c r="E79" s="467">
        <v>0</v>
      </c>
      <c r="F79" s="467">
        <v>0</v>
      </c>
      <c r="G79" s="467">
        <v>0</v>
      </c>
      <c r="H79" s="467">
        <v>0</v>
      </c>
      <c r="I79" s="467">
        <v>0</v>
      </c>
      <c r="J79" s="467">
        <v>0</v>
      </c>
      <c r="K79" s="467">
        <v>0</v>
      </c>
      <c r="L79" s="347"/>
    </row>
    <row r="80" spans="1:12" x14ac:dyDescent="0.2">
      <c r="A80" s="2144" t="s">
        <v>1898</v>
      </c>
      <c r="B80" s="2145"/>
      <c r="C80" s="467">
        <v>0</v>
      </c>
      <c r="D80" s="467">
        <v>0</v>
      </c>
      <c r="E80" s="467">
        <v>0</v>
      </c>
      <c r="F80" s="467">
        <v>0</v>
      </c>
      <c r="G80" s="467">
        <v>0</v>
      </c>
      <c r="H80" s="467">
        <v>0</v>
      </c>
      <c r="I80" s="467">
        <v>0</v>
      </c>
      <c r="J80" s="467">
        <v>0</v>
      </c>
      <c r="K80" s="467">
        <v>0</v>
      </c>
      <c r="L80" s="347"/>
    </row>
    <row r="81" spans="1:12" ht="13.5" thickBot="1" x14ac:dyDescent="0.25">
      <c r="A81" s="2136" t="s">
        <v>2074</v>
      </c>
      <c r="B81" s="2137"/>
      <c r="C81" s="1708">
        <f>(SUM(C78:C80))</f>
        <v>33299</v>
      </c>
      <c r="D81" s="1708">
        <f>SUM(D78:D80)</f>
        <v>0</v>
      </c>
      <c r="E81" s="1708">
        <f t="shared" ref="E81:K81" si="10">SUM(E78:E80)</f>
        <v>0</v>
      </c>
      <c r="F81" s="1708">
        <f t="shared" si="10"/>
        <v>0</v>
      </c>
      <c r="G81" s="1708">
        <f t="shared" si="10"/>
        <v>0</v>
      </c>
      <c r="H81" s="1708">
        <f t="shared" si="10"/>
        <v>0</v>
      </c>
      <c r="I81" s="1708">
        <f t="shared" si="10"/>
        <v>0</v>
      </c>
      <c r="J81" s="1708">
        <f t="shared" si="10"/>
        <v>0</v>
      </c>
      <c r="K81" s="1708">
        <f t="shared" si="10"/>
        <v>0</v>
      </c>
      <c r="L81" s="347"/>
    </row>
    <row r="82" spans="1:12" ht="0.75" customHeight="1" thickTop="1" thickBot="1" x14ac:dyDescent="0.25">
      <c r="A82" s="534" t="s">
        <v>361</v>
      </c>
      <c r="B82" s="535"/>
      <c r="C82" s="536">
        <f>(C81-C79)</f>
        <v>9560</v>
      </c>
      <c r="D82" s="536">
        <f t="shared" ref="D82:K82" si="11">(D81-D79)</f>
        <v>0</v>
      </c>
      <c r="E82" s="536">
        <f t="shared" si="11"/>
        <v>0</v>
      </c>
      <c r="F82" s="536">
        <f t="shared" si="11"/>
        <v>0</v>
      </c>
      <c r="G82" s="536">
        <f t="shared" si="11"/>
        <v>0</v>
      </c>
      <c r="H82" s="536">
        <f t="shared" si="11"/>
        <v>0</v>
      </c>
      <c r="I82" s="536">
        <f t="shared" si="11"/>
        <v>0</v>
      </c>
      <c r="J82" s="536">
        <f t="shared" si="11"/>
        <v>0</v>
      </c>
      <c r="K82" s="536">
        <f t="shared" si="11"/>
        <v>0</v>
      </c>
    </row>
    <row r="83" spans="1:12" ht="14.25" hidden="1" thickTop="1" thickBot="1" x14ac:dyDescent="0.25">
      <c r="A83" s="537" t="s">
        <v>362</v>
      </c>
      <c r="B83" s="464"/>
      <c r="C83" s="538">
        <f>C82/C81</f>
        <v>0.28709570857983724</v>
      </c>
      <c r="D83" s="538" t="e">
        <f t="shared" ref="D83:K83" si="12">D82/D81</f>
        <v>#DIV/0!</v>
      </c>
      <c r="E83" s="538" t="e">
        <f t="shared" si="12"/>
        <v>#DIV/0!</v>
      </c>
      <c r="F83" s="538" t="e">
        <f t="shared" si="12"/>
        <v>#DIV/0!</v>
      </c>
      <c r="G83" s="538" t="e">
        <f t="shared" si="12"/>
        <v>#DIV/0!</v>
      </c>
      <c r="H83" s="538" t="e">
        <f t="shared" si="12"/>
        <v>#DIV/0!</v>
      </c>
      <c r="I83" s="538" t="e">
        <f t="shared" si="12"/>
        <v>#DIV/0!</v>
      </c>
      <c r="J83" s="538" t="e">
        <f t="shared" si="12"/>
        <v>#DIV/0!</v>
      </c>
      <c r="K83" s="538" t="e">
        <f t="shared" si="12"/>
        <v>#DIV/0!</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I6" sqref="I6:J6"/>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0</v>
      </c>
      <c r="D5" s="480">
        <v>0</v>
      </c>
      <c r="E5" s="480">
        <v>0</v>
      </c>
      <c r="F5" s="546">
        <v>0</v>
      </c>
      <c r="G5" s="466">
        <v>0</v>
      </c>
      <c r="H5" s="466">
        <v>0</v>
      </c>
      <c r="I5" s="466">
        <v>0</v>
      </c>
      <c r="J5" s="466">
        <v>0</v>
      </c>
      <c r="K5" s="466">
        <v>0</v>
      </c>
    </row>
    <row r="6" spans="1:12" ht="15" x14ac:dyDescent="0.2">
      <c r="A6" s="463" t="s">
        <v>1761</v>
      </c>
      <c r="B6" s="470">
        <v>1130</v>
      </c>
      <c r="C6" s="466">
        <v>0</v>
      </c>
      <c r="D6" s="466">
        <v>0</v>
      </c>
      <c r="E6" s="475"/>
      <c r="F6" s="475"/>
      <c r="G6" s="468"/>
      <c r="H6" s="468"/>
      <c r="I6" s="468"/>
      <c r="J6" s="468"/>
      <c r="K6" s="468"/>
    </row>
    <row r="7" spans="1:12" x14ac:dyDescent="0.2">
      <c r="A7" s="463" t="s">
        <v>112</v>
      </c>
      <c r="B7" s="547">
        <v>1140</v>
      </c>
      <c r="C7" s="466">
        <v>0</v>
      </c>
      <c r="D7" s="466">
        <v>0</v>
      </c>
      <c r="E7" s="468"/>
      <c r="F7" s="467">
        <v>0</v>
      </c>
      <c r="G7" s="467">
        <v>0</v>
      </c>
      <c r="H7" s="467">
        <v>0</v>
      </c>
      <c r="I7" s="468"/>
      <c r="J7" s="468"/>
      <c r="K7" s="468"/>
    </row>
    <row r="8" spans="1:12" x14ac:dyDescent="0.2">
      <c r="A8" s="463" t="s">
        <v>433</v>
      </c>
      <c r="B8" s="470">
        <v>1150</v>
      </c>
      <c r="C8" s="475"/>
      <c r="D8" s="475"/>
      <c r="E8" s="476"/>
      <c r="F8" s="476"/>
      <c r="G8" s="480">
        <v>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0</v>
      </c>
      <c r="D12" s="1727">
        <f t="shared" si="0"/>
        <v>0</v>
      </c>
      <c r="E12" s="1727">
        <f t="shared" si="0"/>
        <v>0</v>
      </c>
      <c r="F12" s="1727">
        <f t="shared" si="0"/>
        <v>0</v>
      </c>
      <c r="G12" s="1727">
        <f t="shared" si="0"/>
        <v>0</v>
      </c>
      <c r="H12" s="1727">
        <f t="shared" si="0"/>
        <v>0</v>
      </c>
      <c r="I12" s="1727">
        <f t="shared" si="0"/>
        <v>0</v>
      </c>
      <c r="J12" s="1727">
        <f t="shared" si="0"/>
        <v>0</v>
      </c>
      <c r="K12" s="1708">
        <f t="shared" si="0"/>
        <v>0</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0</v>
      </c>
      <c r="D16" s="466">
        <v>0</v>
      </c>
      <c r="E16" s="466">
        <v>0</v>
      </c>
      <c r="F16" s="466">
        <v>0</v>
      </c>
      <c r="G16" s="466">
        <v>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0</v>
      </c>
      <c r="D18" s="1730">
        <f t="shared" ref="D18:K18" si="1">SUM(D14:D17)</f>
        <v>0</v>
      </c>
      <c r="E18" s="1730">
        <f t="shared" si="1"/>
        <v>0</v>
      </c>
      <c r="F18" s="1730">
        <f t="shared" si="1"/>
        <v>0</v>
      </c>
      <c r="G18" s="1730">
        <f t="shared" si="1"/>
        <v>0</v>
      </c>
      <c r="H18" s="1730">
        <f t="shared" si="1"/>
        <v>0</v>
      </c>
      <c r="I18" s="1730">
        <f t="shared" si="1"/>
        <v>0</v>
      </c>
      <c r="J18" s="1730">
        <f t="shared" si="1"/>
        <v>0</v>
      </c>
      <c r="K18" s="1731">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0</v>
      </c>
      <c r="D65" s="466">
        <v>0</v>
      </c>
      <c r="E65" s="466">
        <v>0</v>
      </c>
      <c r="F65" s="467">
        <v>0</v>
      </c>
      <c r="G65" s="466">
        <v>0</v>
      </c>
      <c r="H65" s="466">
        <v>0</v>
      </c>
      <c r="I65" s="466">
        <v>0</v>
      </c>
      <c r="J65" s="467">
        <v>0</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0</v>
      </c>
      <c r="D67" s="1708">
        <f t="shared" ref="D67:K67" si="2">SUM(D65:D66)</f>
        <v>0</v>
      </c>
      <c r="E67" s="1708">
        <f t="shared" si="2"/>
        <v>0</v>
      </c>
      <c r="F67" s="1708">
        <f t="shared" si="2"/>
        <v>0</v>
      </c>
      <c r="G67" s="1708">
        <f t="shared" si="2"/>
        <v>0</v>
      </c>
      <c r="H67" s="1708">
        <f t="shared" si="2"/>
        <v>0</v>
      </c>
      <c r="I67" s="1708">
        <f t="shared" si="2"/>
        <v>0</v>
      </c>
      <c r="J67" s="1708">
        <f t="shared" si="2"/>
        <v>0</v>
      </c>
      <c r="K67" s="1708">
        <f t="shared" si="2"/>
        <v>0</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0</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0</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0</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8" t="s">
        <v>259</v>
      </c>
      <c r="B82" s="1729"/>
      <c r="C82" s="1727">
        <f>SUM(C77:C81)</f>
        <v>0</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0</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0</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5961</v>
      </c>
      <c r="D98" s="466">
        <v>0</v>
      </c>
      <c r="E98" s="510"/>
      <c r="F98" s="466">
        <v>0</v>
      </c>
      <c r="G98" s="510"/>
      <c r="H98" s="510"/>
      <c r="I98" s="508"/>
      <c r="J98" s="510"/>
      <c r="K98" s="510"/>
    </row>
    <row r="99" spans="1:12" ht="12.75" customHeight="1" x14ac:dyDescent="0.2">
      <c r="A99" s="463" t="s">
        <v>875</v>
      </c>
      <c r="B99" s="470">
        <v>1950</v>
      </c>
      <c r="C99" s="487">
        <v>0</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0</v>
      </c>
      <c r="D107" s="466">
        <v>0</v>
      </c>
      <c r="E107" s="466">
        <v>0</v>
      </c>
      <c r="F107" s="466">
        <v>0</v>
      </c>
      <c r="G107" s="466">
        <v>0</v>
      </c>
      <c r="H107" s="466">
        <v>0</v>
      </c>
      <c r="I107" s="466">
        <v>0</v>
      </c>
      <c r="J107" s="467">
        <v>0</v>
      </c>
      <c r="K107" s="466">
        <v>0</v>
      </c>
    </row>
    <row r="108" spans="1:12" ht="12.75" customHeight="1" thickBot="1" x14ac:dyDescent="0.25">
      <c r="A108" s="1728" t="s">
        <v>508</v>
      </c>
      <c r="B108" s="1732"/>
      <c r="C108" s="1727">
        <f>SUM(C95:C107)</f>
        <v>5961</v>
      </c>
      <c r="D108" s="1727">
        <f t="shared" ref="D108:K108" si="3">SUM(D95:D107)</f>
        <v>0</v>
      </c>
      <c r="E108" s="1727">
        <f t="shared" si="3"/>
        <v>0</v>
      </c>
      <c r="F108" s="1727">
        <f t="shared" si="3"/>
        <v>0</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5961</v>
      </c>
      <c r="D109" s="1735">
        <f t="shared" si="4"/>
        <v>0</v>
      </c>
      <c r="E109" s="1735">
        <f t="shared" si="4"/>
        <v>0</v>
      </c>
      <c r="F109" s="1735">
        <f t="shared" si="4"/>
        <v>0</v>
      </c>
      <c r="G109" s="1735">
        <f t="shared" si="4"/>
        <v>0</v>
      </c>
      <c r="H109" s="1735">
        <f t="shared" si="4"/>
        <v>0</v>
      </c>
      <c r="I109" s="1735">
        <f t="shared" si="4"/>
        <v>0</v>
      </c>
      <c r="J109" s="1735">
        <f t="shared" si="4"/>
        <v>0</v>
      </c>
      <c r="K109" s="1722">
        <f t="shared" si="4"/>
        <v>0</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216797</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216797</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0</v>
      </c>
      <c r="D117" s="480">
        <v>0</v>
      </c>
      <c r="E117" s="466">
        <v>0</v>
      </c>
      <c r="F117" s="480">
        <v>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0</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0</v>
      </c>
      <c r="D125" s="559"/>
      <c r="E125" s="468"/>
      <c r="F125" s="466">
        <v>0</v>
      </c>
      <c r="G125" s="468"/>
      <c r="H125" s="468"/>
      <c r="I125" s="468"/>
      <c r="J125" s="468"/>
      <c r="K125" s="468"/>
    </row>
    <row r="126" spans="1:11" ht="12.75" customHeight="1" x14ac:dyDescent="0.2">
      <c r="A126" s="463" t="s">
        <v>922</v>
      </c>
      <c r="B126" s="560">
        <v>3110</v>
      </c>
      <c r="C126" s="549">
        <v>0</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0</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165782</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165782</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0</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0</v>
      </c>
      <c r="G151" s="467">
        <v>0</v>
      </c>
      <c r="H151" s="468"/>
      <c r="I151" s="468"/>
      <c r="J151" s="468"/>
      <c r="K151" s="468"/>
    </row>
    <row r="152" spans="1:11" ht="12.75" customHeight="1" x14ac:dyDescent="0.2">
      <c r="A152" s="463" t="s">
        <v>1117</v>
      </c>
      <c r="B152" s="560">
        <v>3510</v>
      </c>
      <c r="C152" s="549">
        <v>0</v>
      </c>
      <c r="D152" s="466">
        <v>0</v>
      </c>
      <c r="E152" s="559"/>
      <c r="F152" s="466">
        <v>0</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0</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160" t="s">
        <v>418</v>
      </c>
      <c r="B172" s="2161"/>
      <c r="C172" s="1742">
        <f t="shared" ref="C172:K172" si="6">SUM(C131,C140,C144,C145:C149,C154,C155:C170,C171)</f>
        <v>165782</v>
      </c>
      <c r="D172" s="1742">
        <f t="shared" si="6"/>
        <v>0</v>
      </c>
      <c r="E172" s="1742">
        <f t="shared" si="6"/>
        <v>0</v>
      </c>
      <c r="F172" s="1742">
        <f t="shared" si="6"/>
        <v>0</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165782</v>
      </c>
      <c r="D173" s="1735">
        <f>SUM(D121,D172)</f>
        <v>0</v>
      </c>
      <c r="E173" s="1735">
        <f>SUM(E121,E172)</f>
        <v>0</v>
      </c>
      <c r="F173" s="1735">
        <f t="shared" ref="F173:K173" si="7">SUM(F121,F172)</f>
        <v>0</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2" t="s">
        <v>1572</v>
      </c>
      <c r="B175" s="2163"/>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6" t="s">
        <v>1764</v>
      </c>
      <c r="B178" s="2167"/>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0" t="s">
        <v>1763</v>
      </c>
      <c r="B179" s="2171"/>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68" t="s">
        <v>818</v>
      </c>
      <c r="B184" s="2169"/>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4" t="s">
        <v>1906</v>
      </c>
      <c r="B185" s="2165"/>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0</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0</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0</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0</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0</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0</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77562</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77562</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0</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0</v>
      </c>
      <c r="D270" s="574">
        <v>0</v>
      </c>
      <c r="E270" s="468"/>
      <c r="F270" s="574">
        <v>0</v>
      </c>
      <c r="G270" s="574">
        <v>0</v>
      </c>
      <c r="H270" s="468"/>
      <c r="I270" s="468"/>
      <c r="J270" s="468"/>
      <c r="K270" s="468"/>
    </row>
    <row r="271" spans="1:11" ht="12.75" customHeight="1" thickTop="1" thickBot="1" x14ac:dyDescent="0.25">
      <c r="A271" s="463" t="s">
        <v>395</v>
      </c>
      <c r="B271" s="470">
        <v>4992</v>
      </c>
      <c r="C271" s="573">
        <v>0</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77562</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77562</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466102</v>
      </c>
      <c r="D275" s="1735">
        <f t="shared" si="12"/>
        <v>0</v>
      </c>
      <c r="E275" s="1735">
        <f t="shared" si="12"/>
        <v>0</v>
      </c>
      <c r="F275" s="1735">
        <f t="shared" si="12"/>
        <v>0</v>
      </c>
      <c r="G275" s="1735">
        <f t="shared" si="12"/>
        <v>0</v>
      </c>
      <c r="H275" s="1735">
        <f t="shared" si="12"/>
        <v>0</v>
      </c>
      <c r="I275" s="1735">
        <f t="shared" si="12"/>
        <v>0</v>
      </c>
      <c r="J275" s="1735">
        <f t="shared" si="12"/>
        <v>0</v>
      </c>
      <c r="K275" s="1722">
        <f t="shared" si="12"/>
        <v>0</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I6" sqref="I6:J6"/>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4"/>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0" t="s">
        <v>315</v>
      </c>
      <c r="B3" s="2181"/>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0</v>
      </c>
      <c r="D5" s="466">
        <v>0</v>
      </c>
      <c r="E5" s="466">
        <v>0</v>
      </c>
      <c r="F5" s="466">
        <v>0</v>
      </c>
      <c r="G5" s="466">
        <v>0</v>
      </c>
      <c r="H5" s="466">
        <v>0</v>
      </c>
      <c r="I5" s="467">
        <v>0</v>
      </c>
      <c r="J5" s="467">
        <v>0</v>
      </c>
      <c r="K5" s="1691">
        <f>SUM(C5:J5)</f>
        <v>0</v>
      </c>
      <c r="L5" s="466">
        <v>0</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0</v>
      </c>
      <c r="D7" s="467">
        <v>0</v>
      </c>
      <c r="E7" s="467">
        <v>0</v>
      </c>
      <c r="F7" s="467">
        <v>0</v>
      </c>
      <c r="G7" s="467">
        <v>0</v>
      </c>
      <c r="H7" s="467">
        <v>0</v>
      </c>
      <c r="I7" s="467">
        <v>0</v>
      </c>
      <c r="J7" s="467">
        <v>0</v>
      </c>
      <c r="K7" s="1691">
        <f t="shared" ref="K7:K32" si="0">SUM(C7:J7)</f>
        <v>0</v>
      </c>
      <c r="L7" s="466">
        <v>0</v>
      </c>
    </row>
    <row r="8" spans="1:14" x14ac:dyDescent="0.2">
      <c r="A8" s="1524" t="s">
        <v>166</v>
      </c>
      <c r="B8" s="613">
        <v>1200</v>
      </c>
      <c r="C8" s="466">
        <v>0</v>
      </c>
      <c r="D8" s="466">
        <v>0</v>
      </c>
      <c r="E8" s="466">
        <v>0</v>
      </c>
      <c r="F8" s="466">
        <v>0</v>
      </c>
      <c r="G8" s="466">
        <v>0</v>
      </c>
      <c r="H8" s="466">
        <v>0</v>
      </c>
      <c r="I8" s="467">
        <v>0</v>
      </c>
      <c r="J8" s="467">
        <v>0</v>
      </c>
      <c r="K8" s="1691">
        <f t="shared" si="0"/>
        <v>0</v>
      </c>
      <c r="L8" s="466">
        <v>0</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0</v>
      </c>
      <c r="D10" s="466">
        <v>0</v>
      </c>
      <c r="E10" s="466">
        <v>0</v>
      </c>
      <c r="F10" s="466">
        <v>0</v>
      </c>
      <c r="G10" s="466">
        <v>0</v>
      </c>
      <c r="H10" s="466">
        <v>0</v>
      </c>
      <c r="I10" s="467">
        <v>0</v>
      </c>
      <c r="J10" s="467">
        <v>0</v>
      </c>
      <c r="K10" s="1691">
        <f t="shared" si="0"/>
        <v>0</v>
      </c>
      <c r="L10" s="466">
        <v>0</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0</v>
      </c>
      <c r="D13" s="466">
        <v>0</v>
      </c>
      <c r="E13" s="466">
        <v>5649</v>
      </c>
      <c r="F13" s="466">
        <v>24905</v>
      </c>
      <c r="G13" s="466">
        <v>100892</v>
      </c>
      <c r="H13" s="466">
        <v>0</v>
      </c>
      <c r="I13" s="467">
        <v>0</v>
      </c>
      <c r="J13" s="467">
        <v>0</v>
      </c>
      <c r="K13" s="1691">
        <f t="shared" si="0"/>
        <v>131446</v>
      </c>
      <c r="L13" s="466">
        <v>163310</v>
      </c>
    </row>
    <row r="14" spans="1:14" x14ac:dyDescent="0.2">
      <c r="A14" s="1524" t="s">
        <v>1020</v>
      </c>
      <c r="B14" s="613">
        <v>1500</v>
      </c>
      <c r="C14" s="467">
        <v>0</v>
      </c>
      <c r="D14" s="466">
        <v>0</v>
      </c>
      <c r="E14" s="466">
        <v>0</v>
      </c>
      <c r="F14" s="466">
        <v>0</v>
      </c>
      <c r="G14" s="466">
        <v>0</v>
      </c>
      <c r="H14" s="466">
        <v>0</v>
      </c>
      <c r="I14" s="467">
        <v>0</v>
      </c>
      <c r="J14" s="467">
        <v>0</v>
      </c>
      <c r="K14" s="1691">
        <f t="shared" si="0"/>
        <v>0</v>
      </c>
      <c r="L14" s="466">
        <v>0</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0</v>
      </c>
      <c r="D17" s="467">
        <v>0</v>
      </c>
      <c r="E17" s="467">
        <v>0</v>
      </c>
      <c r="F17" s="467">
        <v>0</v>
      </c>
      <c r="G17" s="467">
        <v>0</v>
      </c>
      <c r="H17" s="467">
        <v>0</v>
      </c>
      <c r="I17" s="467">
        <v>0</v>
      </c>
      <c r="J17" s="467">
        <v>0</v>
      </c>
      <c r="K17" s="1691">
        <f t="shared" si="0"/>
        <v>0</v>
      </c>
      <c r="L17" s="466">
        <v>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0</v>
      </c>
      <c r="I22" s="615"/>
      <c r="J22" s="476"/>
      <c r="K22" s="1691">
        <f t="shared" si="0"/>
        <v>0</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0</v>
      </c>
      <c r="D33" s="1690">
        <f t="shared" ref="D33:L33" si="1">SUM(D5:D32)</f>
        <v>0</v>
      </c>
      <c r="E33" s="1690">
        <f t="shared" si="1"/>
        <v>5649</v>
      </c>
      <c r="F33" s="1690">
        <f t="shared" si="1"/>
        <v>24905</v>
      </c>
      <c r="G33" s="1690">
        <f t="shared" si="1"/>
        <v>100892</v>
      </c>
      <c r="H33" s="1690">
        <f t="shared" si="1"/>
        <v>0</v>
      </c>
      <c r="I33" s="1690">
        <f t="shared" si="1"/>
        <v>0</v>
      </c>
      <c r="J33" s="1690">
        <f t="shared" si="1"/>
        <v>0</v>
      </c>
      <c r="K33" s="1690">
        <f t="shared" si="1"/>
        <v>131446</v>
      </c>
      <c r="L33" s="1690">
        <f t="shared" si="1"/>
        <v>163310</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0</v>
      </c>
      <c r="D37" s="466">
        <v>0</v>
      </c>
      <c r="E37" s="466">
        <v>0</v>
      </c>
      <c r="F37" s="466">
        <v>0</v>
      </c>
      <c r="G37" s="466">
        <v>0</v>
      </c>
      <c r="H37" s="466">
        <v>0</v>
      </c>
      <c r="I37" s="467">
        <v>0</v>
      </c>
      <c r="J37" s="467">
        <v>0</v>
      </c>
      <c r="K37" s="1691">
        <f t="shared" si="2"/>
        <v>0</v>
      </c>
      <c r="L37" s="466">
        <v>0</v>
      </c>
    </row>
    <row r="38" spans="1:14" x14ac:dyDescent="0.2">
      <c r="A38" s="1524" t="s">
        <v>207</v>
      </c>
      <c r="B38" s="613">
        <v>2130</v>
      </c>
      <c r="C38" s="466">
        <v>0</v>
      </c>
      <c r="D38" s="466">
        <v>0</v>
      </c>
      <c r="E38" s="466">
        <v>0</v>
      </c>
      <c r="F38" s="466">
        <v>0</v>
      </c>
      <c r="G38" s="466">
        <v>0</v>
      </c>
      <c r="H38" s="466">
        <v>0</v>
      </c>
      <c r="I38" s="467">
        <v>0</v>
      </c>
      <c r="J38" s="467">
        <v>0</v>
      </c>
      <c r="K38" s="1691">
        <f t="shared" si="2"/>
        <v>0</v>
      </c>
      <c r="L38" s="466">
        <v>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0</v>
      </c>
      <c r="D40" s="466">
        <v>0</v>
      </c>
      <c r="E40" s="466">
        <v>0</v>
      </c>
      <c r="F40" s="466">
        <v>0</v>
      </c>
      <c r="G40" s="466">
        <v>0</v>
      </c>
      <c r="H40" s="466">
        <v>0</v>
      </c>
      <c r="I40" s="467">
        <v>0</v>
      </c>
      <c r="J40" s="467">
        <v>0</v>
      </c>
      <c r="K40" s="1691">
        <f t="shared" si="2"/>
        <v>0</v>
      </c>
      <c r="L40" s="466">
        <v>0</v>
      </c>
    </row>
    <row r="41" spans="1:14" x14ac:dyDescent="0.2">
      <c r="A41" s="1524" t="s">
        <v>1768</v>
      </c>
      <c r="B41" s="613">
        <v>2190</v>
      </c>
      <c r="C41" s="466">
        <v>0</v>
      </c>
      <c r="D41" s="466">
        <v>0</v>
      </c>
      <c r="E41" s="466">
        <v>0</v>
      </c>
      <c r="F41" s="466">
        <v>0</v>
      </c>
      <c r="G41" s="466">
        <v>0</v>
      </c>
      <c r="H41" s="466">
        <v>0</v>
      </c>
      <c r="I41" s="467">
        <v>0</v>
      </c>
      <c r="J41" s="467">
        <v>0</v>
      </c>
      <c r="K41" s="1691">
        <f t="shared" si="2"/>
        <v>0</v>
      </c>
      <c r="L41" s="466">
        <v>0</v>
      </c>
    </row>
    <row r="42" spans="1:14" ht="12.75" customHeight="1" thickBot="1" x14ac:dyDescent="0.25">
      <c r="A42" s="1688" t="s">
        <v>581</v>
      </c>
      <c r="B42" s="1689" t="s">
        <v>740</v>
      </c>
      <c r="C42" s="1690">
        <f>SUM(C36:C41)</f>
        <v>0</v>
      </c>
      <c r="D42" s="1690">
        <f t="shared" ref="D42:L42" si="3">SUM(D36:D41)</f>
        <v>0</v>
      </c>
      <c r="E42" s="1690">
        <f t="shared" si="3"/>
        <v>0</v>
      </c>
      <c r="F42" s="1690">
        <f t="shared" si="3"/>
        <v>0</v>
      </c>
      <c r="G42" s="1690">
        <f t="shared" si="3"/>
        <v>0</v>
      </c>
      <c r="H42" s="1690">
        <f t="shared" si="3"/>
        <v>0</v>
      </c>
      <c r="I42" s="1690">
        <f t="shared" si="3"/>
        <v>0</v>
      </c>
      <c r="J42" s="1690">
        <f t="shared" si="3"/>
        <v>0</v>
      </c>
      <c r="K42" s="1690">
        <f t="shared" si="3"/>
        <v>0</v>
      </c>
      <c r="L42" s="1690">
        <f t="shared" si="3"/>
        <v>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2550</v>
      </c>
      <c r="D44" s="480">
        <v>37</v>
      </c>
      <c r="E44" s="480">
        <v>5264</v>
      </c>
      <c r="F44" s="480">
        <v>0</v>
      </c>
      <c r="G44" s="480">
        <v>0</v>
      </c>
      <c r="H44" s="480">
        <v>0</v>
      </c>
      <c r="I44" s="467">
        <v>0</v>
      </c>
      <c r="J44" s="467">
        <v>0</v>
      </c>
      <c r="K44" s="1692">
        <f>SUM(C44:J44)</f>
        <v>7851</v>
      </c>
      <c r="L44" s="480">
        <v>12511</v>
      </c>
    </row>
    <row r="45" spans="1:14" x14ac:dyDescent="0.2">
      <c r="A45" s="1524" t="s">
        <v>869</v>
      </c>
      <c r="B45" s="613">
        <v>2220</v>
      </c>
      <c r="C45" s="467">
        <v>0</v>
      </c>
      <c r="D45" s="466">
        <v>0</v>
      </c>
      <c r="E45" s="466">
        <v>0</v>
      </c>
      <c r="F45" s="466">
        <v>0</v>
      </c>
      <c r="G45" s="466">
        <v>0</v>
      </c>
      <c r="H45" s="466">
        <v>0</v>
      </c>
      <c r="I45" s="467">
        <v>0</v>
      </c>
      <c r="J45" s="467">
        <v>0</v>
      </c>
      <c r="K45" s="1692">
        <f>SUM(C45:J45)</f>
        <v>0</v>
      </c>
      <c r="L45" s="466">
        <v>0</v>
      </c>
    </row>
    <row r="46" spans="1:14" x14ac:dyDescent="0.2">
      <c r="A46" s="1524" t="s">
        <v>870</v>
      </c>
      <c r="B46" s="613">
        <v>2230</v>
      </c>
      <c r="C46" s="467">
        <v>0</v>
      </c>
      <c r="D46" s="466">
        <v>0</v>
      </c>
      <c r="E46" s="466">
        <v>0</v>
      </c>
      <c r="F46" s="466">
        <v>0</v>
      </c>
      <c r="G46" s="466">
        <v>0</v>
      </c>
      <c r="H46" s="466">
        <v>0</v>
      </c>
      <c r="I46" s="467">
        <v>0</v>
      </c>
      <c r="J46" s="467">
        <v>0</v>
      </c>
      <c r="K46" s="1692">
        <f>SUM(C46:J46)</f>
        <v>0</v>
      </c>
      <c r="L46" s="466">
        <v>0</v>
      </c>
    </row>
    <row r="47" spans="1:14" ht="12.75" customHeight="1" thickBot="1" x14ac:dyDescent="0.25">
      <c r="A47" s="1688" t="s">
        <v>582</v>
      </c>
      <c r="B47" s="1689" t="s">
        <v>32</v>
      </c>
      <c r="C47" s="1690">
        <f>SUM(C44:C46)</f>
        <v>2550</v>
      </c>
      <c r="D47" s="1690">
        <f t="shared" ref="D47:K47" si="4">SUM(D44:D46)</f>
        <v>37</v>
      </c>
      <c r="E47" s="1690">
        <f t="shared" si="4"/>
        <v>5264</v>
      </c>
      <c r="F47" s="1690">
        <f t="shared" si="4"/>
        <v>0</v>
      </c>
      <c r="G47" s="1690">
        <f t="shared" si="4"/>
        <v>0</v>
      </c>
      <c r="H47" s="1690">
        <f t="shared" si="4"/>
        <v>0</v>
      </c>
      <c r="I47" s="1690">
        <f t="shared" si="4"/>
        <v>0</v>
      </c>
      <c r="J47" s="1690">
        <f t="shared" si="4"/>
        <v>0</v>
      </c>
      <c r="K47" s="1690">
        <f t="shared" si="4"/>
        <v>7851</v>
      </c>
      <c r="L47" s="1690">
        <f>SUM(L44:L46)</f>
        <v>12511</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0</v>
      </c>
      <c r="D49" s="480">
        <v>0</v>
      </c>
      <c r="E49" s="480">
        <v>6957</v>
      </c>
      <c r="F49" s="480">
        <v>0</v>
      </c>
      <c r="G49" s="480">
        <v>0</v>
      </c>
      <c r="H49" s="480">
        <v>0</v>
      </c>
      <c r="I49" s="467">
        <v>0</v>
      </c>
      <c r="J49" s="467">
        <v>0</v>
      </c>
      <c r="K49" s="1692">
        <f>SUM(C49:J49)</f>
        <v>6957</v>
      </c>
      <c r="L49" s="466">
        <v>0</v>
      </c>
    </row>
    <row r="50" spans="1:14" x14ac:dyDescent="0.2">
      <c r="A50" s="1524" t="s">
        <v>872</v>
      </c>
      <c r="B50" s="613">
        <v>2320</v>
      </c>
      <c r="C50" s="466">
        <v>0</v>
      </c>
      <c r="D50" s="466">
        <v>0</v>
      </c>
      <c r="E50" s="466">
        <v>0</v>
      </c>
      <c r="F50" s="466">
        <v>0</v>
      </c>
      <c r="G50" s="466">
        <v>0</v>
      </c>
      <c r="H50" s="466">
        <v>0</v>
      </c>
      <c r="I50" s="467">
        <v>0</v>
      </c>
      <c r="J50" s="467">
        <v>0</v>
      </c>
      <c r="K50" s="1692">
        <f>SUM(C50:J50)</f>
        <v>0</v>
      </c>
      <c r="L50" s="466">
        <v>0</v>
      </c>
    </row>
    <row r="51" spans="1:14" x14ac:dyDescent="0.2">
      <c r="A51" s="1524" t="s">
        <v>44</v>
      </c>
      <c r="B51" s="613">
        <v>2330</v>
      </c>
      <c r="C51" s="466">
        <v>57701</v>
      </c>
      <c r="D51" s="466">
        <v>6177</v>
      </c>
      <c r="E51" s="466">
        <v>2804</v>
      </c>
      <c r="F51" s="466">
        <v>721</v>
      </c>
      <c r="G51" s="466">
        <v>0</v>
      </c>
      <c r="H51" s="466">
        <v>0</v>
      </c>
      <c r="I51" s="467">
        <v>0</v>
      </c>
      <c r="J51" s="467">
        <v>0</v>
      </c>
      <c r="K51" s="1692">
        <f>SUM(C51:J51)</f>
        <v>67403</v>
      </c>
      <c r="L51" s="466">
        <v>77981</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57701</v>
      </c>
      <c r="D53" s="1690">
        <f t="shared" ref="D53:L53" si="5">SUM(D49:D52)</f>
        <v>6177</v>
      </c>
      <c r="E53" s="1690">
        <f t="shared" si="5"/>
        <v>9761</v>
      </c>
      <c r="F53" s="1690">
        <f t="shared" si="5"/>
        <v>721</v>
      </c>
      <c r="G53" s="1690">
        <f t="shared" si="5"/>
        <v>0</v>
      </c>
      <c r="H53" s="1690">
        <f t="shared" si="5"/>
        <v>0</v>
      </c>
      <c r="I53" s="1690">
        <f t="shared" si="5"/>
        <v>0</v>
      </c>
      <c r="J53" s="1690">
        <f t="shared" si="5"/>
        <v>0</v>
      </c>
      <c r="K53" s="1690">
        <f t="shared" si="5"/>
        <v>74360</v>
      </c>
      <c r="L53" s="1690">
        <f t="shared" si="5"/>
        <v>77981</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0</v>
      </c>
      <c r="D55" s="480">
        <v>0</v>
      </c>
      <c r="E55" s="480">
        <v>0</v>
      </c>
      <c r="F55" s="480">
        <v>0</v>
      </c>
      <c r="G55" s="480">
        <v>0</v>
      </c>
      <c r="H55" s="480">
        <v>0</v>
      </c>
      <c r="I55" s="467">
        <v>0</v>
      </c>
      <c r="J55" s="467">
        <v>0</v>
      </c>
      <c r="K55" s="1692">
        <f>SUM(C55:J55)</f>
        <v>0</v>
      </c>
      <c r="L55" s="480">
        <v>0</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0</v>
      </c>
      <c r="D57" s="1694">
        <f t="shared" ref="D57:K57" si="6">SUM(D55:D56)</f>
        <v>0</v>
      </c>
      <c r="E57" s="1694">
        <f t="shared" si="6"/>
        <v>0</v>
      </c>
      <c r="F57" s="1694">
        <f t="shared" si="6"/>
        <v>0</v>
      </c>
      <c r="G57" s="1694">
        <f t="shared" si="6"/>
        <v>0</v>
      </c>
      <c r="H57" s="1694">
        <f t="shared" si="6"/>
        <v>0</v>
      </c>
      <c r="I57" s="1694">
        <f t="shared" si="6"/>
        <v>0</v>
      </c>
      <c r="J57" s="1694">
        <f t="shared" si="6"/>
        <v>0</v>
      </c>
      <c r="K57" s="1694">
        <f t="shared" si="6"/>
        <v>0</v>
      </c>
      <c r="L57" s="1690">
        <f>SUM(L55:L56)</f>
        <v>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0</v>
      </c>
      <c r="D60" s="466">
        <v>0</v>
      </c>
      <c r="E60" s="466">
        <v>0</v>
      </c>
      <c r="F60" s="466">
        <v>0</v>
      </c>
      <c r="G60" s="466">
        <v>0</v>
      </c>
      <c r="H60" s="466">
        <v>0</v>
      </c>
      <c r="I60" s="467">
        <v>0</v>
      </c>
      <c r="J60" s="467">
        <v>0</v>
      </c>
      <c r="K60" s="1692">
        <f t="shared" si="7"/>
        <v>0</v>
      </c>
      <c r="L60" s="466">
        <v>0</v>
      </c>
      <c r="M60" s="608"/>
      <c r="N60" s="608"/>
    </row>
    <row r="61" spans="1:14" s="343" customFormat="1" x14ac:dyDescent="0.2">
      <c r="A61" s="1524" t="s">
        <v>206</v>
      </c>
      <c r="B61" s="613">
        <v>2540</v>
      </c>
      <c r="C61" s="467">
        <v>0</v>
      </c>
      <c r="D61" s="466">
        <v>0</v>
      </c>
      <c r="E61" s="466">
        <v>0</v>
      </c>
      <c r="F61" s="466">
        <v>0</v>
      </c>
      <c r="G61" s="466">
        <v>0</v>
      </c>
      <c r="H61" s="466">
        <v>0</v>
      </c>
      <c r="I61" s="467">
        <v>0</v>
      </c>
      <c r="J61" s="467">
        <v>0</v>
      </c>
      <c r="K61" s="1692">
        <f t="shared" si="7"/>
        <v>0</v>
      </c>
      <c r="L61" s="466">
        <v>2625</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0</v>
      </c>
      <c r="D63" s="466">
        <v>0</v>
      </c>
      <c r="E63" s="466">
        <v>0</v>
      </c>
      <c r="F63" s="466">
        <v>0</v>
      </c>
      <c r="G63" s="466">
        <v>0</v>
      </c>
      <c r="H63" s="466">
        <v>0</v>
      </c>
      <c r="I63" s="467">
        <v>0</v>
      </c>
      <c r="J63" s="467">
        <v>0</v>
      </c>
      <c r="K63" s="1692">
        <f t="shared" si="7"/>
        <v>0</v>
      </c>
      <c r="L63" s="466">
        <v>0</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0</v>
      </c>
      <c r="D65" s="1690">
        <f t="shared" ref="D65:L65" si="8">SUM(D59:D64)</f>
        <v>0</v>
      </c>
      <c r="E65" s="1690">
        <f t="shared" si="8"/>
        <v>0</v>
      </c>
      <c r="F65" s="1690">
        <f t="shared" si="8"/>
        <v>0</v>
      </c>
      <c r="G65" s="1690">
        <f t="shared" si="8"/>
        <v>0</v>
      </c>
      <c r="H65" s="1690">
        <f t="shared" si="8"/>
        <v>0</v>
      </c>
      <c r="I65" s="1690">
        <f t="shared" si="8"/>
        <v>0</v>
      </c>
      <c r="J65" s="1690">
        <f t="shared" si="8"/>
        <v>0</v>
      </c>
      <c r="K65" s="1690">
        <f t="shared" si="8"/>
        <v>0</v>
      </c>
      <c r="L65" s="1690">
        <f t="shared" si="8"/>
        <v>2625</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60251</v>
      </c>
      <c r="D74" s="1697">
        <f t="shared" ref="D74:K74" si="10">SUM(D42,D47,D53,D57,D65,D72,D73)</f>
        <v>6214</v>
      </c>
      <c r="E74" s="1697">
        <f t="shared" si="10"/>
        <v>15025</v>
      </c>
      <c r="F74" s="1697">
        <f t="shared" si="10"/>
        <v>721</v>
      </c>
      <c r="G74" s="1697">
        <f t="shared" si="10"/>
        <v>0</v>
      </c>
      <c r="H74" s="1697">
        <f t="shared" si="10"/>
        <v>0</v>
      </c>
      <c r="I74" s="1697">
        <f t="shared" si="10"/>
        <v>0</v>
      </c>
      <c r="J74" s="1697">
        <f t="shared" si="10"/>
        <v>0</v>
      </c>
      <c r="K74" s="1697">
        <f t="shared" si="10"/>
        <v>82211</v>
      </c>
      <c r="L74" s="1697">
        <f>SUM(L42,L47,L53,L57,L65,L72,L73)</f>
        <v>93117</v>
      </c>
    </row>
    <row r="75" spans="1:14" s="259" customFormat="1" ht="15.75" customHeight="1" thickTop="1" thickBot="1" x14ac:dyDescent="0.25">
      <c r="A75" s="1630" t="s">
        <v>49</v>
      </c>
      <c r="B75" s="1631" t="s">
        <v>596</v>
      </c>
      <c r="C75" s="571">
        <v>0</v>
      </c>
      <c r="D75" s="571">
        <v>0</v>
      </c>
      <c r="E75" s="571">
        <v>0</v>
      </c>
      <c r="F75" s="571">
        <v>0</v>
      </c>
      <c r="G75" s="571">
        <v>0</v>
      </c>
      <c r="H75" s="571">
        <v>0</v>
      </c>
      <c r="I75" s="529">
        <v>0</v>
      </c>
      <c r="J75" s="529">
        <v>0</v>
      </c>
      <c r="K75" s="1690">
        <f>SUM(C75:J75)</f>
        <v>0</v>
      </c>
      <c r="L75" s="574">
        <v>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0</v>
      </c>
      <c r="F79" s="615"/>
      <c r="G79" s="615"/>
      <c r="H79" s="466">
        <v>0</v>
      </c>
      <c r="I79" s="476"/>
      <c r="J79" s="476"/>
      <c r="K79" s="1691">
        <f t="shared" si="11"/>
        <v>0</v>
      </c>
      <c r="L79" s="466">
        <v>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9980</v>
      </c>
      <c r="F81" s="615"/>
      <c r="G81" s="615"/>
      <c r="H81" s="466">
        <v>232905</v>
      </c>
      <c r="I81" s="476"/>
      <c r="J81" s="476"/>
      <c r="K81" s="1691">
        <f t="shared" si="11"/>
        <v>242885</v>
      </c>
      <c r="L81" s="466">
        <v>241915</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9980</v>
      </c>
      <c r="F84" s="615"/>
      <c r="G84" s="615"/>
      <c r="H84" s="1690">
        <f>SUM(H78:H83)</f>
        <v>232905</v>
      </c>
      <c r="I84" s="476"/>
      <c r="J84" s="476"/>
      <c r="K84" s="1690">
        <f>SUM(K78:K83)</f>
        <v>242885</v>
      </c>
      <c r="L84" s="1690">
        <f>SUM(L78:L83)</f>
        <v>241915</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0</v>
      </c>
      <c r="I86" s="476"/>
      <c r="J86" s="476"/>
      <c r="K86" s="1697">
        <f t="shared" ref="K86:K98" si="12">H86</f>
        <v>0</v>
      </c>
      <c r="L86" s="528">
        <v>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0</v>
      </c>
      <c r="I92" s="476"/>
      <c r="J92" s="476"/>
      <c r="K92" s="1697">
        <f t="shared" si="12"/>
        <v>0</v>
      </c>
      <c r="L92" s="1690">
        <f>SUM(L85:L91)</f>
        <v>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9980</v>
      </c>
      <c r="F102" s="615"/>
      <c r="G102" s="615"/>
      <c r="H102" s="1697">
        <f>SUM(H84,H92,H100,H101)</f>
        <v>232905</v>
      </c>
      <c r="I102" s="476"/>
      <c r="J102" s="476"/>
      <c r="K102" s="1697">
        <f>SUM(K84,K92,K100,K101)</f>
        <v>242885</v>
      </c>
      <c r="L102" s="1697">
        <f>SUM(L84,L92,L100,L101)</f>
        <v>241915</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60251</v>
      </c>
      <c r="D114" s="1690">
        <f t="shared" ref="D114:K114" si="13">SUM(D33,D74,D75,D102,D112,D113)</f>
        <v>6214</v>
      </c>
      <c r="E114" s="1690">
        <f t="shared" si="13"/>
        <v>30654</v>
      </c>
      <c r="F114" s="1690">
        <f t="shared" si="13"/>
        <v>25626</v>
      </c>
      <c r="G114" s="1690">
        <f t="shared" si="13"/>
        <v>100892</v>
      </c>
      <c r="H114" s="1690">
        <f>SUM(H33,H74,H75,H102,H112,H113)</f>
        <v>232905</v>
      </c>
      <c r="I114" s="1690">
        <f t="shared" si="13"/>
        <v>0</v>
      </c>
      <c r="J114" s="1690">
        <f t="shared" si="13"/>
        <v>0</v>
      </c>
      <c r="K114" s="1690">
        <f t="shared" si="13"/>
        <v>456542</v>
      </c>
      <c r="L114" s="1690">
        <f>SUM(L33,L74,L75,L102,L112,L113)</f>
        <v>498342</v>
      </c>
    </row>
    <row r="115" spans="1:14" ht="13.5" thickTop="1" x14ac:dyDescent="0.2">
      <c r="A115" s="2172" t="s">
        <v>1053</v>
      </c>
      <c r="B115" s="2173"/>
      <c r="C115" s="617"/>
      <c r="D115" s="617"/>
      <c r="E115" s="617"/>
      <c r="F115" s="617"/>
      <c r="G115" s="617"/>
      <c r="H115" s="617"/>
      <c r="I115" s="617"/>
      <c r="J115" s="617"/>
      <c r="K115" s="1704">
        <f>'Revenues 9-14'!C275-'Expenditures 15-22'!K114</f>
        <v>9560</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7" t="s">
        <v>314</v>
      </c>
      <c r="B117" s="2178"/>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0</v>
      </c>
      <c r="D124" s="466">
        <v>0</v>
      </c>
      <c r="E124" s="466">
        <v>0</v>
      </c>
      <c r="F124" s="466">
        <v>0</v>
      </c>
      <c r="G124" s="466">
        <v>0</v>
      </c>
      <c r="H124" s="466">
        <v>0</v>
      </c>
      <c r="I124" s="467">
        <v>0</v>
      </c>
      <c r="J124" s="467">
        <v>0</v>
      </c>
      <c r="K124" s="1690">
        <f>SUM(C124:J124)</f>
        <v>0</v>
      </c>
      <c r="L124" s="466">
        <v>0</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0</v>
      </c>
      <c r="D127" s="1690">
        <f t="shared" ref="D127:L127" si="14">SUM(D122:D126)</f>
        <v>0</v>
      </c>
      <c r="E127" s="1690">
        <f t="shared" si="14"/>
        <v>0</v>
      </c>
      <c r="F127" s="1690">
        <f t="shared" si="14"/>
        <v>0</v>
      </c>
      <c r="G127" s="1690">
        <f t="shared" si="14"/>
        <v>0</v>
      </c>
      <c r="H127" s="1690">
        <f t="shared" si="14"/>
        <v>0</v>
      </c>
      <c r="I127" s="1690">
        <f t="shared" si="14"/>
        <v>0</v>
      </c>
      <c r="J127" s="1690">
        <f t="shared" si="14"/>
        <v>0</v>
      </c>
      <c r="K127" s="1690">
        <f t="shared" si="14"/>
        <v>0</v>
      </c>
      <c r="L127" s="1690">
        <f t="shared" si="14"/>
        <v>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0</v>
      </c>
      <c r="D129" s="1697">
        <f t="shared" ref="D129:L129" si="15">SUM(D120,D127,D128)</f>
        <v>0</v>
      </c>
      <c r="E129" s="1697">
        <f t="shared" si="15"/>
        <v>0</v>
      </c>
      <c r="F129" s="1697">
        <f t="shared" si="15"/>
        <v>0</v>
      </c>
      <c r="G129" s="1697">
        <f t="shared" si="15"/>
        <v>0</v>
      </c>
      <c r="H129" s="1697">
        <f t="shared" si="15"/>
        <v>0</v>
      </c>
      <c r="I129" s="1697">
        <f t="shared" si="15"/>
        <v>0</v>
      </c>
      <c r="J129" s="1697">
        <f t="shared" si="15"/>
        <v>0</v>
      </c>
      <c r="K129" s="1697">
        <f t="shared" si="15"/>
        <v>0</v>
      </c>
      <c r="L129" s="1697">
        <f t="shared" si="15"/>
        <v>0</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89" t="s">
        <v>641</v>
      </c>
      <c r="B151" s="2169"/>
      <c r="C151" s="1690">
        <f>SUM(C129,C130,C139,C149,C150)</f>
        <v>0</v>
      </c>
      <c r="D151" s="1690">
        <f t="shared" ref="D151:K151" si="16">SUM(D129,D130,D139,D149,D150)</f>
        <v>0</v>
      </c>
      <c r="E151" s="1690">
        <f t="shared" si="16"/>
        <v>0</v>
      </c>
      <c r="F151" s="1690">
        <f t="shared" si="16"/>
        <v>0</v>
      </c>
      <c r="G151" s="1690">
        <f t="shared" si="16"/>
        <v>0</v>
      </c>
      <c r="H151" s="1690">
        <f t="shared" si="16"/>
        <v>0</v>
      </c>
      <c r="I151" s="1690">
        <f t="shared" si="16"/>
        <v>0</v>
      </c>
      <c r="J151" s="1690">
        <f t="shared" si="16"/>
        <v>0</v>
      </c>
      <c r="K151" s="1690">
        <f t="shared" si="16"/>
        <v>0</v>
      </c>
      <c r="L151" s="1690">
        <f>SUM(L129,L130,L139,L149,L150)</f>
        <v>0</v>
      </c>
    </row>
    <row r="152" spans="1:14" ht="12.75" customHeight="1" thickTop="1" x14ac:dyDescent="0.2">
      <c r="A152" s="2192" t="s">
        <v>1240</v>
      </c>
      <c r="B152" s="2193"/>
      <c r="C152" s="617"/>
      <c r="D152" s="617"/>
      <c r="E152" s="617"/>
      <c r="F152" s="617"/>
      <c r="G152" s="617"/>
      <c r="H152" s="617"/>
      <c r="I152" s="617"/>
      <c r="J152" s="615"/>
      <c r="K152" s="1704">
        <f>'Revenues 9-14'!D275-'Expenditures 15-22'!K151</f>
        <v>0</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7" t="s">
        <v>642</v>
      </c>
      <c r="B154" s="2179"/>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0</v>
      </c>
      <c r="I169" s="615"/>
      <c r="J169" s="615"/>
      <c r="K169" s="1691">
        <f>SUM(C169:H169)</f>
        <v>0</v>
      </c>
      <c r="L169" s="655">
        <v>0</v>
      </c>
    </row>
    <row r="170" spans="1:14" ht="33.75" customHeight="1" x14ac:dyDescent="0.2">
      <c r="A170" s="668" t="s">
        <v>1769</v>
      </c>
      <c r="B170" s="670" t="s">
        <v>31</v>
      </c>
      <c r="C170" s="615"/>
      <c r="D170" s="615"/>
      <c r="E170" s="615"/>
      <c r="F170" s="615"/>
      <c r="G170" s="615"/>
      <c r="H170" s="567">
        <v>0</v>
      </c>
      <c r="I170" s="615"/>
      <c r="J170" s="615"/>
      <c r="K170" s="1691">
        <f>SUM(C170:J170)</f>
        <v>0</v>
      </c>
      <c r="L170" s="567">
        <v>0</v>
      </c>
    </row>
    <row r="171" spans="1:14" ht="15.75" customHeight="1" x14ac:dyDescent="0.2">
      <c r="A171" s="620" t="s">
        <v>790</v>
      </c>
      <c r="B171" s="671" t="s">
        <v>86</v>
      </c>
      <c r="C171" s="615"/>
      <c r="D171" s="615"/>
      <c r="E171" s="466">
        <v>0</v>
      </c>
      <c r="F171" s="615"/>
      <c r="G171" s="615"/>
      <c r="H171" s="567">
        <v>0</v>
      </c>
      <c r="I171" s="476"/>
      <c r="J171" s="615"/>
      <c r="K171" s="1691">
        <f>SUM(C171:J171)</f>
        <v>0</v>
      </c>
      <c r="L171" s="567">
        <v>0</v>
      </c>
    </row>
    <row r="172" spans="1:14" ht="12.75" customHeight="1" thickBot="1" x14ac:dyDescent="0.25">
      <c r="A172" s="1688" t="s">
        <v>659</v>
      </c>
      <c r="B172" s="1689" t="s">
        <v>513</v>
      </c>
      <c r="C172" s="615"/>
      <c r="D172" s="615"/>
      <c r="E172" s="1697">
        <f>SUM(E168,E169,E170,E171)</f>
        <v>0</v>
      </c>
      <c r="F172" s="615"/>
      <c r="G172" s="615"/>
      <c r="H172" s="1697">
        <f>SUM(H168,H169,H170,H171)</f>
        <v>0</v>
      </c>
      <c r="I172" s="637"/>
      <c r="J172" s="615"/>
      <c r="K172" s="1697">
        <f>SUM(K168,K169,K170,K171)</f>
        <v>0</v>
      </c>
      <c r="L172" s="1697">
        <f>SUM(L168,L169,L170,L171)</f>
        <v>0</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0</v>
      </c>
      <c r="I174" s="637"/>
      <c r="J174" s="615"/>
      <c r="K174" s="1697">
        <f>SUM(K160,K172,K173)</f>
        <v>0</v>
      </c>
      <c r="L174" s="1697">
        <f>SUM(L160,L172,L173)</f>
        <v>0</v>
      </c>
    </row>
    <row r="175" spans="1:14" ht="13.5" thickTop="1" x14ac:dyDescent="0.2">
      <c r="A175" s="2172" t="s">
        <v>1053</v>
      </c>
      <c r="B175" s="2173"/>
      <c r="C175" s="615"/>
      <c r="D175" s="615"/>
      <c r="E175" s="615"/>
      <c r="F175" s="615"/>
      <c r="G175" s="615"/>
      <c r="H175" s="617"/>
      <c r="I175" s="615"/>
      <c r="J175" s="615"/>
      <c r="K175" s="1704">
        <f>'Revenues 9-14'!E275-'Expenditures 15-22'!K174</f>
        <v>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0</v>
      </c>
      <c r="D182" s="467">
        <v>0</v>
      </c>
      <c r="E182" s="467">
        <v>0</v>
      </c>
      <c r="F182" s="467">
        <v>0</v>
      </c>
      <c r="G182" s="467">
        <v>0</v>
      </c>
      <c r="H182" s="466">
        <v>0</v>
      </c>
      <c r="I182" s="467">
        <v>0</v>
      </c>
      <c r="J182" s="467">
        <v>0</v>
      </c>
      <c r="K182" s="1691">
        <f>SUM(C182:J182)</f>
        <v>0</v>
      </c>
      <c r="L182" s="466">
        <v>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0</v>
      </c>
      <c r="D184" s="1697">
        <f t="shared" ref="D184:J184" si="17">SUM(D180,D182,D183)</f>
        <v>0</v>
      </c>
      <c r="E184" s="1697">
        <f t="shared" si="17"/>
        <v>0</v>
      </c>
      <c r="F184" s="1697">
        <f t="shared" si="17"/>
        <v>0</v>
      </c>
      <c r="G184" s="1697">
        <f t="shared" si="17"/>
        <v>0</v>
      </c>
      <c r="H184" s="1697">
        <f t="shared" si="17"/>
        <v>0</v>
      </c>
      <c r="I184" s="1697">
        <f t="shared" si="17"/>
        <v>0</v>
      </c>
      <c r="J184" s="1697">
        <f t="shared" si="17"/>
        <v>0</v>
      </c>
      <c r="K184" s="1697">
        <f>SUM(K180,K182,K183)</f>
        <v>0</v>
      </c>
      <c r="L184" s="1697">
        <f>SUM(L180, L182:L183)</f>
        <v>0</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0</v>
      </c>
      <c r="D210" s="1690">
        <f>SUM(D184,D185)</f>
        <v>0</v>
      </c>
      <c r="E210" s="1690">
        <f>SUM(E184,E185,E196)</f>
        <v>0</v>
      </c>
      <c r="F210" s="1690">
        <f>SUM(F184,F185)</f>
        <v>0</v>
      </c>
      <c r="G210" s="1690">
        <f>SUM(G184,G185)</f>
        <v>0</v>
      </c>
      <c r="H210" s="1690">
        <f>SUM(H184,H185,H196,H208,H209)</f>
        <v>0</v>
      </c>
      <c r="I210" s="1690">
        <f>SUM(I184,I185)</f>
        <v>0</v>
      </c>
      <c r="J210" s="1690">
        <f>SUM(J184,J185)</f>
        <v>0</v>
      </c>
      <c r="K210" s="1691">
        <f>SUM(K184,K185,K196,K208,K209)</f>
        <v>0</v>
      </c>
      <c r="L210" s="1690">
        <f>SUM(L184,L185,L196,L208,L209)</f>
        <v>0</v>
      </c>
    </row>
    <row r="211" spans="1:14" ht="13.5" thickTop="1" x14ac:dyDescent="0.2">
      <c r="A211" s="2172" t="s">
        <v>1053</v>
      </c>
      <c r="B211" s="2173"/>
      <c r="C211" s="617"/>
      <c r="D211" s="617"/>
      <c r="E211" s="617"/>
      <c r="F211" s="617"/>
      <c r="G211" s="617"/>
      <c r="H211" s="617"/>
      <c r="I211" s="615"/>
      <c r="J211" s="615"/>
      <c r="K211" s="1704">
        <f>'Revenues 9-14'!F275-'Expenditures 15-22'!K210</f>
        <v>0</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4" t="s">
        <v>1022</v>
      </c>
      <c r="B213" s="2195"/>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0</v>
      </c>
      <c r="E215" s="615"/>
      <c r="F215" s="615"/>
      <c r="G215" s="615"/>
      <c r="H215" s="615"/>
      <c r="I215" s="615"/>
      <c r="J215" s="615"/>
      <c r="K215" s="1691">
        <f>D215</f>
        <v>0</v>
      </c>
      <c r="L215" s="466">
        <v>0</v>
      </c>
    </row>
    <row r="216" spans="1:14" x14ac:dyDescent="0.2">
      <c r="A216" s="1524" t="s">
        <v>165</v>
      </c>
      <c r="B216" s="613" t="s">
        <v>1024</v>
      </c>
      <c r="C216" s="615"/>
      <c r="D216" s="467">
        <v>0</v>
      </c>
      <c r="E216" s="615"/>
      <c r="F216" s="615"/>
      <c r="G216" s="615"/>
      <c r="H216" s="615"/>
      <c r="I216" s="615"/>
      <c r="J216" s="615"/>
      <c r="K216" s="1691">
        <f t="shared" ref="K216:K228" si="19">D216</f>
        <v>0</v>
      </c>
      <c r="L216" s="466">
        <v>0</v>
      </c>
    </row>
    <row r="217" spans="1:14" x14ac:dyDescent="0.2">
      <c r="A217" s="1524" t="s">
        <v>166</v>
      </c>
      <c r="B217" s="613">
        <v>1200</v>
      </c>
      <c r="C217" s="615"/>
      <c r="D217" s="466">
        <v>0</v>
      </c>
      <c r="E217" s="615"/>
      <c r="F217" s="615"/>
      <c r="G217" s="615"/>
      <c r="H217" s="615"/>
      <c r="I217" s="615"/>
      <c r="J217" s="615"/>
      <c r="K217" s="1691">
        <f t="shared" si="19"/>
        <v>0</v>
      </c>
      <c r="L217" s="466">
        <v>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0</v>
      </c>
      <c r="E219" s="615"/>
      <c r="F219" s="615"/>
      <c r="G219" s="615"/>
      <c r="H219" s="615"/>
      <c r="I219" s="615"/>
      <c r="J219" s="615"/>
      <c r="K219" s="1691">
        <f t="shared" si="19"/>
        <v>0</v>
      </c>
      <c r="L219" s="466">
        <v>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0</v>
      </c>
      <c r="E223" s="615"/>
      <c r="F223" s="615"/>
      <c r="G223" s="615"/>
      <c r="H223" s="615"/>
      <c r="I223" s="615"/>
      <c r="J223" s="615"/>
      <c r="K223" s="1691">
        <f t="shared" si="19"/>
        <v>0</v>
      </c>
      <c r="L223" s="466">
        <v>0</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0</v>
      </c>
      <c r="E229" s="615"/>
      <c r="F229" s="615"/>
      <c r="G229" s="615"/>
      <c r="H229" s="615"/>
      <c r="I229" s="615"/>
      <c r="J229" s="615"/>
      <c r="K229" s="1690">
        <f>SUM(K215:K228)</f>
        <v>0</v>
      </c>
      <c r="L229" s="1690">
        <f>SUM(L215:L228)</f>
        <v>0</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0</v>
      </c>
      <c r="E233" s="615"/>
      <c r="F233" s="615"/>
      <c r="G233" s="615"/>
      <c r="H233" s="615"/>
      <c r="I233" s="615"/>
      <c r="J233" s="615"/>
      <c r="K233" s="1691">
        <f t="shared" si="20"/>
        <v>0</v>
      </c>
      <c r="L233" s="466">
        <v>0</v>
      </c>
    </row>
    <row r="234" spans="1:12" x14ac:dyDescent="0.2">
      <c r="A234" s="1524" t="s">
        <v>207</v>
      </c>
      <c r="B234" s="613">
        <v>2130</v>
      </c>
      <c r="C234" s="615"/>
      <c r="D234" s="466">
        <v>0</v>
      </c>
      <c r="E234" s="615"/>
      <c r="F234" s="615"/>
      <c r="G234" s="615"/>
      <c r="H234" s="615"/>
      <c r="I234" s="615"/>
      <c r="J234" s="615"/>
      <c r="K234" s="1691">
        <f t="shared" si="20"/>
        <v>0</v>
      </c>
      <c r="L234" s="466">
        <v>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0</v>
      </c>
      <c r="E238" s="615"/>
      <c r="F238" s="615"/>
      <c r="G238" s="615"/>
      <c r="H238" s="615"/>
      <c r="I238" s="615"/>
      <c r="J238" s="615"/>
      <c r="K238" s="1690">
        <f>SUM(K232:K237)</f>
        <v>0</v>
      </c>
      <c r="L238" s="1690">
        <f>SUM(L232:L237)</f>
        <v>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0</v>
      </c>
    </row>
    <row r="241" spans="1:12" x14ac:dyDescent="0.2">
      <c r="A241" s="1524" t="s">
        <v>869</v>
      </c>
      <c r="B241" s="613">
        <v>2220</v>
      </c>
      <c r="C241" s="615"/>
      <c r="D241" s="466">
        <v>0</v>
      </c>
      <c r="E241" s="615"/>
      <c r="F241" s="615"/>
      <c r="G241" s="615"/>
      <c r="H241" s="615"/>
      <c r="I241" s="615"/>
      <c r="J241" s="615"/>
      <c r="K241" s="1692">
        <f>D241</f>
        <v>0</v>
      </c>
      <c r="L241" s="466">
        <v>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0</v>
      </c>
      <c r="E243" s="615"/>
      <c r="F243" s="615"/>
      <c r="G243" s="615"/>
      <c r="H243" s="615"/>
      <c r="I243" s="615"/>
      <c r="J243" s="615"/>
      <c r="K243" s="1690">
        <f>SUM(K240:K242)</f>
        <v>0</v>
      </c>
      <c r="L243" s="1690">
        <f>SUM(L240:L242)</f>
        <v>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0</v>
      </c>
      <c r="E245" s="615"/>
      <c r="F245" s="615"/>
      <c r="G245" s="615"/>
      <c r="H245" s="615"/>
      <c r="I245" s="615"/>
      <c r="J245" s="615"/>
      <c r="K245" s="1692">
        <f>D245</f>
        <v>0</v>
      </c>
      <c r="L245" s="480">
        <v>0</v>
      </c>
    </row>
    <row r="246" spans="1:12" x14ac:dyDescent="0.2">
      <c r="A246" s="1524" t="s">
        <v>872</v>
      </c>
      <c r="B246" s="613">
        <v>2320</v>
      </c>
      <c r="C246" s="615"/>
      <c r="D246" s="466">
        <v>0</v>
      </c>
      <c r="E246" s="615"/>
      <c r="F246" s="615"/>
      <c r="G246" s="615"/>
      <c r="H246" s="615"/>
      <c r="I246" s="615"/>
      <c r="J246" s="615"/>
      <c r="K246" s="1692">
        <f t="shared" ref="K246:K256" si="21">D246</f>
        <v>0</v>
      </c>
      <c r="L246" s="466">
        <v>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0</v>
      </c>
      <c r="E257" s="615"/>
      <c r="F257" s="615"/>
      <c r="G257" s="615"/>
      <c r="H257" s="615"/>
      <c r="I257" s="615"/>
      <c r="J257" s="615"/>
      <c r="K257" s="1690">
        <f>SUM(K245:K256)</f>
        <v>0</v>
      </c>
      <c r="L257" s="1690">
        <f>SUM(L245:L256)</f>
        <v>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0</v>
      </c>
      <c r="E259" s="615"/>
      <c r="F259" s="615"/>
      <c r="G259" s="615"/>
      <c r="H259" s="615"/>
      <c r="I259" s="615"/>
      <c r="J259" s="615"/>
      <c r="K259" s="1692">
        <f>D259</f>
        <v>0</v>
      </c>
      <c r="L259" s="480">
        <v>0</v>
      </c>
    </row>
    <row r="260" spans="1:14" s="596" customFormat="1" x14ac:dyDescent="0.2">
      <c r="A260" s="1542" t="s">
        <v>1907</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0</v>
      </c>
      <c r="E261" s="615"/>
      <c r="F261" s="615"/>
      <c r="G261" s="615"/>
      <c r="H261" s="615"/>
      <c r="I261" s="615"/>
      <c r="J261" s="615"/>
      <c r="K261" s="1690">
        <f>SUM(K259:K260)</f>
        <v>0</v>
      </c>
      <c r="L261" s="1690">
        <f>SUM(L259:L260)</f>
        <v>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0</v>
      </c>
      <c r="E264" s="615"/>
      <c r="F264" s="615"/>
      <c r="G264" s="615"/>
      <c r="H264" s="615"/>
      <c r="I264" s="615"/>
      <c r="J264" s="615"/>
      <c r="K264" s="1692">
        <f t="shared" ref="K264:K269" si="22">D264</f>
        <v>0</v>
      </c>
      <c r="L264" s="466">
        <v>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0</v>
      </c>
      <c r="E266" s="615"/>
      <c r="F266" s="615"/>
      <c r="G266" s="615"/>
      <c r="H266" s="615"/>
      <c r="I266" s="615"/>
      <c r="J266" s="615"/>
      <c r="K266" s="1692">
        <f t="shared" si="22"/>
        <v>0</v>
      </c>
      <c r="L266" s="466">
        <v>0</v>
      </c>
    </row>
    <row r="267" spans="1:14" x14ac:dyDescent="0.2">
      <c r="A267" s="1524" t="s">
        <v>1010</v>
      </c>
      <c r="B267" s="613">
        <v>2550</v>
      </c>
      <c r="C267" s="615"/>
      <c r="D267" s="466">
        <v>0</v>
      </c>
      <c r="E267" s="615"/>
      <c r="F267" s="615"/>
      <c r="G267" s="615"/>
      <c r="H267" s="615"/>
      <c r="I267" s="615"/>
      <c r="J267" s="615"/>
      <c r="K267" s="1692">
        <f t="shared" si="22"/>
        <v>0</v>
      </c>
      <c r="L267" s="466">
        <v>0</v>
      </c>
    </row>
    <row r="268" spans="1:14" x14ac:dyDescent="0.2">
      <c r="A268" s="1524" t="s">
        <v>102</v>
      </c>
      <c r="B268" s="613">
        <v>2560</v>
      </c>
      <c r="C268" s="615"/>
      <c r="D268" s="466">
        <v>0</v>
      </c>
      <c r="E268" s="615"/>
      <c r="F268" s="615"/>
      <c r="G268" s="615"/>
      <c r="H268" s="615"/>
      <c r="I268" s="615"/>
      <c r="J268" s="615"/>
      <c r="K268" s="1692">
        <f t="shared" si="22"/>
        <v>0</v>
      </c>
      <c r="L268" s="466">
        <v>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0</v>
      </c>
      <c r="E270" s="615"/>
      <c r="F270" s="615"/>
      <c r="G270" s="615"/>
      <c r="H270" s="615"/>
      <c r="I270" s="615"/>
      <c r="J270" s="615"/>
      <c r="K270" s="1690">
        <f>SUM(K263:K269)</f>
        <v>0</v>
      </c>
      <c r="L270" s="1690">
        <f>SUM(L263:L269)</f>
        <v>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0</v>
      </c>
      <c r="E279" s="615"/>
      <c r="F279" s="615"/>
      <c r="G279" s="615"/>
      <c r="H279" s="615"/>
      <c r="I279" s="615"/>
      <c r="J279" s="615"/>
      <c r="K279" s="1697">
        <f>SUM(K238,K243,K257,K261,K270,K277,K278)</f>
        <v>0</v>
      </c>
      <c r="L279" s="1697">
        <f>SUM(L238,L243,L257,L261,L270,L277,L278)</f>
        <v>0</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90" t="s">
        <v>526</v>
      </c>
      <c r="B295" s="2191"/>
      <c r="C295" s="615"/>
      <c r="D295" s="1690">
        <f>SUM(D229,D279,D280,D285)</f>
        <v>0</v>
      </c>
      <c r="E295" s="615"/>
      <c r="F295" s="615"/>
      <c r="G295" s="615"/>
      <c r="H295" s="1690">
        <f>H293</f>
        <v>0</v>
      </c>
      <c r="I295" s="615"/>
      <c r="J295" s="615"/>
      <c r="K295" s="1690">
        <f>SUM(K229,K279,K280,K285,K293,K294)</f>
        <v>0</v>
      </c>
      <c r="L295" s="1690">
        <f>SUM(L229,L279,L280,L285,L293,L294)</f>
        <v>0</v>
      </c>
    </row>
    <row r="296" spans="1:14" ht="13.5" thickTop="1" x14ac:dyDescent="0.2">
      <c r="A296" s="2172" t="s">
        <v>1053</v>
      </c>
      <c r="B296" s="2173"/>
      <c r="C296" s="615"/>
      <c r="D296" s="617"/>
      <c r="E296" s="615"/>
      <c r="F296" s="615"/>
      <c r="G296" s="615"/>
      <c r="H296" s="686"/>
      <c r="I296" s="615"/>
      <c r="J296" s="615"/>
      <c r="K296" s="1704">
        <f>'Revenues 9-14'!G275-'Expenditures 15-22'!K295</f>
        <v>0</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2" t="s">
        <v>145</v>
      </c>
      <c r="B298" s="2176"/>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0</v>
      </c>
      <c r="H301" s="466">
        <v>0</v>
      </c>
      <c r="I301" s="467">
        <v>0</v>
      </c>
      <c r="J301" s="467">
        <v>0</v>
      </c>
      <c r="K301" s="1691">
        <f>SUM(C301:J301)</f>
        <v>0</v>
      </c>
      <c r="L301" s="467">
        <v>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7" t="s">
        <v>295</v>
      </c>
      <c r="B312" s="2188"/>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4"/>
      <c r="N312" s="664"/>
    </row>
    <row r="313" spans="1:14" ht="13.5" thickTop="1" x14ac:dyDescent="0.2">
      <c r="A313" s="2183" t="s">
        <v>1053</v>
      </c>
      <c r="B313" s="2184"/>
      <c r="C313" s="625"/>
      <c r="D313" s="625"/>
      <c r="E313" s="625"/>
      <c r="F313" s="625"/>
      <c r="G313" s="625"/>
      <c r="H313" s="625"/>
      <c r="I313" s="625"/>
      <c r="J313" s="625"/>
      <c r="K313" s="1705">
        <f>'Revenues 9-14'!H275-'Expenditures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6" t="s">
        <v>151</v>
      </c>
      <c r="B315" s="2197"/>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8" t="s">
        <v>954</v>
      </c>
      <c r="B317" s="2197"/>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0</v>
      </c>
      <c r="F320" s="467">
        <v>0</v>
      </c>
      <c r="G320" s="467">
        <v>0</v>
      </c>
      <c r="H320" s="467">
        <v>0</v>
      </c>
      <c r="I320" s="467">
        <v>0</v>
      </c>
      <c r="J320" s="467">
        <v>0</v>
      </c>
      <c r="K320" s="1691">
        <f t="shared" ref="K320:K327" si="24">SUM(C320:J320)</f>
        <v>0</v>
      </c>
      <c r="L320" s="467">
        <v>0</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0</v>
      </c>
      <c r="M321" s="664"/>
      <c r="N321" s="664"/>
    </row>
    <row r="322" spans="1:14" s="673" customFormat="1" x14ac:dyDescent="0.2">
      <c r="A322" s="1539" t="s">
        <v>256</v>
      </c>
      <c r="B322" s="696" t="s">
        <v>302</v>
      </c>
      <c r="C322" s="467">
        <v>0</v>
      </c>
      <c r="D322" s="467">
        <v>0</v>
      </c>
      <c r="E322" s="467">
        <v>0</v>
      </c>
      <c r="F322" s="467">
        <v>0</v>
      </c>
      <c r="G322" s="467">
        <v>0</v>
      </c>
      <c r="H322" s="467">
        <v>0</v>
      </c>
      <c r="I322" s="467">
        <v>0</v>
      </c>
      <c r="J322" s="467">
        <v>0</v>
      </c>
      <c r="K322" s="1691">
        <f t="shared" si="24"/>
        <v>0</v>
      </c>
      <c r="L322" s="467">
        <v>0</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0</v>
      </c>
      <c r="D325" s="467">
        <v>0</v>
      </c>
      <c r="E325" s="467">
        <v>0</v>
      </c>
      <c r="F325" s="467">
        <v>0</v>
      </c>
      <c r="G325" s="467">
        <v>0</v>
      </c>
      <c r="H325" s="467">
        <v>0</v>
      </c>
      <c r="I325" s="467">
        <v>0</v>
      </c>
      <c r="J325" s="467">
        <v>0</v>
      </c>
      <c r="K325" s="1691">
        <f t="shared" si="24"/>
        <v>0</v>
      </c>
      <c r="L325" s="467">
        <v>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0</v>
      </c>
      <c r="F327" s="467">
        <v>0</v>
      </c>
      <c r="G327" s="467">
        <v>0</v>
      </c>
      <c r="H327" s="467">
        <v>0</v>
      </c>
      <c r="I327" s="467">
        <v>0</v>
      </c>
      <c r="J327" s="467">
        <v>0</v>
      </c>
      <c r="K327" s="1691">
        <f t="shared" si="24"/>
        <v>0</v>
      </c>
      <c r="L327" s="467">
        <v>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0</v>
      </c>
      <c r="D330" s="1690">
        <f t="shared" ref="D330:J330" si="25">SUM(D319:D329)</f>
        <v>0</v>
      </c>
      <c r="E330" s="1690">
        <f t="shared" si="25"/>
        <v>0</v>
      </c>
      <c r="F330" s="1690">
        <f t="shared" si="25"/>
        <v>0</v>
      </c>
      <c r="G330" s="1690">
        <f t="shared" si="25"/>
        <v>0</v>
      </c>
      <c r="H330" s="1690">
        <f t="shared" si="25"/>
        <v>0</v>
      </c>
      <c r="I330" s="1690">
        <f t="shared" si="25"/>
        <v>0</v>
      </c>
      <c r="J330" s="1690">
        <f t="shared" si="25"/>
        <v>0</v>
      </c>
      <c r="K330" s="1690">
        <f>SUM(K319:K329)</f>
        <v>0</v>
      </c>
      <c r="L330" s="1690">
        <f>SUM(L319:L329)</f>
        <v>0</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0</v>
      </c>
      <c r="D342" s="1690">
        <f>SUM(D330)</f>
        <v>0</v>
      </c>
      <c r="E342" s="1690">
        <f>SUM(E330)</f>
        <v>0</v>
      </c>
      <c r="F342" s="1690">
        <f>SUM(F330)</f>
        <v>0</v>
      </c>
      <c r="G342" s="1690">
        <f>SUM(G330)</f>
        <v>0</v>
      </c>
      <c r="H342" s="1690">
        <f>SUM(H330,H334,H340)</f>
        <v>0</v>
      </c>
      <c r="I342" s="1690">
        <f>SUM(I330)</f>
        <v>0</v>
      </c>
      <c r="J342" s="1690">
        <f>SUM(J330)</f>
        <v>0</v>
      </c>
      <c r="K342" s="1690">
        <f>SUM(K330,K334,K340)</f>
        <v>0</v>
      </c>
      <c r="L342" s="1697">
        <f>SUM(L330,L340,L341)</f>
        <v>0</v>
      </c>
    </row>
    <row r="343" spans="1:14" ht="12.75" customHeight="1" thickTop="1" x14ac:dyDescent="0.2">
      <c r="A343" s="2185" t="s">
        <v>1053</v>
      </c>
      <c r="B343" s="2186"/>
      <c r="C343" s="615"/>
      <c r="D343" s="615"/>
      <c r="E343" s="615"/>
      <c r="F343" s="615"/>
      <c r="G343" s="615"/>
      <c r="H343" s="615"/>
      <c r="I343" s="615"/>
      <c r="J343" s="615"/>
      <c r="K343" s="1704">
        <f>'Revenues 9-14'!J275-'Expenditures 15-22'!K342</f>
        <v>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5" t="s">
        <v>1023</v>
      </c>
      <c r="B345" s="2176"/>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0</v>
      </c>
    </row>
    <row r="368" spans="1:14" ht="13.5" thickTop="1" x14ac:dyDescent="0.2">
      <c r="A368" s="2172" t="s">
        <v>1053</v>
      </c>
      <c r="B368" s="2173"/>
      <c r="C368" s="653"/>
      <c r="D368" s="653"/>
      <c r="E368" s="625"/>
      <c r="F368" s="625"/>
      <c r="G368" s="625"/>
      <c r="H368" s="625"/>
      <c r="I368" s="625"/>
      <c r="J368" s="622"/>
      <c r="K368" s="1691">
        <f>'Revenues 9-14'!K275-'Expenditures 15-22'!K367</f>
        <v>0</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d21dc803-237d-4c68-8692-8d731fd29118"/>
    <ds:schemaRef ds:uri="http://www.w3.org/XML/1998/namespace"/>
    <ds:schemaRef ds:uri="http://purl.org/dc/dcmitype/"/>
    <ds:schemaRef ds:uri="http://purl.org/dc/elements/1.1/"/>
    <ds:schemaRef ds:uri="6ce3111e-7420-4802-b50a-75d4e9a0b980"/>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4d435f69-8686-490b-bd6d-b153bf22ab5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2018-10-02T14:49:57Z</cp:lastPrinted>
  <dcterms:created xsi:type="dcterms:W3CDTF">2003-10-29T19:06:34Z</dcterms:created>
  <dcterms:modified xsi:type="dcterms:W3CDTF">2018-10-25T19:19:14Z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