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431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5" i="29" l="1"/>
  <c r="B7794" i="106" s="1"/>
  <c r="K354"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B7792" i="106"/>
  <c r="B7790" i="106" l="1"/>
  <c r="J15" i="4"/>
  <c r="B7796" i="106" s="1"/>
  <c r="L160" i="29" l="1"/>
  <c r="K160" i="29"/>
  <c r="F60" i="34"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L285" i="29" l="1"/>
  <c r="L357" i="29"/>
  <c r="L137" i="29"/>
  <c r="H137" i="29"/>
  <c r="D285" i="29"/>
  <c r="E137" i="29"/>
  <c r="E139" i="29" s="1"/>
  <c r="K356" i="29"/>
  <c r="K357" i="29" s="1"/>
  <c r="K15" i="4" s="1"/>
  <c r="H357" i="29"/>
  <c r="G40" i="108"/>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4"/>
  <c r="B2" i="177"/>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D7765" i="106" s="1"/>
  <c r="B7764" i="106"/>
  <c r="D7764" i="106" s="1"/>
  <c r="J85" i="28"/>
  <c r="B7758" i="106" s="1"/>
  <c r="D7758" i="106" s="1"/>
  <c r="J88" i="28"/>
  <c r="K6" i="29"/>
  <c r="B7763" i="106" s="1"/>
  <c r="B7762" i="106"/>
  <c r="D7762" i="106" s="1"/>
  <c r="K12" i="12"/>
  <c r="B7719" i="106" s="1"/>
  <c r="D7719" i="106" s="1"/>
  <c r="K23" i="12"/>
  <c r="J12" i="12"/>
  <c r="B7718" i="106" s="1"/>
  <c r="D7718" i="106" s="1"/>
  <c r="J21" i="12"/>
  <c r="J23" i="12" s="1"/>
  <c r="B7729" i="106"/>
  <c r="D7729" i="106" s="1"/>
  <c r="B7734" i="106"/>
  <c r="B7726" i="10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C228" i="5"/>
  <c r="B5304" i="106" s="1"/>
  <c r="D5304" i="106" s="1"/>
  <c r="C259" i="5"/>
  <c r="B6833" i="106" s="1"/>
  <c r="D6833" i="106" s="1"/>
  <c r="B7761" i="106"/>
  <c r="D7761" i="106" s="1"/>
  <c r="L127" i="29"/>
  <c r="L129" i="29" s="1"/>
  <c r="L139" i="29"/>
  <c r="L149" i="29"/>
  <c r="I7" i="145"/>
  <c r="I6" i="145"/>
  <c r="D82" i="36"/>
  <c r="D78" i="36"/>
  <c r="K75" i="29"/>
  <c r="F52" i="34" s="1"/>
  <c r="K130" i="29"/>
  <c r="F56" i="34" s="1"/>
  <c r="K185" i="29"/>
  <c r="F62" i="34"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K95" i="29"/>
  <c r="B7001" i="106" s="1"/>
  <c r="D7001" i="106" s="1"/>
  <c r="K96" i="29"/>
  <c r="B7003" i="106" s="1"/>
  <c r="D7003" i="106" s="1"/>
  <c r="K97" i="29"/>
  <c r="B7005" i="106" s="1"/>
  <c r="D7005" i="106" s="1"/>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K190" i="29"/>
  <c r="K191" i="29"/>
  <c r="B3010" i="106" s="1"/>
  <c r="D3010" i="106" s="1"/>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F68" i="34"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K252" i="29"/>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D22" i="37"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6999" i="106"/>
  <c r="D6999" i="106" s="1"/>
  <c r="B7000" i="106"/>
  <c r="D7000" i="106" s="1"/>
  <c r="B7002" i="106"/>
  <c r="D7002" i="106" s="1"/>
  <c r="B7004" i="106"/>
  <c r="D7004"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3"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9" i="36"/>
  <c r="D71" i="36"/>
  <c r="D72" i="36"/>
  <c r="D79" i="36"/>
  <c r="B64" i="127"/>
  <c r="B65" i="127"/>
  <c r="E27" i="108"/>
  <c r="F27" i="108"/>
  <c r="G27" i="108"/>
  <c r="G28" i="108"/>
  <c r="E30"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F64" i="34"/>
  <c r="C67" i="34"/>
  <c r="D67" i="34"/>
  <c r="C68" i="34"/>
  <c r="D68" i="34"/>
  <c r="C69" i="34"/>
  <c r="D69" i="34"/>
  <c r="F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G14" i="4"/>
  <c r="B2609" i="106" s="1"/>
  <c r="D2609" i="106" s="1"/>
  <c r="B2633" i="106"/>
  <c r="D2633" i="106" s="1"/>
  <c r="D7" i="118"/>
  <c r="D8" i="118"/>
  <c r="D9" i="118"/>
  <c r="H14" i="118"/>
  <c r="H19" i="118"/>
  <c r="H24" i="118"/>
  <c r="L22" i="37"/>
  <c r="L5" i="11"/>
  <c r="B2056" i="106" s="1"/>
  <c r="D2056" i="106" s="1"/>
  <c r="D36" i="108" l="1"/>
  <c r="B1126" i="106"/>
  <c r="D1126" i="106" s="1"/>
  <c r="D31" i="108"/>
  <c r="F26" i="108"/>
  <c r="G30" i="108"/>
  <c r="D26" i="108"/>
  <c r="G35" i="108"/>
  <c r="E35" i="108"/>
  <c r="G33" i="108"/>
  <c r="D6103" i="106"/>
  <c r="F45" i="34"/>
  <c r="B7076" i="106"/>
  <c r="D7076" i="106" s="1"/>
  <c r="B7047" i="106"/>
  <c r="D7047" i="106" s="1"/>
  <c r="F38" i="34"/>
  <c r="B1746" i="106"/>
  <c r="D1746" i="106" s="1"/>
  <c r="B2836" i="106"/>
  <c r="D2836" i="106" s="1"/>
  <c r="B6995" i="106"/>
  <c r="D6995" i="106" s="1"/>
  <c r="H342" i="29"/>
  <c r="B7221" i="106" s="1"/>
  <c r="D7221" i="106" s="1"/>
  <c r="F41" i="34"/>
  <c r="F49" i="34"/>
  <c r="L13" i="11"/>
  <c r="B2060" i="106" s="1"/>
  <c r="D2060" i="106" s="1"/>
  <c r="B2733" i="106"/>
  <c r="D2733" i="106" s="1"/>
  <c r="D17" i="7"/>
  <c r="B4104" i="106" s="1"/>
  <c r="D4104" i="106" s="1"/>
  <c r="J22" i="37"/>
  <c r="E174" i="29"/>
  <c r="B1309" i="106" s="1"/>
  <c r="D1309" i="106" s="1"/>
  <c r="I342" i="29"/>
  <c r="B7222" i="106" s="1"/>
  <c r="D7222" i="106" s="1"/>
  <c r="C342" i="29"/>
  <c r="B7216" i="106" s="1"/>
  <c r="D7216" i="106" s="1"/>
  <c r="B6289" i="106"/>
  <c r="D6289" i="106" s="1"/>
  <c r="D11" i="37"/>
  <c r="H33" i="118"/>
  <c r="N22" i="3"/>
  <c r="B283" i="106" s="1"/>
  <c r="D283" i="106" s="1"/>
  <c r="H28" i="118"/>
  <c r="D24" i="37"/>
  <c r="B4270" i="106" s="1"/>
  <c r="D4270" i="106" s="1"/>
  <c r="I24" i="12"/>
  <c r="B1996" i="106" s="1"/>
  <c r="D1996" i="106" s="1"/>
  <c r="D68" i="36"/>
  <c r="F21" i="8"/>
  <c r="F19" i="7"/>
  <c r="B1807" i="106" s="1"/>
  <c r="D1807" i="106" s="1"/>
  <c r="D9" i="7"/>
  <c r="B1767" i="106" s="1"/>
  <c r="D1767" i="106" s="1"/>
  <c r="D5" i="7"/>
  <c r="B1761" i="106" s="1"/>
  <c r="D1761" i="106" s="1"/>
  <c r="G172" i="5"/>
  <c r="G173" i="5" s="1"/>
  <c r="B5778" i="106" s="1"/>
  <c r="D5778" i="106" s="1"/>
  <c r="D4" i="7"/>
  <c r="B1760" i="106" s="1"/>
  <c r="D1760" i="106" s="1"/>
  <c r="D11" i="7"/>
  <c r="B1768" i="106" s="1"/>
  <c r="D1768" i="106" s="1"/>
  <c r="D12" i="7"/>
  <c r="B1769" i="106" s="1"/>
  <c r="D1769" i="106" s="1"/>
  <c r="H29" i="118"/>
  <c r="B279" i="106"/>
  <c r="D279" i="106" s="1"/>
  <c r="F37" i="34"/>
  <c r="G39" i="108"/>
  <c r="E38" i="108"/>
  <c r="G15" i="145"/>
  <c r="D14" i="4"/>
  <c r="B2570" i="106" s="1"/>
  <c r="D2570" i="106" s="1"/>
  <c r="F37" i="108"/>
  <c r="E26" i="108"/>
  <c r="J210" i="29"/>
  <c r="B7072" i="106" s="1"/>
  <c r="D7072" i="106" s="1"/>
  <c r="F106" i="34"/>
  <c r="F34" i="34"/>
  <c r="H76" i="4"/>
  <c r="B3298" i="106" s="1"/>
  <c r="D3298" i="106" s="1"/>
  <c r="F14" i="4"/>
  <c r="B2597" i="106" s="1"/>
  <c r="D2597" i="106" s="1"/>
  <c r="F71" i="34"/>
  <c r="C14" i="4"/>
  <c r="B2558" i="106" s="1"/>
  <c r="D2558" i="106" s="1"/>
  <c r="B5096" i="106"/>
  <c r="D5096" i="106" s="1"/>
  <c r="F35" i="34"/>
  <c r="F36" i="108"/>
  <c r="J129" i="29"/>
  <c r="B7038" i="106" s="1"/>
  <c r="D7038" i="106" s="1"/>
  <c r="B1124" i="106"/>
  <c r="D1124" i="106" s="1"/>
  <c r="D13" i="7"/>
  <c r="B3726" i="106" s="1"/>
  <c r="D3726" i="106" s="1"/>
  <c r="F70" i="34"/>
  <c r="D37" i="108"/>
  <c r="I129" i="29"/>
  <c r="B7037" i="106" s="1"/>
  <c r="D7037" i="106" s="1"/>
  <c r="H112" i="29"/>
  <c r="B7018" i="106" s="1"/>
  <c r="D7018" i="106" s="1"/>
  <c r="H365" i="29"/>
  <c r="B7242" i="106" s="1"/>
  <c r="D7242" i="106" s="1"/>
  <c r="J352" i="29"/>
  <c r="J367" i="29" s="1"/>
  <c r="B7245" i="106" s="1"/>
  <c r="D7245" i="106" s="1"/>
  <c r="I210" i="29"/>
  <c r="B7071" i="106" s="1"/>
  <c r="D7071" i="106" s="1"/>
  <c r="K76" i="4"/>
  <c r="B3586" i="106" s="1"/>
  <c r="D3586" i="106" s="1"/>
  <c r="B5161" i="106"/>
  <c r="D5161" i="106" s="1"/>
  <c r="F128" i="34"/>
  <c r="B4373" i="106"/>
  <c r="D4373" i="106" s="1"/>
  <c r="K173" i="5"/>
  <c r="K6" i="4" s="1"/>
  <c r="B3570" i="106" s="1"/>
  <c r="D3570" i="106" s="1"/>
  <c r="F136" i="34"/>
  <c r="K285" i="29"/>
  <c r="B3724" i="106" s="1"/>
  <c r="D3724" i="106" s="1"/>
  <c r="L367" i="29"/>
  <c r="B7074" i="106"/>
  <c r="D7074" i="106" s="1"/>
  <c r="G29" i="108"/>
  <c r="E29" i="108"/>
  <c r="G26" i="108"/>
  <c r="B1223" i="106"/>
  <c r="D1223" i="106" s="1"/>
  <c r="B1274" i="106"/>
  <c r="D1274" i="106" s="1"/>
  <c r="G38" i="108"/>
  <c r="G34" i="108"/>
  <c r="F28" i="108"/>
  <c r="E28" i="108"/>
  <c r="B2724" i="106"/>
  <c r="D2724" i="106" s="1"/>
  <c r="F42" i="34"/>
  <c r="F36" i="34"/>
  <c r="F50" i="34"/>
  <c r="F44" i="34"/>
  <c r="F46" i="34"/>
  <c r="K274" i="5"/>
  <c r="B6022" i="106" s="1"/>
  <c r="D6022" i="106" s="1"/>
  <c r="F130" i="34"/>
  <c r="F127" i="34"/>
  <c r="J274" i="5"/>
  <c r="B7054" i="106" s="1"/>
  <c r="D7054" i="106" s="1"/>
  <c r="F172" i="5"/>
  <c r="B5644" i="106" s="1"/>
  <c r="D5644" i="106" s="1"/>
  <c r="C172" i="5"/>
  <c r="B5214" i="106" s="1"/>
  <c r="D5214" i="106" s="1"/>
  <c r="H173" i="5"/>
  <c r="C109" i="5"/>
  <c r="B5121" i="106" s="1"/>
  <c r="D5121" i="106" s="1"/>
  <c r="D109" i="5"/>
  <c r="B5356" i="106" s="1"/>
  <c r="D5356" i="106" s="1"/>
  <c r="H109" i="5"/>
  <c r="B6025" i="106" s="1"/>
  <c r="D6025" i="106" s="1"/>
  <c r="G109" i="5"/>
  <c r="B6024" i="106" s="1"/>
  <c r="D6024" i="106" s="1"/>
  <c r="D15" i="7"/>
  <c r="B1772" i="106" s="1"/>
  <c r="D1772" i="106" s="1"/>
  <c r="D7" i="7"/>
  <c r="B1763" i="106" s="1"/>
  <c r="D1763" i="106" s="1"/>
  <c r="B2895" i="106"/>
  <c r="D2895" i="106" s="1"/>
  <c r="J77" i="4"/>
  <c r="B6262" i="106" s="1"/>
  <c r="D6262" i="106" s="1"/>
  <c r="I173" i="5"/>
  <c r="B4216" i="106" s="1"/>
  <c r="D4216" i="106" s="1"/>
  <c r="F111" i="34"/>
  <c r="F131" i="34"/>
  <c r="G5" i="4"/>
  <c r="B3409" i="106" s="1"/>
  <c r="D3409" i="106" s="1"/>
  <c r="B7041" i="106"/>
  <c r="D7041" i="106" s="1"/>
  <c r="E109" i="5"/>
  <c r="E4" i="4" s="1"/>
  <c r="B2630" i="106" s="1"/>
  <c r="D2630" i="106" s="1"/>
  <c r="B3649" i="106"/>
  <c r="D3649" i="106" s="1"/>
  <c r="G367" i="29"/>
  <c r="B3650" i="106" s="1"/>
  <c r="D3650" i="106" s="1"/>
  <c r="K350" i="29"/>
  <c r="F77" i="4"/>
  <c r="B3255" i="106" s="1"/>
  <c r="D3255" i="106" s="1"/>
  <c r="K184" i="29"/>
  <c r="F13" i="4" s="1"/>
  <c r="B2596" i="106" s="1"/>
  <c r="D2596" i="106" s="1"/>
  <c r="K24" i="12"/>
  <c r="L342" i="29"/>
  <c r="B3647" i="106"/>
  <c r="D3647" i="106" s="1"/>
  <c r="C352" i="29"/>
  <c r="L15" i="11"/>
  <c r="B3459" i="106" s="1"/>
  <c r="D3459" i="106" s="1"/>
  <c r="G210" i="29"/>
  <c r="L312" i="29"/>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L151" i="29"/>
  <c r="C273" i="5"/>
  <c r="J24" i="12"/>
  <c r="B7730" i="106"/>
  <c r="D7730" i="106" s="1"/>
  <c r="B7270" i="106"/>
  <c r="B1328" i="106" l="1"/>
  <c r="D1328" i="106" s="1"/>
  <c r="D41" i="108"/>
  <c r="E43" i="108" s="1"/>
  <c r="C4" i="4"/>
  <c r="B2551" i="106" s="1"/>
  <c r="D2551" i="106" s="1"/>
  <c r="H77" i="4"/>
  <c r="B3299" i="106" s="1"/>
  <c r="D3299" i="106" s="1"/>
  <c r="B7235" i="106"/>
  <c r="D7235" i="106" s="1"/>
  <c r="G6" i="4"/>
  <c r="B2604" i="106" s="1"/>
  <c r="D2604" i="106" s="1"/>
  <c r="B1266" i="106"/>
  <c r="D1266" i="106" s="1"/>
  <c r="B5770" i="106"/>
  <c r="D5770" i="106" s="1"/>
  <c r="F41" i="108"/>
  <c r="G43" i="108" s="1"/>
  <c r="D7253" i="106"/>
  <c r="F66" i="34"/>
  <c r="I26" i="12"/>
  <c r="B7741" i="106" s="1"/>
  <c r="D7741" i="106" s="1"/>
  <c r="D7254" i="106"/>
  <c r="D7255" i="106"/>
  <c r="D7256" i="106"/>
  <c r="D7251" i="106"/>
  <c r="D7250" i="106"/>
  <c r="J151" i="29"/>
  <c r="B7052" i="106" s="1"/>
  <c r="D7052" i="106" s="1"/>
  <c r="K28" i="118"/>
  <c r="O27" i="118" s="1"/>
  <c r="O29" i="118" s="1"/>
  <c r="L16" i="11"/>
  <c r="B2061" i="106" s="1"/>
  <c r="D2061" i="106" s="1"/>
  <c r="B1879" i="106"/>
  <c r="D1879" i="106" s="1"/>
  <c r="H22" i="37"/>
  <c r="K365" i="29"/>
  <c r="K16" i="4" s="1"/>
  <c r="K7" i="4"/>
  <c r="B3718" i="106" s="1"/>
  <c r="D3718" i="106" s="1"/>
  <c r="F173" i="5"/>
  <c r="B5653" i="106" s="1"/>
  <c r="D5653" i="106" s="1"/>
  <c r="D19" i="7"/>
  <c r="B1775" i="106" s="1"/>
  <c r="D1775" i="106" s="1"/>
  <c r="K77" i="4"/>
  <c r="B3587" i="106" s="1"/>
  <c r="D3587" i="106" s="1"/>
  <c r="M41" i="3"/>
  <c r="B280" i="106"/>
  <c r="D280" i="106" s="1"/>
  <c r="I6" i="4"/>
  <c r="B5011" i="106" s="1"/>
  <c r="D5011" i="106" s="1"/>
  <c r="B6014" i="106"/>
  <c r="D6014" i="106" s="1"/>
  <c r="B1317" i="106"/>
  <c r="D1317" i="106" s="1"/>
  <c r="I151" i="29"/>
  <c r="F59" i="34" s="1"/>
  <c r="F73" i="34"/>
  <c r="G15" i="4"/>
  <c r="B6032" i="106" s="1"/>
  <c r="D6032" i="106" s="1"/>
  <c r="K342" i="29"/>
  <c r="F13" i="34" s="1"/>
  <c r="B3628" i="106"/>
  <c r="D3628" i="106" s="1"/>
  <c r="J16" i="4"/>
  <c r="B6226" i="106" s="1"/>
  <c r="D6226" i="106" s="1"/>
  <c r="B7215" i="106"/>
  <c r="D7215" i="106" s="1"/>
  <c r="B1381" i="106"/>
  <c r="D1381" i="106" s="1"/>
  <c r="L114" i="29"/>
  <c r="C114" i="29"/>
  <c r="B757" i="106" s="1"/>
  <c r="D757" i="106" s="1"/>
  <c r="B5914" i="106"/>
  <c r="D5914" i="106" s="1"/>
  <c r="J7" i="4"/>
  <c r="B6222" i="106" s="1"/>
  <c r="D6222" i="106" s="1"/>
  <c r="F274" i="5"/>
  <c r="F7" i="4" s="1"/>
  <c r="B2594" i="106" s="1"/>
  <c r="D2594" i="106" s="1"/>
  <c r="D274" i="5"/>
  <c r="B5507" i="106" s="1"/>
  <c r="D5507" i="106" s="1"/>
  <c r="C173" i="5"/>
  <c r="B5223" i="106" s="1"/>
  <c r="D5223" i="106" s="1"/>
  <c r="B5906" i="106"/>
  <c r="D5906" i="106" s="1"/>
  <c r="H6" i="4"/>
  <c r="B2656" i="106" s="1"/>
  <c r="D2656" i="106" s="1"/>
  <c r="B5527" i="106"/>
  <c r="D5527" i="106" s="1"/>
  <c r="D4" i="4"/>
  <c r="B2564" i="106" s="1"/>
  <c r="D2564" i="106" s="1"/>
  <c r="H275" i="5"/>
  <c r="B5915" i="106" s="1"/>
  <c r="D5915" i="106" s="1"/>
  <c r="H4" i="4"/>
  <c r="G4" i="4"/>
  <c r="B2603" i="106" s="1"/>
  <c r="D2603" i="106" s="1"/>
  <c r="L34" i="3"/>
  <c r="B2914" i="106"/>
  <c r="D2914" i="106" s="1"/>
  <c r="B3670" i="106"/>
  <c r="D3670" i="106" s="1"/>
  <c r="K352" i="29"/>
  <c r="H367" i="29"/>
  <c r="B3660" i="106" s="1"/>
  <c r="D3660" i="106" s="1"/>
  <c r="B3621" i="106"/>
  <c r="D3621" i="106" s="1"/>
  <c r="C367" i="29"/>
  <c r="B3622" i="106" s="1"/>
  <c r="D3622" i="106" s="1"/>
  <c r="B7733" i="106"/>
  <c r="D7733" i="106" s="1"/>
  <c r="K26" i="12"/>
  <c r="B7743" i="106" s="1"/>
  <c r="D7743" i="106" s="1"/>
  <c r="B1365" i="106"/>
  <c r="D1365" i="106" s="1"/>
  <c r="F65" i="34"/>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24" i="106" l="1"/>
  <c r="D7224" i="106" s="1"/>
  <c r="J17" i="4"/>
  <c r="B6227" i="106" s="1"/>
  <c r="D6227" i="106" s="1"/>
  <c r="F24" i="37"/>
  <c r="B7051" i="106"/>
  <c r="D7051" i="106" s="1"/>
  <c r="F6" i="4"/>
  <c r="B2593" i="106" s="1"/>
  <c r="D2593" i="106" s="1"/>
  <c r="D7" i="4"/>
  <c r="B2567" i="106" s="1"/>
  <c r="D2567" i="106" s="1"/>
  <c r="B281" i="106"/>
  <c r="D281" i="106" s="1"/>
  <c r="D54" i="36"/>
  <c r="F275" i="5"/>
  <c r="B5720" i="106" s="1"/>
  <c r="D5720" i="106" s="1"/>
  <c r="B5719" i="106"/>
  <c r="D5719" i="106" s="1"/>
  <c r="B1145" i="106"/>
  <c r="D1145" i="106" s="1"/>
  <c r="G41" i="108"/>
  <c r="G44" i="108" s="1"/>
  <c r="G45" i="108" s="1"/>
  <c r="C6" i="4"/>
  <c r="B2553" i="106" s="1"/>
  <c r="D2553" i="106" s="1"/>
  <c r="J8" i="4"/>
  <c r="J20" i="4" s="1"/>
  <c r="B2655" i="106"/>
  <c r="D2655" i="106" s="1"/>
  <c r="H8" i="4"/>
  <c r="B2916" i="106"/>
  <c r="D2916" i="106" s="1"/>
  <c r="L41" i="3"/>
  <c r="E41" i="108"/>
  <c r="E44" i="108" s="1"/>
  <c r="E45" i="108" s="1"/>
  <c r="K13" i="4"/>
  <c r="B3572" i="106" s="1"/>
  <c r="D3572" i="106" s="1"/>
  <c r="B3672" i="106"/>
  <c r="D3672" i="106" s="1"/>
  <c r="K367" i="29"/>
  <c r="K368" i="29" s="1"/>
  <c r="B3681" i="106" s="1"/>
  <c r="D3681"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J19" i="4"/>
  <c r="B6229" i="106" s="1"/>
  <c r="D6229"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F8" i="4" l="1"/>
  <c r="D8" i="146" s="1"/>
  <c r="D8" i="4"/>
  <c r="D10" i="4" s="1"/>
  <c r="B4123" i="106" s="1"/>
  <c r="D4123" i="106" s="1"/>
  <c r="B6223" i="106"/>
  <c r="D6223" i="106" s="1"/>
  <c r="K17" i="4"/>
  <c r="B3575" i="106" s="1"/>
  <c r="D3575" i="106" s="1"/>
  <c r="B3678" i="106"/>
  <c r="D3678" i="106" s="1"/>
  <c r="F76" i="34"/>
  <c r="J10" i="4"/>
  <c r="B6225" i="106" s="1"/>
  <c r="D6225" i="106" s="1"/>
  <c r="B2658" i="106"/>
  <c r="D2658" i="106" s="1"/>
  <c r="H10" i="4"/>
  <c r="B4127" i="106" s="1"/>
  <c r="D4127" i="106" s="1"/>
  <c r="B2917" i="106"/>
  <c r="D2917" i="106" s="1"/>
  <c r="D53" i="36"/>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K20" i="4" l="1"/>
  <c r="K19" i="4"/>
  <c r="B4144" i="106" s="1"/>
  <c r="D4144" i="106" s="1"/>
  <c r="H13" i="118"/>
  <c r="B2568" i="106"/>
  <c r="D2568" i="106" s="1"/>
  <c r="C8" i="146"/>
  <c r="D20" i="4"/>
  <c r="D78" i="4" s="1"/>
  <c r="F10" i="4"/>
  <c r="B4125" i="106" s="1"/>
  <c r="D4125" i="106" s="1"/>
  <c r="B2595" i="106"/>
  <c r="D2595" i="106" s="1"/>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B2574" i="106" l="1"/>
  <c r="D2574" i="106" s="1"/>
  <c r="C10" i="146"/>
  <c r="F8" i="146"/>
  <c r="J41" i="3"/>
  <c r="B6215" i="106"/>
  <c r="D6215" i="106"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J82" i="4"/>
  <c r="B6266" i="106"/>
  <c r="D6266" i="106" s="1"/>
  <c r="D81" i="4"/>
  <c r="B3239" i="106"/>
  <c r="D3239" i="106" s="1"/>
  <c r="F10" i="146" l="1"/>
  <c r="D51" i="36"/>
  <c r="B6216" i="106"/>
  <c r="D6216" i="106" s="1"/>
  <c r="B123" i="106"/>
  <c r="D123" i="106" s="1"/>
  <c r="D41" i="3"/>
  <c r="B3567" i="106"/>
  <c r="D3567" i="106" s="1"/>
  <c r="K41" i="3"/>
  <c r="B212" i="106"/>
  <c r="D212" i="106" s="1"/>
  <c r="H41" i="3"/>
  <c r="B2912" i="106"/>
  <c r="D2912" i="106" s="1"/>
  <c r="I41" i="3"/>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89" i="106" l="1"/>
  <c r="D189" i="106" s="1"/>
  <c r="G41" i="3"/>
  <c r="N21" i="3"/>
  <c r="B140" i="106"/>
  <c r="D140" i="106" s="1"/>
  <c r="E41" i="3"/>
  <c r="B170" i="106"/>
  <c r="D170" i="106" s="1"/>
  <c r="F41" i="3"/>
  <c r="B3568" i="106"/>
  <c r="D3568" i="106" s="1"/>
  <c r="D52" i="36"/>
  <c r="B213" i="106"/>
  <c r="D213" i="106" s="1"/>
  <c r="D49" i="36"/>
  <c r="B124" i="106"/>
  <c r="D124" i="106" s="1"/>
  <c r="D45" i="36"/>
  <c r="J16" i="37"/>
  <c r="B4269" i="106" s="1"/>
  <c r="D4269" i="106" s="1"/>
  <c r="D76" i="36"/>
  <c r="B92" i="106"/>
  <c r="D92" i="106" s="1"/>
  <c r="C41" i="3"/>
  <c r="D50" i="36"/>
  <c r="B2913" i="106"/>
  <c r="D2913"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71" i="106" l="1"/>
  <c r="D171" i="106" s="1"/>
  <c r="D47" i="36"/>
  <c r="B282" i="106"/>
  <c r="D282" i="106" s="1"/>
  <c r="N23" i="3"/>
  <c r="B190" i="106"/>
  <c r="D190" i="106" s="1"/>
  <c r="D48" i="36"/>
  <c r="B141" i="106"/>
  <c r="D141" i="106" s="1"/>
  <c r="D46" i="36"/>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<sst xmlns="http://schemas.openxmlformats.org/spreadsheetml/2006/main" count="5023" uniqueCount="2099">
  <si>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</si>
  <si>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</si>
  <si>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</si>
  <si>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</si>
  <si>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</si>
  <si>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</si>
  <si>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</si>
  <si>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</si>
  <si>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</si>
  <si>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</si>
  <si>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</si>
  <si>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</si>
  <si>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</si>
  <si>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</si>
  <si>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</si>
  <si>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</si>
  <si>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</si>
  <si>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</si>
  <si>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</si>
  <si>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</si>
  <si>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</si>
  <si>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</si>
  <si>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</si>
  <si>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</si>
  <si>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</si>
  <si>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</si>
  <si>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</si>
  <si>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</si>
  <si>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</si>
  <si>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</si>
  <si>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</si>
  <si>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</si>
  <si>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</si>
  <si>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</si>
  <si>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</si>
  <si>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</si>
  <si>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</si>
  <si>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</si>
  <si>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</si>
  <si>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</si>
  <si>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</si>
  <si>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</si>
  <si>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</si>
  <si>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</si>
  <si>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</si>
  <si>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</si>
  <si>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</si>
  <si>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</si>
  <si>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</si>
  <si>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</si>
  <si>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</si>
  <si>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</si>
  <si>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</si>
  <si>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</si>
  <si>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</si>
  <si>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</si>
  <si>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</si>
  <si>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</si>
  <si>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</si>
  <si>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</si>
  <si>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</si>
  <si>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</si>
  <si>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</si>
  <si>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</si>
  <si>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</si>
  <si>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</si>
  <si>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</si>
  <si>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</si>
  <si>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</si>
  <si>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</si>
  <si>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</si>
  <si>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</si>
  <si>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</si>
  <si>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</si>
  <si>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</si>
  <si>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</si>
  <si>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</si>
  <si>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</si>
  <si>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</si>
  <si>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</si>
  <si>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</si>
  <si>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</si>
  <si>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</si>
  <si>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</si>
  <si>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</si>
  <si>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</si>
  <si>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</si>
  <si>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</si>
  <si>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</si>
  <si>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</si>
  <si>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</si>
  <si>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</si>
  <si>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</si>
  <si>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</si>
  <si>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</si>
  <si>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</si>
  <si>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</si>
  <si>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</si>
  <si>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</si>
  <si>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</si>
  <si>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</si>
  <si>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</si>
  <si>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</si>
  <si>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</si>
  <si>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</si>
  <si>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</si>
  <si>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</si>
  <si>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</si>
  <si>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</si>
  <si>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</si>
  <si>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</si>
  <si>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</si>
  <si>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</si>
  <si>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</si>
  <si>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</si>
  <si>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</si>
  <si>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</si>
  <si>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</si>
  <si>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</si>
  <si>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</si>
  <si>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</si>
  <si>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</si>
  <si>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</si>
  <si>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</si>
  <si>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</si>
  <si>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</si>
  <si>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</si>
  <si>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</si>
  <si>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</si>
  <si>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</si>
  <si>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</si>
  <si>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</si>
  <si>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</si>
  <si>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</si>
  <si>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</si>
  <si>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</si>
  <si>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</si>
  <si>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</si>
  <si>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</si>
  <si>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</si>
  <si>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</si>
  <si>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</si>
  <si>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</si>
  <si>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</si>
  <si>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</si>
  <si>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</si>
  <si>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</si>
  <si>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</si>
  <si>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</si>
  <si>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</si>
  <si>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</si>
  <si>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</si>
  <si>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</si>
  <si>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</si>
  <si>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</si>
  <si>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</si>
  <si>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</si>
  <si>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</si>
  <si>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</si>
  <si>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</si>
  <si>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</si>
  <si>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</si>
  <si>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</si>
  <si>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</si>
  <si>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</si>
  <si>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</si>
  <si>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</si>
  <si>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</si>
  <si>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</si>
  <si>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</si>
  <si>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</si>
  <si>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</si>
  <si>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</si>
  <si>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</si>
  <si>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</si>
  <si>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</si>
  <si>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</si>
  <si>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</si>
  <si>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</si>
  <si>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</si>
  <si>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</si>
  <si>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</si>
  <si>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</si>
  <si>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</si>
  <si>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</si>
  <si>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</si>
  <si>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</si>
  <si>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</si>
  <si>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</si>
  <si>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</si>
  <si>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</si>
  <si>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</si>
  <si>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</si>
  <si>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</si>
  <si>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</si>
  <si>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</si>
  <si>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</si>
  <si>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</si>
  <si>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</si>
  <si>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</si>
  <si>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</si>
  <si>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</si>
  <si>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</si>
  <si>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</si>
  <si>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</si>
  <si>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</si>
  <si>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</si>
  <si>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</si>
  <si>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</si>
  <si>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</si>
  <si>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</si>
  <si>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</si>
  <si>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</si>
  <si>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</si>
  <si>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</si>
  <si>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</si>
  <si>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</si>
  <si>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</si>
  <si>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</si>
  <si>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</si>
  <si>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</si>
  <si>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</si>
  <si>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</si>
  <si>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</si>
  <si>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</si>
  <si>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</si>
  <si>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</si>
  <si>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</si>
  <si>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</si>
  <si>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</si>
  <si>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</si>
  <si>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</si>
  <si>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</si>
  <si>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</si>
  <si>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</si>
  <si>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</si>
  <si>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</si>
  <si>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</si>
  <si>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</si>
  <si>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</si>
  <si>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</si>
  <si>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</si>
  <si>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</si>
  <si>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</si>
  <si>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</si>
  <si>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</si>
  <si>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</si>
  <si>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</si>
  <si>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</si>
  <si>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</si>
  <si>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</si>
  <si>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</si>
  <si>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</si>
  <si>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</si>
  <si>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</si>
  <si>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</si>
  <si>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</si>
  <si>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</si>
  <si>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</si>
  <si>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</si>
  <si>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</si>
  <si>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</si>
  <si>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</si>
  <si>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</si>
  <si>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</si>
  <si>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</si>
  <si>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</si>
  <si>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</si>
  <si>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</si>
  <si>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</si>
  <si>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</si>
  <si>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</si>
  <si>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</si>
  <si>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</si>
  <si>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</si>
  <si>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</si>
  <si>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</si>
  <si>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</si>
  <si>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</si>
  <si>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</si>
  <si>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</si>
  <si>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</si>
  <si>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</si>
  <si>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</si>
  <si>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</si>
  <si>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</si>
  <si>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</si>
  <si>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</si>
  <si>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</si>
  <si>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</si>
  <si>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</si>
  <si>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</si>
  <si>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</si>
  <si>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</si>
  <si>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</si>
  <si>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</si>
  <si>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</si>
  <si>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</si>
  <si>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</si>
  <si>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</si>
  <si>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</si>
  <si>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</si>
  <si>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</si>
  <si>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</si>
  <si>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</si>
  <si>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</si>
  <si>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</si>
  <si>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</si>
  <si>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</si>
  <si>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</si>
  <si>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</si>
  <si>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</si>
  <si>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</si>
  <si>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</si>
  <si>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</si>
  <si>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</si>
  <si>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</si>
  <si>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</si>
  <si>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</si>
  <si>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</si>
  <si>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</si>
  <si>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</si>
  <si>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</si>
  <si>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</si>
  <si>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</si>
  <si>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</si>
  <si>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</si>
  <si>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</si>
  <si>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</si>
  <si>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</si>
  <si>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</si>
  <si>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</si>
  <si>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</si>
  <si>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</si>
  <si>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</si>
  <si>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</si>
  <si>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</si>
  <si>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</si>
  <si>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</si>
  <si>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</si>
  <si>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</si>
  <si>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</si>
  <si>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</si>
  <si>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</si>
  <si>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</si>
  <si>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</si>
  <si>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</si>
  <si>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</si>
  <si>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</si>
  <si>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</si>
  <si>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</si>
  <si>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</si>
  <si>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</si>
  <si>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</si>
  <si>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</si>
  <si>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</si>
  <si>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</si>
  <si>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</si>
  <si>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</si>
  <si>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</si>
  <si>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</si>
  <si>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</si>
  <si>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</si>
  <si>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</si>
  <si>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</si>
  <si>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</si>
  <si>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</si>
  <si>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</si>
  <si>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</si>
  <si>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</si>
  <si>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</si>
  <si>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</si>
  <si>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</si>
  <si>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</si>
  <si>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</si>
  <si>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</si>
  <si>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</si>
  <si>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</si>
  <si>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</si>
  <si>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</si>
  <si>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</si>
  <si>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</si>
  <si>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</si>
  <si>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</si>
  <si>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</si>
  <si>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</si>
  <si>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</si>
  <si>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</si>
  <si>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</si>
  <si>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</si>
  <si>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</si>
  <si>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</si>
  <si>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</si>
  <si>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</si>
  <si>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</si>
  <si>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</si>
  <si>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</si>
  <si>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</si>
  <si>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</si>
  <si>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</si>
  <si>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</si>
  <si>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</si>
  <si>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</si>
  <si>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</si>
  <si>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</si>
  <si>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</si>
  <si>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</si>
  <si>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</si>
  <si>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</si>
  <si>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</si>
  <si>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</si>
  <si>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</si>
  <si>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</si>
  <si>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</si>
  <si>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</si>
  <si>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</si>
  <si>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</si>
  <si>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</si>
  <si>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</si>
  <si>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</si>
  <si>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</si>
  <si>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</si>
  <si>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</si>
  <si>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</si>
  <si>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</si>
  <si>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</si>
  <si>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</si>
  <si>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</si>
  <si>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</si>
  <si>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</si>
  <si>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</si>
  <si>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</si>
  <si>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</si>
  <si>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</si>
  <si>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</si>
  <si>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</si>
  <si>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</si>
  <si>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</si>
  <si>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</si>
  <si>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</si>
  <si>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</si>
  <si>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</si>
  <si>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</si>
  <si>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</si>
  <si>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</si>
  <si>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</si>
  <si>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</si>
  <si>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</si>
  <si>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</si>
  <si>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</si>
  <si>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</si>
  <si>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</si>
  <si>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</si>
  <si>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</si>
  <si>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</si>
  <si>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</si>
  <si>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</si>
  <si>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</si>
  <si>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</si>
  <si>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</si>
  <si>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</si>
  <si>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</si>
  <si>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</si>
  <si>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</si>
  <si>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</si>
  <si>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</si>
  <si>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</si>
  <si>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</si>
  <si>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</si>
  <si>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</si>
  <si>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</si>
  <si>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</si>
  <si>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</si>
  <si>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</si>
  <si>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</si>
  <si>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</si>
  <si>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</si>
  <si>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</si>
  <si>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</si>
  <si>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</si>
  <si>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</si>
  <si>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</si>
  <si>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</si>
  <si>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</si>
  <si>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</si>
  <si>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</si>
  <si>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</si>
  <si>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</si>
  <si>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</si>
  <si>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</si>
  <si>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</si>
  <si>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</si>
  <si>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</si>
  <si>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</si>
  <si>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</si>
  <si>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</si>
  <si>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</si>
  <si>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</si>
  <si>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</si>
  <si>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</si>
  <si>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</si>
  <si>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</si>
  <si>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</si>
  <si>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</si>
  <si>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</si>
  <si>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</si>
  <si>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</si>
  <si>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</si>
  <si>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</si>
  <si>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</si>
  <si>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</si>
  <si>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</si>
  <si>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</si>
  <si>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</si>
  <si>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</si>
  <si>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</si>
  <si>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</si>
  <si>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</si>
  <si>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</si>
  <si>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</si>
  <si>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</si>
  <si>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</si>
  <si>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</si>
  <si>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</si>
  <si>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</si>
  <si>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</si>
  <si>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</si>
  <si>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</si>
  <si>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</si>
  <si>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</si>
  <si>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</si>
  <si>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</si>
  <si>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</si>
  <si>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</si>
  <si>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</si>
  <si>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</si>
  <si>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</si>
  <si>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</si>
  <si>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</si>
  <si>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</si>
  <si>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</si>
  <si>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</si>
  <si>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</si>
  <si>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</si>
  <si>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</si>
  <si>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</si>
  <si>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</si>
  <si>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</si>
  <si>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</si>
  <si>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</si>
  <si>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</si>
  <si>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</si>
  <si>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</si>
  <si>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</si>
  <si>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</si>
  <si>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</si>
  <si>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</si>
  <si>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</si>
  <si>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</si>
  <si>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</si>
  <si>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</si>
  <si>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</si>
  <si>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</si>
  <si>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</si>
  <si>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</si>
  <si>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</si>
  <si>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</si>
  <si>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</si>
  <si>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</si>
  <si>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</si>
  <si>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</si>
  <si>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</si>
  <si>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</si>
  <si>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</si>
  <si>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</si>
  <si>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</si>
  <si>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</si>
  <si>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</si>
  <si>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</si>
  <si>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</si>
  <si>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</si>
  <si>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</si>
  <si>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</si>
  <si>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</si>
  <si>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</si>
  <si>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</si>
  <si>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</si>
  <si>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</si>
  <si>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</si>
  <si>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</si>
  <si>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</si>
  <si>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</si>
  <si>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</si>
  <si>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</si>
  <si>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</si>
  <si>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</si>
  <si>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</si>
  <si>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</si>
  <si>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</si>
  <si>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</si>
  <si>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</si>
  <si>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</si>
  <si>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</si>
  <si>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</si>
  <si>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</si>
  <si>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</si>
  <si>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</si>
  <si>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</si>
  <si>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</si>
  <si>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</si>
  <si>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</si>
  <si>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</si>
  <si>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</si>
  <si>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</si>
  <si>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</si>
  <si>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</si>
  <si>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</si>
  <si>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</si>
  <si>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</si>
  <si>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</si>
  <si>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</si>
  <si>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</si>
  <si>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</si>
  <si>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</si>
  <si>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</si>
  <si>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</si>
  <si>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</si>
  <si>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</si>
  <si>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</si>
  <si>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</si>
  <si>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</si>
  <si>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</si>
  <si>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</si>
  <si>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</si>
  <si>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</si>
  <si>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</si>
  <si>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</si>
  <si>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</si>
  <si>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</si>
  <si>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</si>
  <si>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</si>
  <si>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</si>
  <si>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</si>
  <si>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</si>
  <si>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</si>
  <si>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</si>
  <si>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</si>
  <si>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</si>
  <si>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</si>
  <si>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</si>
  <si>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</si>
  <si>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</si>
  <si>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</si>
  <si>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</si>
  <si>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</si>
  <si>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</si>
  <si>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</si>
  <si>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</si>
  <si>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</si>
  <si>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</si>
  <si>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</si>
  <si>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</si>
  <si>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</si>
  <si>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</si>
  <si>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</si>
  <si>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</si>
  <si>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</si>
  <si>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</si>
  <si>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</si>
  <si>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</si>
  <si>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</si>
  <si>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</si>
  <si>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</si>
  <si>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</si>
  <si>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</si>
  <si>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</si>
  <si>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</si>
  <si>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</si>
  <si>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</si>
  <si>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</si>
  <si>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</si>
  <si>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</si>
  <si>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</si>
  <si>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</si>
  <si>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</si>
  <si>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</si>
  <si>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</si>
  <si>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</si>
  <si>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</si>
  <si>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</si>
  <si>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</si>
  <si>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</si>
  <si>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</si>
  <si>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</si>
  <si>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</si>
  <si>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</si>
  <si>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</si>
  <si>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</si>
  <si>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</si>
  <si>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</si>
  <si>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</si>
  <si>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</si>
  <si>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</si>
  <si>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</si>
  <si>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</si>
  <si>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</si>
  <si>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</si>
  <si>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</si>
  <si>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</si>
  <si>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</si>
  <si>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</si>
  <si>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</si>
  <si>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</si>
  <si>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</si>
  <si>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</si>
  <si>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</si>
  <si>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</si>
  <si>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</si>
  <si>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</si>
  <si>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</si>
  <si>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</si>
  <si>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</si>
  <si>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</si>
  <si>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</si>
  <si>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</si>
  <si>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</si>
  <si>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</si>
  <si>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</si>
  <si>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</si>
  <si>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</si>
  <si>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</si>
  <si>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</si>
  <si>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</si>
  <si>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</si>
  <si>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</si>
  <si>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</si>
  <si>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</si>
  <si>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</si>
  <si>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</si>
  <si>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</si>
  <si>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</si>
  <si>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</si>
  <si>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</si>
  <si>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</si>
  <si>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</si>
  <si>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</si>
  <si>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</si>
  <si>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</si>
  <si>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</si>
  <si>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</si>
  <si>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</si>
  <si>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</si>
  <si>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</si>
  <si>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</si>
  <si>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</si>
  <si>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</si>
  <si>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</si>
  <si>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</si>
  <si>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</si>
  <si>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</si>
  <si>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</si>
  <si>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</si>
  <si>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</si>
  <si>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</si>
  <si>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</si>
  <si>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</si>
  <si>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</si>
  <si>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</si>
  <si>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</si>
  <si>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</si>
  <si>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</si>
  <si>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</si>
  <si>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</si>
  <si>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</si>
  <si>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</si>
  <si>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</si>
  <si>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</si>
  <si>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</si>
  <si>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</si>
  <si>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</si>
  <si>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</si>
  <si>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</si>
  <si>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</si>
  <si>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</si>
  <si>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</si>
  <si>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</si>
  <si>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</si>
  <si>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</si>
  <si>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</si>
  <si>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</si>
  <si>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</si>
  <si>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</si>
  <si>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</si>
  <si>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</si>
  <si>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</si>
  <si>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</si>
  <si>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</si>
  <si>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</si>
  <si>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</si>
  <si>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</si>
  <si>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</si>
  <si>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</si>
  <si>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</si>
  <si>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</si>
  <si>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</si>
  <si>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</si>
  <si>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</si>
  <si>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</si>
  <si>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</si>
  <si>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</si>
  <si>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</si>
  <si>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</si>
  <si>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</si>
  <si>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</si>
  <si>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</si>
  <si>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</si>
  <si>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</si>
  <si>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</si>
  <si>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</si>
  <si>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</si>
  <si>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</si>
  <si>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</si>
  <si>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</si>
  <si>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</si>
  <si>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</si>
  <si>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</si>
  <si>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</si>
  <si>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</si>
  <si>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</si>
  <si>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</si>
  <si>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</si>
  <si>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</si>
  <si>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</si>
  <si>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</si>
  <si>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</si>
  <si>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</si>
  <si>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</si>
  <si>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</si>
  <si>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</si>
  <si>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</si>
  <si>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</si>
  <si>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</si>
  <si>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</si>
  <si>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</si>
  <si>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</si>
  <si>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</si>
  <si>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</si>
  <si>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</si>
  <si>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</si>
  <si>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</si>
  <si>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</si>
  <si>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</si>
  <si>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</si>
  <si>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</si>
  <si>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</si>
  <si>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</si>
  <si>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</si>
  <si>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</si>
  <si>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</si>
  <si>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</si>
  <si>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</si>
  <si>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</si>
  <si>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</si>
  <si>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</si>
  <si>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</si>
  <si>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</si>
  <si>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</si>
  <si>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</si>
  <si>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</si>
  <si>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</si>
  <si>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</si>
  <si>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</si>
  <si>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</si>
  <si>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</si>
  <si>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</si>
  <si>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</si>
  <si>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</si>
  <si>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</si>
  <si>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</si>
  <si>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</si>
  <si>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</si>
  <si>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</si>
  <si>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</si>
  <si>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</si>
  <si>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</si>
  <si>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</si>
  <si>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</si>
  <si>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</si>
  <si>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</si>
  <si>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</si>
  <si>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</si>
  <si>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</si>
  <si>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</si>
  <si>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</si>
  <si>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</si>
  <si>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</si>
  <si>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</si>
  <si>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</si>
  <si>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</si>
  <si>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</si>
  <si>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</si>
  <si>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</si>
  <si>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</si>
  <si>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</si>
  <si>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</si>
  <si>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</si>
  <si>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</si>
  <si>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</si>
  <si>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</si>
  <si>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</si>
  <si>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</si>
  <si>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</si>
  <si>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</si>
  <si>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</si>
  <si>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</si>
  <si>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</si>
  <si>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</si>
  <si>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</si>
  <si>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</si>
  <si>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</si>
  <si>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</si>
  <si>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</si>
  <si>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</si>
  <si>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</si>
  <si>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</si>
  <si>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</si>
  <si>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</si>
  <si>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</si>
  <si>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</si>
  <si>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</si>
  <si>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</si>
  <si>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</si>
  <si>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</si>
  <si>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</si>
  <si>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</si>
  <si>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</si>
  <si>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</si>
  <si>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</si>
  <si>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</si>
  <si>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</si>
  <si>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</si>
  <si>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</si>
  <si>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</si>
  <si>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</si>
  <si>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</si>
  <si>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</si>
  <si>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</si>
  <si>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</si>
  <si>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</si>
  <si>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</si>
  <si>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</si>
  <si>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</si>
  <si>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</si>
  <si>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</si>
  <si>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</si>
  <si>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</si>
  <si>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</si>
  <si>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</si>
  <si>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</si>
  <si>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</si>
  <si>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</si>
  <si>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</si>
  <si>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</si>
  <si>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</si>
  <si>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</si>
  <si>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</si>
  <si>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</si>
  <si>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</si>
  <si>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</si>
  <si>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</si>
  <si>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</si>
  <si>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</si>
  <si>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</si>
  <si>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</si>
  <si>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</si>
  <si>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</si>
  <si>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</si>
  <si>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</si>
  <si>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</si>
  <si>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</si>
  <si>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</si>
  <si>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</si>
  <si>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</si>
  <si>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</si>
  <si>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</si>
  <si>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</si>
  <si>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</si>
  <si>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</si>
  <si>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</si>
  <si>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</si>
  <si>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</si>
  <si>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</si>
  <si>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</si>
  <si>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</si>
  <si>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</si>
  <si>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</si>
  <si>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</si>
  <si>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</si>
  <si>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</si>
  <si>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</si>
  <si>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</si>
  <si>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</si>
  <si>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</si>
  <si>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</si>
  <si>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</si>
  <si>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</si>
  <si>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</si>
  <si>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</si>
  <si>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</si>
  <si>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</si>
  <si>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</si>
  <si>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</si>
  <si>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</si>
  <si>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</si>
  <si>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</si>
  <si>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</si>
  <si>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</si>
  <si>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</si>
  <si>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</si>
  <si>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</si>
  <si>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</si>
  <si>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</si>
  <si>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</si>
  <si>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</si>
  <si>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</si>
  <si>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</si>
  <si>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</si>
  <si>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</si>
  <si>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</si>
  <si>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</si>
  <si>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</si>
  <si>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</si>
  <si>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</si>
  <si>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</si>
  <si>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</si>
  <si>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</si>
  <si>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</si>
  <si>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</si>
  <si>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</si>
  <si>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</si>
  <si>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</si>
  <si>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</si>
  <si>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</si>
  <si>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</si>
  <si>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</si>
  <si>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</si>
  <si>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</si>
  <si>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</si>
  <si>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</si>
  <si>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</si>
  <si>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</si>
  <si>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</si>
  <si>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</si>
  <si>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</si>
  <si>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</si>
  <si>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</si>
  <si>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</si>
  <si>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</si>
  <si>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</si>
  <si>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</si>
  <si>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</si>
  <si>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</si>
  <si>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</si>
  <si>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</si>
  <si>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</si>
  <si>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</si>
  <si>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</si>
  <si>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</si>
  <si>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</si>
  <si>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</si>
  <si>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</si>
  <si>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</si>
  <si>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</si>
  <si>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</si>
  <si>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</si>
  <si>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</si>
  <si>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</si>
  <si>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</si>
  <si>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</si>
  <si>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</si>
  <si>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</si>
  <si>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</si>
  <si>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</si>
  <si>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</si>
  <si>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</si>
  <si>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</si>
  <si>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</si>
  <si>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</si>
  <si>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</si>
  <si>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</si>
  <si>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</si>
  <si>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</si>
  <si>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</si>
  <si>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</si>
  <si>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</si>
  <si>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</si>
  <si>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</si>
  <si>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</si>
  <si>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</si>
  <si>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</si>
  <si>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</si>
  <si>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</si>
  <si>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</si>
  <si>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</si>
  <si>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</si>
  <si>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</si>
  <si>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</si>
  <si>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</si>
  <si>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</si>
  <si>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</si>
  <si>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</si>
  <si>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</si>
  <si>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</si>
  <si>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</si>
  <si>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</si>
  <si>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</si>
  <si>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</si>
  <si>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</si>
  <si>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</si>
  <si>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</si>
  <si>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</si>
  <si>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</si>
  <si>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</si>
  <si>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</si>
  <si>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</si>
  <si>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</si>
  <si>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</si>
  <si>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</si>
  <si>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</si>
  <si>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</si>
  <si>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</si>
  <si>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</si>
  <si>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</si>
  <si>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</si>
  <si>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</si>
  <si>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</si>
  <si>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</si>
  <si>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</si>
  <si>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</si>
  <si>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</si>
  <si>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</si>
  <si>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</si>
  <si>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</si>
  <si>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</si>
  <si>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</si>
  <si>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</si>
  <si>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</si>
  <si>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</si>
  <si>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</si>
  <si>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</si>
  <si>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</si>
  <si>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</si>
  <si>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</si>
  <si>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</si>
  <si>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</si>
  <si>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</si>
  <si>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</si>
  <si>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</si>
  <si>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</si>
  <si>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</si>
  <si>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</si>
  <si>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</si>
  <si>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</si>
  <si>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</si>
  <si>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</si>
  <si>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</si>
  <si>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</si>
  <si>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</si>
  <si>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</si>
  <si>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</si>
  <si>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</si>
  <si>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</si>
  <si>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</si>
  <si>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</si>
  <si>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</si>
  <si>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</si>
  <si>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</si>
  <si>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</si>
  <si>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</si>
  <si>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</si>
  <si>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</si>
  <si>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</si>
  <si>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</si>
  <si>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</si>
  <si>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</si>
  <si>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</si>
  <si>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</si>
  <si>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</si>
  <si>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</si>
  <si>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</si>
  <si>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</si>
  <si>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</si>
  <si>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</si>
  <si>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</si>
  <si>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</si>
  <si>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</si>
  <si>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</si>
  <si>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</si>
  <si>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</si>
  <si>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</si>
  <si>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</si>
  <si>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</si>
  <si>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</si>
  <si>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</si>
  <si>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</si>
  <si>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</si>
  <si>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</si>
  <si>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</si>
  <si>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</si>
  <si>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</si>
  <si>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</si>
  <si>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</si>
  <si>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</si>
  <si>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</si>
  <si>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</si>
  <si>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</si>
  <si>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</si>
  <si>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</si>
  <si>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</si>
  <si>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</si>
  <si>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</si>
  <si>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</si>
  <si>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</si>
  <si>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</si>
  <si>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</si>
  <si>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</si>
  <si>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</si>
  <si>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</si>
  <si>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</si>
  <si>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</si>
  <si>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</si>
  <si>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</si>
  <si>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</si>
  <si>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</si>
  <si>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</si>
  <si>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</si>
  <si>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</si>
  <si>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</si>
  <si>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</si>
  <si>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</si>
  <si>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</si>
  <si>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</si>
  <si>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</si>
  <si>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</si>
  <si>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</si>
  <si>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</si>
  <si>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</si>
  <si>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</si>
  <si>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</si>
  <si>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</si>
  <si>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</si>
  <si>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</si>
  <si>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</si>
  <si>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</si>
  <si>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</si>
  <si>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</si>
  <si>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</si>
  <si>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</si>
  <si>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</si>
  <si>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</si>
  <si>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</si>
  <si>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</si>
  <si>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</si>
  <si>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</si>
  <si>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</si>
  <si>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</si>
  <si>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</si>
  <si>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</si>
  <si>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</si>
  <si>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</si>
  <si>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</si>
  <si>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</si>
  <si>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</si>
  <si>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</si>
  <si>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</si>
  <si>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</si>
  <si>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</si>
  <si>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</si>
  <si>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</si>
  <si>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</si>
  <si>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</si>
  <si>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</si>
  <si>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</si>
  <si>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</si>
  <si>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</si>
  <si>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</si>
  <si>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</si>
  <si>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</si>
  <si>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</si>
  <si>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</si>
  <si>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</si>
  <si>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</si>
  <si>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</si>
  <si>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</si>
  <si>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</si>
  <si>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</si>
  <si>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</si>
  <si>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</si>
  <si>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</si>
  <si>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</si>
  <si>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</si>
  <si>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</si>
  <si>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</si>
  <si>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</si>
  <si>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</si>
  <si>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</si>
  <si>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</si>
  <si>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</si>
  <si>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</si>
  <si>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</si>
  <si>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</si>
  <si>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</si>
  <si>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</si>
  <si>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</si>
  <si>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</si>
  <si>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</si>
  <si>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</si>
  <si>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</si>
  <si>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</si>
  <si>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</si>
  <si>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</si>
  <si>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</si>
  <si>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</si>
  <si>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</si>
  <si>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</si>
  <si>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</si>
  <si>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</si>
  <si>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</si>
  <si>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</si>
  <si>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</si>
  <si>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</si>
  <si>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</si>
  <si>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</si>
  <si>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</si>
  <si>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</si>
  <si>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</si>
  <si>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</si>
  <si>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</si>
  <si>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</si>
  <si>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</si>
  <si>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</si>
  <si>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</si>
  <si>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</si>
  <si>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</si>
  <si>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</si>
  <si>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</si>
  <si>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</si>
  <si>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</si>
  <si>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</si>
  <si>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</si>
  <si>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</si>
  <si>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</si>
  <si>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</si>
  <si>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</si>
  <si>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</si>
  <si>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</si>
  <si>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</si>
  <si>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</si>
  <si>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</si>
  <si>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</si>
  <si>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</si>
  <si>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</si>
  <si>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</si>
  <si>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</si>
  <si>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</si>
  <si>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</si>
  <si>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</si>
  <si>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</si>
  <si>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</si>
  <si>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</si>
  <si>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</si>
  <si>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</si>
  <si>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</si>
  <si>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</si>
  <si>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</si>
  <si>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</si>
  <si>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</si>
  <si>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</si>
  <si>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</si>
  <si>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</si>
  <si>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</si>
  <si>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</si>
  <si>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</si>
  <si>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</si>
  <si>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</si>
  <si>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</si>
  <si>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</si>
  <si>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</si>
  <si>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</si>
  <si>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</si>
  <si>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</si>
  <si>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</si>
  <si>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</si>
  <si>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</si>
  <si>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</si>
  <si>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</si>
  <si>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</si>
  <si>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</si>
  <si>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</si>
  <si>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</si>
  <si>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</si>
  <si>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</si>
  <si>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</si>
  <si>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</si>
  <si>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</si>
  <si>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</si>
  <si>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</si>
  <si>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</si>
  <si>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</si>
  <si>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</si>
  <si>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</si>
  <si>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</si>
  <si>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</si>
  <si>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</si>
  <si>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</si>
  <si>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</si>
  <si>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</si>
  <si>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</si>
  <si>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</si>
  <si>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</si>
  <si>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</si>
  <si>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</si>
  <si>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</si>
  <si>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</si>
  <si>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</si>
  <si>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</si>
  <si>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</si>
  <si>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</si>
  <si>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</si>
  <si>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</si>
  <si>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</si>
  <si>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</si>
  <si>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</si>
  <si>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</si>
  <si>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</si>
  <si>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</si>
  <si>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</si>
  <si>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</si>
  <si>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</si>
  <si>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</si>
  <si>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</si>
  <si>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</si>
  <si>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</si>
  <si>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</si>
  <si>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</si>
  <si>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</si>
  <si>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</si>
  <si>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</si>
  <si>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</si>
  <si>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</si>
  <si>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</si>
  <si>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</si>
  <si>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</si>
  <si>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</si>
  <si>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</si>
  <si>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</si>
  <si>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</si>
  <si>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</si>
  <si>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</si>
  <si>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</si>
  <si>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</si>
  <si>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</si>
  <si>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</si>
  <si>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</si>
  <si>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</si>
  <si>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</si>
  <si>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</si>
  <si>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</si>
  <si>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</si>
  <si>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</si>
  <si>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</si>
  <si>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</si>
  <si>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</si>
  <si>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</si>
  <si>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</si>
  <si>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</si>
  <si>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</si>
  <si>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</si>
  <si>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</si>
  <si>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</si>
  <si>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</si>
  <si>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</si>
  <si>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</si>
  <si>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</si>
  <si>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</si>
  <si>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</si>
  <si>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</si>
  <si>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</si>
  <si>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</si>
  <si>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</si>
  <si>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</si>
  <si>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</si>
  <si>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</si>
  <si>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</si>
  <si>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</si>
  <si>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</si>
  <si>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</si>
  <si>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</si>
  <si>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</si>
  <si>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</si>
  <si>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</si>
  <si>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</si>
  <si>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</si>
  <si>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</si>
  <si>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</si>
  <si>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</si>
  <si>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</si>
  <si>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</si>
  <si>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</si>
  <si>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</si>
  <si>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</si>
  <si>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</si>
  <si>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</si>
  <si>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</si>
  <si>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</si>
  <si>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</si>
  <si>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</si>
  <si>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</si>
  <si>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</si>
  <si>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</si>
  <si>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</si>
  <si>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</si>
  <si>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</si>
  <si>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</si>
  <si>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</si>
  <si>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</si>
  <si>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</si>
  <si>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</si>
  <si>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</si>
  <si>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</si>
  <si>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</si>
  <si>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</si>
  <si>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</si>
  <si>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</si>
  <si>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</si>
  <si>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</si>
  <si>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</si>
  <si>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</si>
  <si>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</si>
  <si>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</si>
  <si>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</si>
  <si>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</si>
  <si>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</si>
  <si>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</si>
  <si>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</si>
  <si>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</si>
  <si>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</si>
  <si>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</si>
  <si>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</si>
  <si>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</si>
  <si>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</si>
  <si>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</si>
  <si>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</si>
  <si>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</si>
  <si>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</si>
  <si>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</si>
  <si>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</si>
  <si>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</si>
  <si>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</si>
  <si>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</si>
  <si>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</si>
  <si>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</si>
  <si>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</si>
  <si>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</si>
  <si>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</si>
  <si>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</si>
  <si>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</si>
  <si>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</si>
  <si>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</si>
  <si>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</si>
  <si>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</si>
  <si>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</si>
  <si>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</si>
  <si>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</si>
  <si>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</si>
  <si>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</si>
  <si>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</si>
  <si>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</si>
  <si>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</si>
  <si>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</si>
  <si>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</si>
  <si>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</si>
  <si>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</si>
  <si>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</si>
  <si>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</si>
  <si>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</si>
  <si>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</si>
  <si>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</si>
  <si>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</si>
  <si>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</si>
  <si>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</si>
  <si>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</si>
  <si>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</si>
  <si>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</si>
  <si>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</si>
  <si>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</si>
  <si>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</si>
  <si>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</si>
  <si>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</si>
  <si>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</si>
  <si>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</si>
  <si>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</si>
  <si>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</si>
  <si>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</si>
  <si>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</si>
  <si>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</si>
  <si>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</si>
  <si>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</si>
  <si>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</si>
  <si>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</si>
  <si>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</si>
  <si>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</si>
  <si>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</si>
  <si>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</si>
  <si>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</si>
  <si>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</si>
  <si>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</si>
  <si>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</si>
  <si>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</si>
  <si>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</si>
  <si>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</si>
  <si>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</si>
  <si>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</si>
  <si>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</si>
  <si>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</si>
  <si>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</si>
  <si>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</si>
  <si>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</si>
  <si>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</si>
  <si>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</si>
  <si>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</si>
  <si>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</si>
  <si>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</si>
  <si>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</si>
  <si>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</si>
  <si>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</si>
  <si>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</si>
  <si>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</si>
  <si>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</si>
  <si>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</si>
  <si>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</si>
  <si>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</si>
  <si>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</si>
  <si>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</si>
  <si>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</si>
  <si>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</si>
  <si>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</si>
  <si>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</si>
  <si>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</si>
  <si>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</si>
  <si>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</si>
  <si>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</si>
  <si>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</si>
  <si>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</si>
  <si>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</si>
  <si>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</si>
  <si>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</si>
  <si>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</si>
  <si>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</si>
  <si>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</si>
  <si>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</si>
  <si>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</si>
  <si>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</si>
  <si>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</si>
  <si>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</si>
  <si>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</si>
  <si>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</si>
  <si>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</si>
  <si>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</si>
  <si>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</si>
  <si>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</si>
  <si>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</si>
  <si>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</si>
  <si>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</si>
  <si>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</si>
  <si>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</si>
  <si>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</si>
  <si>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</si>
  <si>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</si>
  <si>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</si>
  <si>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</si>
  <si>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</si>
  <si>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</si>
  <si>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</si>
  <si>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</si>
  <si>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</si>
  <si>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</si>
  <si>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</si>
  <si>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</si>
  <si>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</si>
  <si>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</si>
  <si>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</si>
  <si>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</si>
  <si>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</si>
  <si>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</si>
  <si>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</si>
  <si>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</si>
  <si>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</si>
  <si>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</si>
  <si>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</si>
  <si>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</si>
  <si>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</si>
  <si>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</si>
  <si>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</si>
  <si>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</si>
  <si>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</si>
  <si>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</si>
  <si>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</si>
  <si>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</si>
  <si>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</si>
  <si>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</si>
  <si>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</si>
  <si>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</si>
  <si>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</si>
  <si>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</si>
  <si>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</si>
  <si>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</si>
  <si>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</si>
  <si>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</si>
  <si>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</si>
  <si>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</si>
  <si>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</si>
  <si>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</si>
  <si>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</si>
  <si>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</si>
  <si>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</si>
  <si>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</si>
  <si>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</si>
  <si>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</si>
  <si>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</si>
  <si>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</si>
  <si>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</si>
  <si>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</si>
  <si>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</si>
  <si>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</si>
  <si>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</si>
  <si>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</si>
  <si>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</si>
  <si>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</si>
  <si>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</si>
  <si>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</si>
  <si>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</si>
  <si>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</si>
  <si>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</si>
  <si>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</si>
  <si>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</si>
  <si>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</si>
  <si>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</si>
  <si>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</si>
  <si>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</si>
  <si>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</si>
  <si>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</si>
  <si>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</si>
  <si>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</si>
  <si>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</si>
  <si>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</si>
  <si>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</si>
  <si>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</si>
  <si>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</si>
  <si>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</si>
  <si>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</si>
  <si>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</si>
  <si>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</si>
  <si>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</si>
  <si>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</si>
  <si>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</si>
  <si>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</si>
  <si>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</si>
  <si>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</si>
  <si>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</si>
  <si>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</si>
  <si>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</si>
  <si>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</si>
  <si>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</si>
  <si>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</si>
  <si>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</si>
  <si>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</si>
  <si>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</si>
  <si>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</si>
  <si>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</si>
  <si>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</si>
  <si>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</si>
  <si>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</si>
  <si>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</si>
  <si>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</si>
  <si>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</si>
  <si>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</si>
  <si>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</si>
  <si>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</si>
  <si>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</si>
  <si>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</si>
  <si>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</si>
  <si>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</si>
  <si>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</si>
  <si>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</si>
  <si>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</si>
  <si>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</si>
  <si>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</si>
  <si>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</si>
  <si>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</si>
  <si>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</si>
  <si>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</si>
  <si>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</si>
  <si>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</si>
  <si>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</si>
  <si>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</si>
  <si>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</si>
  <si>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</si>
  <si>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</si>
  <si>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</si>
  <si>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</si>
  <si>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</si>
  <si>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</si>
  <si>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</si>
  <si>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</si>
  <si>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</si>
  <si>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</si>
  <si>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</si>
  <si>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</si>
  <si>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</si>
  <si>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</si>
  <si>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</si>
  <si>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</si>
  <si>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</si>
  <si>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</si>
  <si>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</si>
  <si>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</si>
  <si>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</si>
  <si>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</si>
  <si>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</si>
  <si>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</si>
  <si>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</si>
  <si>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</si>
  <si>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</si>
  <si>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</si>
  <si>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</si>
  <si>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</si>
  <si>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</si>
  <si>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</si>
  <si>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</si>
  <si>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</si>
  <si>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</si>
  <si>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</si>
  <si>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</si>
  <si>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</si>
  <si>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</si>
  <si>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</si>
  <si>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</si>
  <si>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</si>
  <si>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</si>
  <si>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</si>
  <si>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</si>
  <si>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</si>
  <si>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</si>
  <si>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</si>
  <si>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</si>
  <si>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</si>
  <si>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</si>
  <si>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</si>
  <si>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</si>
  <si>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</si>
  <si>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</si>
  <si>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</si>
  <si>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</si>
  <si>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</si>
  <si>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</si>
  <si>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</si>
  <si>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</si>
  <si>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</si>
  <si>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</si>
  <si>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</si>
  <si>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</si>
  <si>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</si>
  <si>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</si>
  <si>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</si>
  <si>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</si>
  <si>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</si>
  <si>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</si>
  <si>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</si>
  <si>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</si>
  <si>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</si>
  <si>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</si>
  <si>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</si>
  <si>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</si>
  <si>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</si>
  <si>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</si>
  <si>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</si>
  <si>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</si>
  <si>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</si>
  <si>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</si>
  <si>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</si>
  <si>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</si>
  <si>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</si>
  <si>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</si>
  <si>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</si>
  <si>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</si>
  <si>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</si>
  <si>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</si>
  <si>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</si>
  <si>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</si>
  <si>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</si>
  <si>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</si>
  <si>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</si>
  <si>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</si>
  <si>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</si>
  <si>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</si>
  <si>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</si>
  <si>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</si>
  <si>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</si>
  <si>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</si>
  <si>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</si>
  <si>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</si>
  <si>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</si>
  <si>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</si>
  <si>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</si>
  <si>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</si>
  <si>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</si>
  <si>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</si>
  <si>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</si>
  <si>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</si>
  <si>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</si>
  <si>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</si>
  <si>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</si>
  <si>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</si>
  <si>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</si>
  <si>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</si>
  <si>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</si>
  <si>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</si>
  <si>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</si>
  <si>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</si>
  <si>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</si>
  <si>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</si>
  <si>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</si>
  <si>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</si>
  <si>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</si>
  <si>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</si>
  <si>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</si>
  <si>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</si>
  <si>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</si>
  <si>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</si>
  <si>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</si>
  <si>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</si>
  <si>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</si>
  <si>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</si>
  <si>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</si>
  <si>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</si>
  <si>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</si>
  <si>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</si>
  <si>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</si>
  <si>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</si>
  <si>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</si>
  <si>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</si>
  <si>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</si>
  <si>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</si>
  <si>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</si>
  <si>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</si>
  <si>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</si>
  <si>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</si>
  <si>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</si>
  <si>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</si>
  <si>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</si>
  <si>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</si>
  <si>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</si>
  <si>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</si>
  <si>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</si>
  <si>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</si>
  <si>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</si>
  <si>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</si>
  <si>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</si>
  <si>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</si>
  <si>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</si>
  <si>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</si>
  <si>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</si>
  <si>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</si>
  <si>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</si>
  <si>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</si>
  <si>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</si>
  <si>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</si>
  <si>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</si>
  <si>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</si>
  <si>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</si>
  <si>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</si>
  <si>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</si>
  <si>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</si>
  <si>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</si>
  <si>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</si>
  <si>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</si>
  <si>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</si>
  <si>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</si>
  <si>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</si>
  <si>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</si>
  <si>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</si>
  <si>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</si>
  <si>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</si>
  <si>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</si>
  <si>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</si>
  <si>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</si>
  <si>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</si>
  <si>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</si>
  <si>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</si>
  <si>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</si>
  <si>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</si>
  <si>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</si>
  <si>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</si>
  <si>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</si>
  <si>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</si>
  <si>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</si>
  <si>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</si>
  <si>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</si>
  <si>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</si>
  <si>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</si>
  <si>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</si>
  <si>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</si>
  <si>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</si>
  <si>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</si>
  <si>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</si>
  <si>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</si>
  <si>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</si>
  <si>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</si>
  <si>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</si>
  <si>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</si>
  <si>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</si>
  <si>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</si>
  <si>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</si>
  <si>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</si>
  <si>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</si>
  <si>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</si>
  <si>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</si>
  <si>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</si>
  <si>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</si>
  <si>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</si>
  <si>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</si>
  <si>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</si>
  <si>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</si>
  <si>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</si>
  <si>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</si>
  <si>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</si>
  <si>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</si>
  <si>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</si>
  <si>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</si>
  <si>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</si>
  <si>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</si>
  <si>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</si>
  <si>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</si>
  <si>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</si>
  <si>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</si>
  <si>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</si>
  <si>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</si>
  <si>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</si>
  <si>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</si>
  <si>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</si>
  <si>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</si>
  <si>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</si>
  <si>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</si>
  <si>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</si>
  <si>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</si>
  <si>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</si>
  <si>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</si>
  <si>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</si>
  <si>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</si>
  <si>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</si>
  <si>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</si>
  <si>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</si>
  <si>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</si>
  <si>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</si>
  <si>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</si>
  <si>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</si>
  <si>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</si>
  <si>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</si>
  <si>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</si>
  <si>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</si>
  <si>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</si>
  <si>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</si>
  <si>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</si>
  <si>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</si>
  <si>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</si>
  <si>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</si>
  <si>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</si>
  <si>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MCHENRY</t>
  </si>
  <si>
    <t>2200 N SEMINARY AVE.</t>
  </si>
  <si>
    <t>WOODSTOCK</t>
  </si>
  <si>
    <t>X</t>
  </si>
  <si>
    <t>EDER, CASELLA &amp; CO.</t>
  </si>
  <si>
    <t>5400 WEST ELM STREET, SUITE 203</t>
  </si>
  <si>
    <t>IL</t>
  </si>
  <si>
    <t>815-344-1300</t>
  </si>
  <si>
    <t>815-344-1320</t>
  </si>
  <si>
    <t>cpas@edercasella.com</t>
  </si>
  <si>
    <t xml:space="preserve"> 20. Findings reported on the SAS 115 letter:   1. Financial Statement Adjustments  During the audit, several misstatements were noted that resulted in material adjustments.  2. Uncollateralized Deposits  During the audit we noted that deposits held at Harrlis Bank N.A. exceeded the amount of coerage provided by the Federal Deposit Insurance Corporation</t>
  </si>
  <si>
    <t>See Note 1 to the Financial Statements</t>
  </si>
  <si>
    <t>The district did not have any contracts</t>
  </si>
  <si>
    <t>066-005142</t>
  </si>
  <si>
    <t>Eder, Casella &amp; Co.</t>
  </si>
  <si>
    <t>Audit Checklist: Contracts Paid in Current Year (CY) MUST be completed.  Please return to page 29 and add all current year contracts.</t>
  </si>
  <si>
    <t>directorefe140@gmail.com</t>
  </si>
  <si>
    <t>CHERYDEN JUERGENSEN</t>
  </si>
  <si>
    <t>N/A</t>
  </si>
  <si>
    <t>00-0000-000</t>
  </si>
  <si>
    <t>McHenry Co Coop for Employ Educ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</si>
</sst>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s>
  <fonts count="1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u/>
      <sz val="8"/>
      <color indexed="12"/>
      <name val="Arial"/>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s>
  <fills count="6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2860">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Alignment="0"/>
    <xf numFmtId="181" fontId="160" fillId="0" borderId="0" applyFont="0" applyFill="0" applyBorder="0" applyAlignment="0" applyProtection="0"/>
    <xf numFmtId="182" fontId="160" fillId="0" borderId="0" applyFont="0" applyFill="0" applyBorder="0" applyAlignment="0" applyProtection="0"/>
    <xf numFmtId="43" fontId="9" fillId="0" borderId="0" applyAlignment="0"/>
    <xf numFmtId="0" fontId="2" fillId="0" borderId="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183" fontId="160" fillId="0" borderId="0" applyFont="0" applyFill="0" applyBorder="0" applyAlignment="0" applyProtection="0"/>
    <xf numFmtId="184" fontId="160" fillId="0" borderId="0" applyFont="0" applyFill="0" applyBorder="0" applyAlignment="0" applyProtection="0"/>
    <xf numFmtId="43" fontId="137" fillId="0" borderId="0" applyAlignment="0"/>
    <xf numFmtId="185" fontId="160" fillId="0" borderId="0" applyFont="0" applyFill="0" applyBorder="0" applyAlignment="0" applyProtection="0">
      <alignment horizontal="right"/>
    </xf>
    <xf numFmtId="186" fontId="160" fillId="0" borderId="0" applyFont="0" applyFill="0" applyBorder="0" applyAlignment="0" applyProtection="0"/>
    <xf numFmtId="187" fontId="160" fillId="0" borderId="0" applyFont="0" applyFill="0" applyBorder="0" applyAlignment="0" applyProtection="0">
      <alignment horizontal="right"/>
    </xf>
    <xf numFmtId="188" fontId="160" fillId="0" borderId="0" applyFont="0" applyFill="0" applyBorder="0" applyAlignment="0" applyProtection="0">
      <alignment horizontal="right"/>
    </xf>
    <xf numFmtId="189" fontId="160" fillId="0" borderId="0" applyFont="0" applyFill="0" applyBorder="0" applyAlignment="0" applyProtection="0">
      <alignment horizontal="right"/>
    </xf>
    <xf numFmtId="190" fontId="160" fillId="0" borderId="0" applyFont="0" applyFill="0" applyBorder="0" applyAlignment="0" applyProtection="0"/>
    <xf numFmtId="0" fontId="141" fillId="28"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1" borderId="0" applyNumberFormat="0" applyBorder="0" applyAlignment="0" applyProtection="0"/>
    <xf numFmtId="0" fontId="141" fillId="32" borderId="0" applyNumberFormat="0" applyBorder="0" applyAlignment="0" applyProtection="0"/>
    <xf numFmtId="0" fontId="153" fillId="33"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53" fillId="34" borderId="0" applyNumberFormat="0" applyBorder="0" applyAlignment="0" applyProtection="0"/>
    <xf numFmtId="0" fontId="141" fillId="31" borderId="0" applyNumberFormat="0" applyBorder="0" applyAlignment="0" applyProtection="0"/>
    <xf numFmtId="0" fontId="141" fillId="35" borderId="0" applyNumberFormat="0" applyBorder="0" applyAlignment="0" applyProtection="0"/>
    <xf numFmtId="0" fontId="153" fillId="32"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53" fillId="33" borderId="0" applyNumberFormat="0" applyBorder="0" applyAlignment="0" applyProtection="0"/>
    <xf numFmtId="0" fontId="141" fillId="28" borderId="0" applyNumberFormat="0" applyBorder="0" applyAlignment="0" applyProtection="0"/>
    <xf numFmtId="0" fontId="141" fillId="32" borderId="0" applyNumberFormat="0" applyBorder="0" applyAlignment="0" applyProtection="0"/>
    <xf numFmtId="0" fontId="153" fillId="32"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41" fillId="36" borderId="0" applyNumberFormat="0" applyBorder="0" applyAlignment="0" applyProtection="0"/>
    <xf numFmtId="0" fontId="141" fillId="28" borderId="0" applyNumberFormat="0" applyBorder="0" applyAlignment="0" applyProtection="0"/>
    <xf numFmtId="0" fontId="153" fillId="29"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53" fillId="37" borderId="0" applyNumberFormat="0" applyBorder="0" applyAlignment="0" applyProtection="0"/>
    <xf numFmtId="0" fontId="141" fillId="31" borderId="0" applyNumberFormat="0" applyBorder="0" applyAlignment="0" applyProtection="0"/>
    <xf numFmtId="0" fontId="141" fillId="38" borderId="0" applyNumberFormat="0" applyBorder="0" applyAlignment="0" applyProtection="0"/>
    <xf numFmtId="0" fontId="153" fillId="38"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3" fillId="39"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55" fillId="40" borderId="0" applyNumberFormat="0" applyBorder="0" applyAlignment="0" applyProtection="0"/>
    <xf numFmtId="0" fontId="160" fillId="0" borderId="166" applyNumberFormat="0" applyFill="0" applyAlignment="0" applyProtection="0"/>
    <xf numFmtId="191" fontId="161" fillId="0" borderId="166" applyNumberFormat="0" applyFill="0" applyAlignment="0" applyProtection="0">
      <alignment horizontal="center"/>
    </xf>
    <xf numFmtId="191" fontId="161" fillId="0" borderId="78" applyFill="0" applyAlignment="0" applyProtection="0">
      <alignment horizontal="center"/>
    </xf>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50" fillId="33" borderId="167" applyNumberFormat="0" applyAlignment="0" applyProtection="0"/>
    <xf numFmtId="0" fontId="162" fillId="0" borderId="0" applyProtection="0"/>
    <xf numFmtId="191" fontId="161" fillId="0" borderId="0" applyFill="0" applyBorder="0" applyProtection="0">
      <alignment horizont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37" fillId="0" borderId="0" applyFont="0" applyFill="0" applyBorder="0" applyAlignment="0" applyProtection="0"/>
    <xf numFmtId="43" fontId="9" fillId="0" borderId="0" applyFont="0" applyFill="0" applyBorder="0" applyAlignment="0" applyProtection="0"/>
    <xf numFmtId="43" fontId="141" fillId="0" borderId="0" applyFont="0" applyFill="0" applyBorder="0" applyAlignment="0" applyProtection="0"/>
    <xf numFmtId="3"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5" fontId="137" fillId="0" borderId="0" applyFont="0" applyFill="0" applyBorder="0" applyAlignment="0" applyProtection="0"/>
    <xf numFmtId="0" fontId="139" fillId="0" borderId="0" applyProtection="0"/>
    <xf numFmtId="192" fontId="160" fillId="0" borderId="0" applyFont="0" applyFill="0" applyBorder="0" applyAlignment="0" applyProtection="0"/>
    <xf numFmtId="191" fontId="161" fillId="0" borderId="168" applyNumberFormat="0" applyFill="0" applyAlignment="0" applyProtection="0"/>
    <xf numFmtId="0" fontId="160" fillId="0" borderId="168" applyNumberFormat="0" applyFill="0" applyAlignment="0" applyProtection="0"/>
    <xf numFmtId="0" fontId="152" fillId="42" borderId="0" applyNumberFormat="0" applyBorder="0" applyAlignment="0" applyProtection="0"/>
    <xf numFmtId="0" fontId="152" fillId="43" borderId="0" applyNumberFormat="0" applyBorder="0" applyAlignment="0" applyProtection="0"/>
    <xf numFmtId="0" fontId="152" fillId="44" borderId="0" applyNumberFormat="0" applyBorder="0" applyAlignment="0" applyProtection="0"/>
    <xf numFmtId="0" fontId="163" fillId="0" borderId="0" applyProtection="0"/>
    <xf numFmtId="0" fontId="10" fillId="0" borderId="0" applyProtection="0"/>
    <xf numFmtId="0" fontId="164" fillId="0" borderId="0" applyProtection="0"/>
    <xf numFmtId="0" fontId="165" fillId="0" borderId="0" applyProtection="0"/>
    <xf numFmtId="0" fontId="166" fillId="0" borderId="0" applyProtection="0"/>
    <xf numFmtId="0" fontId="167" fillId="0" borderId="0" applyProtection="0"/>
    <xf numFmtId="0" fontId="168" fillId="0" borderId="0" applyProtection="0"/>
    <xf numFmtId="2" fontId="139" fillId="0" borderId="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6" fillId="35" borderId="0" applyNumberFormat="0" applyBorder="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3" fillId="0" borderId="169"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4" fillId="0" borderId="170"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171" applyNumberFormat="0" applyFill="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69" fillId="0" borderId="0" applyProtection="0"/>
    <xf numFmtId="0" fontId="140" fillId="0" borderId="0" applyProtection="0"/>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3" fontId="160" fillId="0" borderId="0" applyFont="0" applyFill="0" applyBorder="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57" fillId="0" borderId="172" applyNumberFormat="0" applyFill="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47" fillId="45" borderId="0" applyNumberFormat="0" applyBorder="0" applyAlignment="0" applyProtection="0"/>
    <xf numFmtId="0" fontId="161" fillId="0" borderId="0" applyNumberFormat="0" applyFill="0" applyAlignment="0" applyProtection="0"/>
    <xf numFmtId="0" fontId="137" fillId="0" borderId="0"/>
    <xf numFmtId="0" fontId="9" fillId="0" borderId="0"/>
    <xf numFmtId="0" fontId="9" fillId="0" borderId="0"/>
    <xf numFmtId="0" fontId="137" fillId="0" borderId="0"/>
    <xf numFmtId="0" fontId="2" fillId="0" borderId="0"/>
    <xf numFmtId="0" fontId="138" fillId="0" borderId="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194" fontId="161" fillId="0" borderId="0" applyFill="0" applyBorder="0" applyProtection="0">
      <alignment horizontal="right"/>
    </xf>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195" fontId="161" fillId="0" borderId="0" applyProtection="0"/>
    <xf numFmtId="0" fontId="142" fillId="0" borderId="0" applyNumberFormat="0" applyFill="0" applyBorder="0" applyAlignment="0" applyProtection="0"/>
    <xf numFmtId="0" fontId="161" fillId="0" borderId="78" applyNumberFormat="0" applyFill="0" applyAlignment="0" applyProtection="0"/>
    <xf numFmtId="8" fontId="170" fillId="0" borderId="0" applyNumberFormat="0" applyFill="0" applyBorder="0" applyAlignment="0" applyProtection="0"/>
    <xf numFmtId="0" fontId="159" fillId="0" borderId="0" applyNumberFormat="0" applyBorder="0" applyAlignment="0"/>
    <xf numFmtId="0" fontId="171" fillId="0" borderId="0" applyNumberFormat="0" applyBorder="0" applyAlignment="0"/>
    <xf numFmtId="0" fontId="160" fillId="0" borderId="174" applyNumberFormat="0" applyFont="0" applyFill="0" applyAlignment="0" applyProtection="0"/>
    <xf numFmtId="0" fontId="160" fillId="0" borderId="175" applyNumberFormat="0" applyFont="0" applyFill="0" applyAlignment="0" applyProtection="0"/>
    <xf numFmtId="0" fontId="160" fillId="0" borderId="142" applyNumberFormat="0" applyFon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9" fillId="0" borderId="0" applyAlignment="0"/>
    <xf numFmtId="43" fontId="137" fillId="0" borderId="0" applyAlignment="0"/>
    <xf numFmtId="43" fontId="9" fillId="0" borderId="0" applyAlignment="0"/>
    <xf numFmtId="43" fontId="137" fillId="0" borderId="0" applyAlignment="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6"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7"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8"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0"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1"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3"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54"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49"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2"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41" fillId="55"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6"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3"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4"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59"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3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0"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34"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1"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33"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62"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30"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37"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58"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39"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53" fillId="63"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55" fillId="40"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33"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0" fontId="150" fillId="65" borderId="16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7" fillId="0" borderId="0" applyFont="0" applyFill="0" applyBorder="0" applyAlignment="0" applyProtection="0"/>
    <xf numFmtId="44" fontId="13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35"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43" fillId="0" borderId="169"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5" fillId="0" borderId="177"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44"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6" fillId="0" borderId="170"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45" fillId="0" borderId="171"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178" applyNumberFormat="0" applyFill="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45"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5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57"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78" fillId="0" borderId="172" applyNumberFormat="0" applyFill="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45"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147" fillId="66" borderId="0" applyNumberFormat="0" applyBorder="0" applyAlignment="0" applyProtection="0"/>
    <xf numFmtId="0" fontId="9" fillId="0" borderId="0"/>
    <xf numFmtId="0" fontId="9" fillId="0" borderId="0"/>
    <xf numFmtId="0" fontId="9" fillId="0" borderId="0"/>
    <xf numFmtId="0" fontId="137"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138" fillId="0" borderId="0"/>
    <xf numFmtId="0" fontId="9" fillId="0" borderId="0"/>
    <xf numFmtId="0" fontId="9" fillId="0" borderId="0"/>
    <xf numFmtId="0" fontId="9" fillId="0" borderId="0"/>
    <xf numFmtId="0" fontId="9" fillId="0" borderId="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2" fillId="0" borderId="0"/>
    <xf numFmtId="0" fontId="9" fillId="0" borderId="0"/>
    <xf numFmtId="43" fontId="2" fillId="0" borderId="0" applyFont="0" applyFill="0" applyBorder="0" applyAlignment="0" applyProtection="0"/>
    <xf numFmtId="5" fontId="9" fillId="0" borderId="0" applyFont="0" applyFill="0" applyBorder="0" applyAlignment="0" applyProtection="0"/>
    <xf numFmtId="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50" fillId="0" borderId="0"/>
    <xf numFmtId="0" fontId="2" fillId="0" borderId="0"/>
    <xf numFmtId="43" fontId="2" fillId="0" borderId="0" applyFont="0" applyFill="0" applyBorder="0" applyAlignment="0" applyProtection="0"/>
    <xf numFmtId="0" fontId="2" fillId="0" borderId="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56" fillId="41"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148" fillId="38" borderId="1" applyNumberForma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9" fillId="31" borderId="2" applyNumberFormat="0" applyFon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56" fillId="41"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73" fillId="64"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38"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148" fillId="51" borderId="1" applyNumberForma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31"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9" fillId="67" borderId="2" applyNumberFormat="0" applyFont="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52" fillId="0" borderId="176" applyNumberFormat="0" applyFill="0" applyAlignment="0" applyProtection="0"/>
    <xf numFmtId="0" fontId="160" fillId="0" borderId="142" applyNumberFormat="0" applyFont="0" applyFill="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41"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49" fillId="64" borderId="173" applyNumberFormat="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6"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152" fillId="0" borderId="179" applyNumberFormat="0" applyFill="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54" fillId="0" borderId="0" applyNumberFormat="0" applyFill="0" applyBorder="0" applyAlignment="0" applyProtection="0">
      <alignment vertical="top"/>
      <protection locked="0"/>
    </xf>
    <xf numFmtId="0" fontId="2" fillId="0" borderId="0"/>
    <xf numFmtId="0" fontId="9" fillId="0" borderId="0"/>
  </cellStyleXfs>
  <cellXfs count="2508">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wrapText="1" indent="1"/>
    </xf>
    <xf numFmtId="0" fontId="64" fillId="0" borderId="9" xfId="3" applyFont="1" applyBorder="1" applyAlignment="1" applyProtection="1">
      <alignment horizontal="left" wrapText="1" indent="1"/>
    </xf>
    <xf numFmtId="0" fontId="64" fillId="0" borderId="59" xfId="3" applyFont="1" applyBorder="1" applyAlignment="1" applyProtection="1">
      <alignment horizontal="left" wrapText="1"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2860">
    <cellStyle name="1" xfId="27"/>
    <cellStyle name="10" xfId="28"/>
    <cellStyle name="12" xfId="26"/>
    <cellStyle name="12 10" xfId="250"/>
    <cellStyle name="12 11" xfId="251"/>
    <cellStyle name="12 12" xfId="252"/>
    <cellStyle name="12 13" xfId="253"/>
    <cellStyle name="12 14" xfId="254"/>
    <cellStyle name="12 15" xfId="255"/>
    <cellStyle name="12 16" xfId="256"/>
    <cellStyle name="12 17" xfId="257"/>
    <cellStyle name="12 18" xfId="258"/>
    <cellStyle name="12 19" xfId="259"/>
    <cellStyle name="12 2" xfId="29"/>
    <cellStyle name="12 20" xfId="260"/>
    <cellStyle name="12 21" xfId="261"/>
    <cellStyle name="12 22" xfId="262"/>
    <cellStyle name="12 23" xfId="263"/>
    <cellStyle name="12 24" xfId="264"/>
    <cellStyle name="12 25" xfId="265"/>
    <cellStyle name="12 26" xfId="266"/>
    <cellStyle name="12 27" xfId="267"/>
    <cellStyle name="12 28" xfId="268"/>
    <cellStyle name="12 29" xfId="269"/>
    <cellStyle name="12 3" xfId="31"/>
    <cellStyle name="12 30" xfId="270"/>
    <cellStyle name="12 31" xfId="271"/>
    <cellStyle name="12 32" xfId="272"/>
    <cellStyle name="12 33" xfId="273"/>
    <cellStyle name="12 34" xfId="274"/>
    <cellStyle name="12 35" xfId="275"/>
    <cellStyle name="12 36" xfId="276"/>
    <cellStyle name="12 37" xfId="277"/>
    <cellStyle name="12 38" xfId="278"/>
    <cellStyle name="12 4" xfId="32"/>
    <cellStyle name="12 5" xfId="33"/>
    <cellStyle name="12 6" xfId="34"/>
    <cellStyle name="12 7" xfId="35"/>
    <cellStyle name="12 8" xfId="36"/>
    <cellStyle name="12 9" xfId="39"/>
    <cellStyle name="12 9 2" xfId="280"/>
    <cellStyle name="12 9 3" xfId="279"/>
    <cellStyle name="2" xfId="37"/>
    <cellStyle name="20% - Accent1 10 2" xfId="281"/>
    <cellStyle name="20% - Accent1 10 3" xfId="282"/>
    <cellStyle name="20% - Accent1 10 4" xfId="283"/>
    <cellStyle name="20% - Accent1 10 5" xfId="284"/>
    <cellStyle name="20% - Accent1 10 6" xfId="285"/>
    <cellStyle name="20% - Accent1 11 2" xfId="286"/>
    <cellStyle name="20% - Accent1 11 3" xfId="287"/>
    <cellStyle name="20% - Accent1 11 4" xfId="288"/>
    <cellStyle name="20% - Accent1 11 5" xfId="289"/>
    <cellStyle name="20% - Accent1 11 6" xfId="290"/>
    <cellStyle name="20% - Accent1 2" xfId="291"/>
    <cellStyle name="20% - Accent1 2 2" xfId="292"/>
    <cellStyle name="20% - Accent1 2 3" xfId="293"/>
    <cellStyle name="20% - Accent1 2 4" xfId="294"/>
    <cellStyle name="20% - Accent1 2 5" xfId="295"/>
    <cellStyle name="20% - Accent1 2 6" xfId="296"/>
    <cellStyle name="20% - Accent1 3" xfId="297"/>
    <cellStyle name="20% - Accent1 3 2" xfId="298"/>
    <cellStyle name="20% - Accent1 3 3" xfId="299"/>
    <cellStyle name="20% - Accent1 3 4" xfId="300"/>
    <cellStyle name="20% - Accent1 3 5" xfId="301"/>
    <cellStyle name="20% - Accent1 3 6" xfId="302"/>
    <cellStyle name="20% - Accent1 4 2" xfId="303"/>
    <cellStyle name="20% - Accent1 4 3" xfId="304"/>
    <cellStyle name="20% - Accent1 4 4" xfId="305"/>
    <cellStyle name="20% - Accent1 4 5" xfId="306"/>
    <cellStyle name="20% - Accent1 4 6" xfId="307"/>
    <cellStyle name="20% - Accent1 5 2" xfId="308"/>
    <cellStyle name="20% - Accent1 5 3" xfId="309"/>
    <cellStyle name="20% - Accent1 5 4" xfId="310"/>
    <cellStyle name="20% - Accent1 5 5" xfId="311"/>
    <cellStyle name="20% - Accent1 5 6" xfId="312"/>
    <cellStyle name="20% - Accent1 6 2" xfId="313"/>
    <cellStyle name="20% - Accent1 6 3" xfId="314"/>
    <cellStyle name="20% - Accent1 6 4" xfId="315"/>
    <cellStyle name="20% - Accent1 6 5" xfId="316"/>
    <cellStyle name="20% - Accent1 6 6" xfId="317"/>
    <cellStyle name="20% - Accent1 7 2" xfId="318"/>
    <cellStyle name="20% - Accent1 7 3" xfId="319"/>
    <cellStyle name="20% - Accent1 7 4" xfId="320"/>
    <cellStyle name="20% - Accent1 7 5" xfId="321"/>
    <cellStyle name="20% - Accent1 7 6" xfId="322"/>
    <cellStyle name="20% - Accent1 8 2" xfId="323"/>
    <cellStyle name="20% - Accent1 8 3" xfId="324"/>
    <cellStyle name="20% - Accent1 8 4" xfId="325"/>
    <cellStyle name="20% - Accent1 8 5" xfId="326"/>
    <cellStyle name="20% - Accent1 8 6" xfId="327"/>
    <cellStyle name="20% - Accent1 9 2" xfId="328"/>
    <cellStyle name="20% - Accent1 9 3" xfId="329"/>
    <cellStyle name="20% - Accent1 9 4" xfId="330"/>
    <cellStyle name="20% - Accent1 9 5" xfId="331"/>
    <cellStyle name="20% - Accent1 9 6" xfId="332"/>
    <cellStyle name="20% - Accent2 10 2" xfId="333"/>
    <cellStyle name="20% - Accent2 10 3" xfId="334"/>
    <cellStyle name="20% - Accent2 10 4" xfId="335"/>
    <cellStyle name="20% - Accent2 10 5" xfId="336"/>
    <cellStyle name="20% - Accent2 10 6" xfId="337"/>
    <cellStyle name="20% - Accent2 11 2" xfId="338"/>
    <cellStyle name="20% - Accent2 11 3" xfId="339"/>
    <cellStyle name="20% - Accent2 11 4" xfId="340"/>
    <cellStyle name="20% - Accent2 11 5" xfId="341"/>
    <cellStyle name="20% - Accent2 11 6" xfId="342"/>
    <cellStyle name="20% - Accent2 2" xfId="343"/>
    <cellStyle name="20% - Accent2 2 2" xfId="344"/>
    <cellStyle name="20% - Accent2 2 3" xfId="345"/>
    <cellStyle name="20% - Accent2 2 4" xfId="346"/>
    <cellStyle name="20% - Accent2 2 5" xfId="347"/>
    <cellStyle name="20% - Accent2 2 6" xfId="348"/>
    <cellStyle name="20% - Accent2 3" xfId="349"/>
    <cellStyle name="20% - Accent2 3 2" xfId="350"/>
    <cellStyle name="20% - Accent2 3 3" xfId="351"/>
    <cellStyle name="20% - Accent2 3 4" xfId="352"/>
    <cellStyle name="20% - Accent2 3 5" xfId="353"/>
    <cellStyle name="20% - Accent2 3 6" xfId="354"/>
    <cellStyle name="20% - Accent2 4 2" xfId="355"/>
    <cellStyle name="20% - Accent2 4 3" xfId="356"/>
    <cellStyle name="20% - Accent2 4 4" xfId="357"/>
    <cellStyle name="20% - Accent2 4 5" xfId="358"/>
    <cellStyle name="20% - Accent2 4 6" xfId="359"/>
    <cellStyle name="20% - Accent2 5 2" xfId="360"/>
    <cellStyle name="20% - Accent2 5 3" xfId="361"/>
    <cellStyle name="20% - Accent2 5 4" xfId="362"/>
    <cellStyle name="20% - Accent2 5 5" xfId="363"/>
    <cellStyle name="20% - Accent2 5 6" xfId="364"/>
    <cellStyle name="20% - Accent2 6 2" xfId="365"/>
    <cellStyle name="20% - Accent2 6 3" xfId="366"/>
    <cellStyle name="20% - Accent2 6 4" xfId="367"/>
    <cellStyle name="20% - Accent2 6 5" xfId="368"/>
    <cellStyle name="20% - Accent2 6 6" xfId="369"/>
    <cellStyle name="20% - Accent2 7 2" xfId="370"/>
    <cellStyle name="20% - Accent2 7 3" xfId="371"/>
    <cellStyle name="20% - Accent2 7 4" xfId="372"/>
    <cellStyle name="20% - Accent2 7 5" xfId="373"/>
    <cellStyle name="20% - Accent2 7 6" xfId="374"/>
    <cellStyle name="20% - Accent2 8 2" xfId="375"/>
    <cellStyle name="20% - Accent2 8 3" xfId="376"/>
    <cellStyle name="20% - Accent2 8 4" xfId="377"/>
    <cellStyle name="20% - Accent2 8 5" xfId="378"/>
    <cellStyle name="20% - Accent2 8 6" xfId="379"/>
    <cellStyle name="20% - Accent2 9 2" xfId="380"/>
    <cellStyle name="20% - Accent2 9 3" xfId="381"/>
    <cellStyle name="20% - Accent2 9 4" xfId="382"/>
    <cellStyle name="20% - Accent2 9 5" xfId="383"/>
    <cellStyle name="20% - Accent2 9 6" xfId="384"/>
    <cellStyle name="20% - Accent3 10 2" xfId="385"/>
    <cellStyle name="20% - Accent3 10 3" xfId="386"/>
    <cellStyle name="20% - Accent3 10 4" xfId="387"/>
    <cellStyle name="20% - Accent3 10 5" xfId="388"/>
    <cellStyle name="20% - Accent3 10 6" xfId="389"/>
    <cellStyle name="20% - Accent3 11 2" xfId="390"/>
    <cellStyle name="20% - Accent3 11 3" xfId="391"/>
    <cellStyle name="20% - Accent3 11 4" xfId="392"/>
    <cellStyle name="20% - Accent3 11 5" xfId="393"/>
    <cellStyle name="20% - Accent3 11 6" xfId="394"/>
    <cellStyle name="20% - Accent3 2" xfId="395"/>
    <cellStyle name="20% - Accent3 2 2" xfId="396"/>
    <cellStyle name="20% - Accent3 2 3" xfId="397"/>
    <cellStyle name="20% - Accent3 2 4" xfId="398"/>
    <cellStyle name="20% - Accent3 2 5" xfId="399"/>
    <cellStyle name="20% - Accent3 2 6" xfId="400"/>
    <cellStyle name="20% - Accent3 3" xfId="401"/>
    <cellStyle name="20% - Accent3 3 2" xfId="402"/>
    <cellStyle name="20% - Accent3 3 3" xfId="403"/>
    <cellStyle name="20% - Accent3 3 4" xfId="404"/>
    <cellStyle name="20% - Accent3 3 5" xfId="405"/>
    <cellStyle name="20% - Accent3 3 6" xfId="406"/>
    <cellStyle name="20% - Accent3 4 2" xfId="407"/>
    <cellStyle name="20% - Accent3 4 3" xfId="408"/>
    <cellStyle name="20% - Accent3 4 4" xfId="409"/>
    <cellStyle name="20% - Accent3 4 5" xfId="410"/>
    <cellStyle name="20% - Accent3 4 6" xfId="411"/>
    <cellStyle name="20% - Accent3 5 2" xfId="412"/>
    <cellStyle name="20% - Accent3 5 3" xfId="413"/>
    <cellStyle name="20% - Accent3 5 4" xfId="414"/>
    <cellStyle name="20% - Accent3 5 5" xfId="415"/>
    <cellStyle name="20% - Accent3 5 6" xfId="416"/>
    <cellStyle name="20% - Accent3 6 2" xfId="417"/>
    <cellStyle name="20% - Accent3 6 3" xfId="418"/>
    <cellStyle name="20% - Accent3 6 4" xfId="419"/>
    <cellStyle name="20% - Accent3 6 5" xfId="420"/>
    <cellStyle name="20% - Accent3 6 6" xfId="421"/>
    <cellStyle name="20% - Accent3 7 2" xfId="422"/>
    <cellStyle name="20% - Accent3 7 3" xfId="423"/>
    <cellStyle name="20% - Accent3 7 4" xfId="424"/>
    <cellStyle name="20% - Accent3 7 5" xfId="425"/>
    <cellStyle name="20% - Accent3 7 6" xfId="426"/>
    <cellStyle name="20% - Accent3 8 2" xfId="427"/>
    <cellStyle name="20% - Accent3 8 3" xfId="428"/>
    <cellStyle name="20% - Accent3 8 4" xfId="429"/>
    <cellStyle name="20% - Accent3 8 5" xfId="430"/>
    <cellStyle name="20% - Accent3 8 6" xfId="431"/>
    <cellStyle name="20% - Accent3 9 2" xfId="432"/>
    <cellStyle name="20% - Accent3 9 3" xfId="433"/>
    <cellStyle name="20% - Accent3 9 4" xfId="434"/>
    <cellStyle name="20% - Accent3 9 5" xfId="435"/>
    <cellStyle name="20% - Accent3 9 6" xfId="436"/>
    <cellStyle name="20% - Accent4 10 2" xfId="437"/>
    <cellStyle name="20% - Accent4 10 3" xfId="438"/>
    <cellStyle name="20% - Accent4 10 4" xfId="439"/>
    <cellStyle name="20% - Accent4 10 5" xfId="440"/>
    <cellStyle name="20% - Accent4 10 6" xfId="441"/>
    <cellStyle name="20% - Accent4 11 2" xfId="442"/>
    <cellStyle name="20% - Accent4 11 3" xfId="443"/>
    <cellStyle name="20% - Accent4 11 4" xfId="444"/>
    <cellStyle name="20% - Accent4 11 5" xfId="445"/>
    <cellStyle name="20% - Accent4 11 6" xfId="446"/>
    <cellStyle name="20% - Accent4 2" xfId="447"/>
    <cellStyle name="20% - Accent4 2 2" xfId="448"/>
    <cellStyle name="20% - Accent4 2 3" xfId="449"/>
    <cellStyle name="20% - Accent4 2 4" xfId="450"/>
    <cellStyle name="20% - Accent4 2 5" xfId="451"/>
    <cellStyle name="20% - Accent4 2 6" xfId="452"/>
    <cellStyle name="20% - Accent4 3" xfId="453"/>
    <cellStyle name="20% - Accent4 3 2" xfId="454"/>
    <cellStyle name="20% - Accent4 3 3" xfId="455"/>
    <cellStyle name="20% - Accent4 3 4" xfId="456"/>
    <cellStyle name="20% - Accent4 3 5" xfId="457"/>
    <cellStyle name="20% - Accent4 3 6" xfId="458"/>
    <cellStyle name="20% - Accent4 4 2" xfId="459"/>
    <cellStyle name="20% - Accent4 4 3" xfId="460"/>
    <cellStyle name="20% - Accent4 4 4" xfId="461"/>
    <cellStyle name="20% - Accent4 4 5" xfId="462"/>
    <cellStyle name="20% - Accent4 4 6" xfId="463"/>
    <cellStyle name="20% - Accent4 5 2" xfId="464"/>
    <cellStyle name="20% - Accent4 5 3" xfId="465"/>
    <cellStyle name="20% - Accent4 5 4" xfId="466"/>
    <cellStyle name="20% - Accent4 5 5" xfId="467"/>
    <cellStyle name="20% - Accent4 5 6" xfId="468"/>
    <cellStyle name="20% - Accent4 6 2" xfId="469"/>
    <cellStyle name="20% - Accent4 6 3" xfId="470"/>
    <cellStyle name="20% - Accent4 6 4" xfId="471"/>
    <cellStyle name="20% - Accent4 6 5" xfId="472"/>
    <cellStyle name="20% - Accent4 6 6" xfId="473"/>
    <cellStyle name="20% - Accent4 7 2" xfId="474"/>
    <cellStyle name="20% - Accent4 7 3" xfId="475"/>
    <cellStyle name="20% - Accent4 7 4" xfId="476"/>
    <cellStyle name="20% - Accent4 7 5" xfId="477"/>
    <cellStyle name="20% - Accent4 7 6" xfId="478"/>
    <cellStyle name="20% - Accent4 8 2" xfId="479"/>
    <cellStyle name="20% - Accent4 8 3" xfId="480"/>
    <cellStyle name="20% - Accent4 8 4" xfId="481"/>
    <cellStyle name="20% - Accent4 8 5" xfId="482"/>
    <cellStyle name="20% - Accent4 8 6" xfId="483"/>
    <cellStyle name="20% - Accent4 9 2" xfId="484"/>
    <cellStyle name="20% - Accent4 9 3" xfId="485"/>
    <cellStyle name="20% - Accent4 9 4" xfId="486"/>
    <cellStyle name="20% - Accent4 9 5" xfId="487"/>
    <cellStyle name="20% - Accent4 9 6" xfId="488"/>
    <cellStyle name="20% - Accent5 10 2" xfId="489"/>
    <cellStyle name="20% - Accent5 10 3" xfId="490"/>
    <cellStyle name="20% - Accent5 10 4" xfId="491"/>
    <cellStyle name="20% - Accent5 10 5" xfId="492"/>
    <cellStyle name="20% - Accent5 10 6" xfId="493"/>
    <cellStyle name="20% - Accent5 11 2" xfId="494"/>
    <cellStyle name="20% - Accent5 11 3" xfId="495"/>
    <cellStyle name="20% - Accent5 11 4" xfId="496"/>
    <cellStyle name="20% - Accent5 11 5" xfId="497"/>
    <cellStyle name="20% - Accent5 11 6" xfId="498"/>
    <cellStyle name="20% - Accent5 2" xfId="499"/>
    <cellStyle name="20% - Accent5 2 2" xfId="500"/>
    <cellStyle name="20% - Accent5 2 3" xfId="501"/>
    <cellStyle name="20% - Accent5 2 4" xfId="502"/>
    <cellStyle name="20% - Accent5 2 5" xfId="503"/>
    <cellStyle name="20% - Accent5 2 6" xfId="504"/>
    <cellStyle name="20% - Accent5 3" xfId="505"/>
    <cellStyle name="20% - Accent5 3 2" xfId="506"/>
    <cellStyle name="20% - Accent5 3 3" xfId="507"/>
    <cellStyle name="20% - Accent5 3 4" xfId="508"/>
    <cellStyle name="20% - Accent5 3 5" xfId="509"/>
    <cellStyle name="20% - Accent5 3 6" xfId="510"/>
    <cellStyle name="20% - Accent5 4 2" xfId="511"/>
    <cellStyle name="20% - Accent5 4 3" xfId="512"/>
    <cellStyle name="20% - Accent5 4 4" xfId="513"/>
    <cellStyle name="20% - Accent5 4 5" xfId="514"/>
    <cellStyle name="20% - Accent5 4 6" xfId="515"/>
    <cellStyle name="20% - Accent5 5 2" xfId="516"/>
    <cellStyle name="20% - Accent5 5 3" xfId="517"/>
    <cellStyle name="20% - Accent5 5 4" xfId="518"/>
    <cellStyle name="20% - Accent5 5 5" xfId="519"/>
    <cellStyle name="20% - Accent5 5 6" xfId="520"/>
    <cellStyle name="20% - Accent5 6 2" xfId="521"/>
    <cellStyle name="20% - Accent5 6 3" xfId="522"/>
    <cellStyle name="20% - Accent5 6 4" xfId="523"/>
    <cellStyle name="20% - Accent5 6 5" xfId="524"/>
    <cellStyle name="20% - Accent5 6 6" xfId="525"/>
    <cellStyle name="20% - Accent5 7 2" xfId="526"/>
    <cellStyle name="20% - Accent5 7 3" xfId="527"/>
    <cellStyle name="20% - Accent5 7 4" xfId="528"/>
    <cellStyle name="20% - Accent5 7 5" xfId="529"/>
    <cellStyle name="20% - Accent5 7 6" xfId="530"/>
    <cellStyle name="20% - Accent5 8 2" xfId="531"/>
    <cellStyle name="20% - Accent5 8 3" xfId="532"/>
    <cellStyle name="20% - Accent5 8 4" xfId="533"/>
    <cellStyle name="20% - Accent5 8 5" xfId="534"/>
    <cellStyle name="20% - Accent5 8 6" xfId="535"/>
    <cellStyle name="20% - Accent5 9 2" xfId="536"/>
    <cellStyle name="20% - Accent5 9 3" xfId="537"/>
    <cellStyle name="20% - Accent5 9 4" xfId="538"/>
    <cellStyle name="20% - Accent5 9 5" xfId="539"/>
    <cellStyle name="20% - Accent5 9 6" xfId="540"/>
    <cellStyle name="20% - Accent6 10 2" xfId="541"/>
    <cellStyle name="20% - Accent6 10 3" xfId="542"/>
    <cellStyle name="20% - Accent6 10 4" xfId="543"/>
    <cellStyle name="20% - Accent6 10 5" xfId="544"/>
    <cellStyle name="20% - Accent6 10 6" xfId="545"/>
    <cellStyle name="20% - Accent6 11 2" xfId="546"/>
    <cellStyle name="20% - Accent6 11 3" xfId="547"/>
    <cellStyle name="20% - Accent6 11 4" xfId="548"/>
    <cellStyle name="20% - Accent6 11 5" xfId="549"/>
    <cellStyle name="20% - Accent6 11 6" xfId="550"/>
    <cellStyle name="20% - Accent6 2" xfId="551"/>
    <cellStyle name="20% - Accent6 2 2" xfId="552"/>
    <cellStyle name="20% - Accent6 2 3" xfId="553"/>
    <cellStyle name="20% - Accent6 2 4" xfId="554"/>
    <cellStyle name="20% - Accent6 2 5" xfId="555"/>
    <cellStyle name="20% - Accent6 2 6" xfId="556"/>
    <cellStyle name="20% - Accent6 3" xfId="557"/>
    <cellStyle name="20% - Accent6 3 2" xfId="558"/>
    <cellStyle name="20% - Accent6 3 3" xfId="559"/>
    <cellStyle name="20% - Accent6 3 4" xfId="560"/>
    <cellStyle name="20% - Accent6 3 5" xfId="561"/>
    <cellStyle name="20% - Accent6 3 6" xfId="562"/>
    <cellStyle name="20% - Accent6 4 2" xfId="563"/>
    <cellStyle name="20% - Accent6 4 3" xfId="564"/>
    <cellStyle name="20% - Accent6 4 4" xfId="565"/>
    <cellStyle name="20% - Accent6 4 5" xfId="566"/>
    <cellStyle name="20% - Accent6 4 6" xfId="567"/>
    <cellStyle name="20% - Accent6 5 2" xfId="568"/>
    <cellStyle name="20% - Accent6 5 3" xfId="569"/>
    <cellStyle name="20% - Accent6 5 4" xfId="570"/>
    <cellStyle name="20% - Accent6 5 5" xfId="571"/>
    <cellStyle name="20% - Accent6 5 6" xfId="572"/>
    <cellStyle name="20% - Accent6 6 2" xfId="573"/>
    <cellStyle name="20% - Accent6 6 3" xfId="574"/>
    <cellStyle name="20% - Accent6 6 4" xfId="575"/>
    <cellStyle name="20% - Accent6 6 5" xfId="576"/>
    <cellStyle name="20% - Accent6 6 6" xfId="577"/>
    <cellStyle name="20% - Accent6 7 2" xfId="578"/>
    <cellStyle name="20% - Accent6 7 3" xfId="579"/>
    <cellStyle name="20% - Accent6 7 4" xfId="580"/>
    <cellStyle name="20% - Accent6 7 5" xfId="581"/>
    <cellStyle name="20% - Accent6 7 6" xfId="582"/>
    <cellStyle name="20% - Accent6 8 2" xfId="583"/>
    <cellStyle name="20% - Accent6 8 3" xfId="584"/>
    <cellStyle name="20% - Accent6 8 4" xfId="585"/>
    <cellStyle name="20% - Accent6 8 5" xfId="586"/>
    <cellStyle name="20% - Accent6 8 6" xfId="587"/>
    <cellStyle name="20% - Accent6 9 2" xfId="588"/>
    <cellStyle name="20% - Accent6 9 3" xfId="589"/>
    <cellStyle name="20% - Accent6 9 4" xfId="590"/>
    <cellStyle name="20% - Accent6 9 5" xfId="591"/>
    <cellStyle name="20% - Accent6 9 6" xfId="592"/>
    <cellStyle name="3" xfId="38"/>
    <cellStyle name="4" xfId="40"/>
    <cellStyle name="40% - Accent1 10 2" xfId="593"/>
    <cellStyle name="40% - Accent1 10 3" xfId="594"/>
    <cellStyle name="40% - Accent1 10 4" xfId="595"/>
    <cellStyle name="40% - Accent1 10 5" xfId="596"/>
    <cellStyle name="40% - Accent1 10 6" xfId="597"/>
    <cellStyle name="40% - Accent1 11 2" xfId="598"/>
    <cellStyle name="40% - Accent1 11 3" xfId="599"/>
    <cellStyle name="40% - Accent1 11 4" xfId="600"/>
    <cellStyle name="40% - Accent1 11 5" xfId="601"/>
    <cellStyle name="40% - Accent1 11 6" xfId="602"/>
    <cellStyle name="40% - Accent1 2" xfId="603"/>
    <cellStyle name="40% - Accent1 2 2" xfId="604"/>
    <cellStyle name="40% - Accent1 2 3" xfId="605"/>
    <cellStyle name="40% - Accent1 2 4" xfId="606"/>
    <cellStyle name="40% - Accent1 2 5" xfId="607"/>
    <cellStyle name="40% - Accent1 2 6" xfId="608"/>
    <cellStyle name="40% - Accent1 3" xfId="609"/>
    <cellStyle name="40% - Accent1 3 2" xfId="610"/>
    <cellStyle name="40% - Accent1 3 3" xfId="611"/>
    <cellStyle name="40% - Accent1 3 4" xfId="612"/>
    <cellStyle name="40% - Accent1 3 5" xfId="613"/>
    <cellStyle name="40% - Accent1 3 6" xfId="614"/>
    <cellStyle name="40% - Accent1 4 2" xfId="615"/>
    <cellStyle name="40% - Accent1 4 3" xfId="616"/>
    <cellStyle name="40% - Accent1 4 4" xfId="617"/>
    <cellStyle name="40% - Accent1 4 5" xfId="618"/>
    <cellStyle name="40% - Accent1 4 6" xfId="619"/>
    <cellStyle name="40% - Accent1 5 2" xfId="620"/>
    <cellStyle name="40% - Accent1 5 3" xfId="621"/>
    <cellStyle name="40% - Accent1 5 4" xfId="622"/>
    <cellStyle name="40% - Accent1 5 5" xfId="623"/>
    <cellStyle name="40% - Accent1 5 6" xfId="624"/>
    <cellStyle name="40% - Accent1 6 2" xfId="625"/>
    <cellStyle name="40% - Accent1 6 3" xfId="626"/>
    <cellStyle name="40% - Accent1 6 4" xfId="627"/>
    <cellStyle name="40% - Accent1 6 5" xfId="628"/>
    <cellStyle name="40% - Accent1 6 6" xfId="629"/>
    <cellStyle name="40% - Accent1 7 2" xfId="630"/>
    <cellStyle name="40% - Accent1 7 3" xfId="631"/>
    <cellStyle name="40% - Accent1 7 4" xfId="632"/>
    <cellStyle name="40% - Accent1 7 5" xfId="633"/>
    <cellStyle name="40% - Accent1 7 6" xfId="634"/>
    <cellStyle name="40% - Accent1 8 2" xfId="635"/>
    <cellStyle name="40% - Accent1 8 3" xfId="636"/>
    <cellStyle name="40% - Accent1 8 4" xfId="637"/>
    <cellStyle name="40% - Accent1 8 5" xfId="638"/>
    <cellStyle name="40% - Accent1 8 6" xfId="639"/>
    <cellStyle name="40% - Accent1 9 2" xfId="640"/>
    <cellStyle name="40% - Accent1 9 3" xfId="641"/>
    <cellStyle name="40% - Accent1 9 4" xfId="642"/>
    <cellStyle name="40% - Accent1 9 5" xfId="643"/>
    <cellStyle name="40% - Accent1 9 6" xfId="644"/>
    <cellStyle name="40% - Accent2 10 2" xfId="645"/>
    <cellStyle name="40% - Accent2 10 3" xfId="646"/>
    <cellStyle name="40% - Accent2 10 4" xfId="647"/>
    <cellStyle name="40% - Accent2 10 5" xfId="648"/>
    <cellStyle name="40% - Accent2 10 6" xfId="649"/>
    <cellStyle name="40% - Accent2 11 2" xfId="650"/>
    <cellStyle name="40% - Accent2 11 3" xfId="651"/>
    <cellStyle name="40% - Accent2 11 4" xfId="652"/>
    <cellStyle name="40% - Accent2 11 5" xfId="653"/>
    <cellStyle name="40% - Accent2 11 6" xfId="654"/>
    <cellStyle name="40% - Accent2 2" xfId="655"/>
    <cellStyle name="40% - Accent2 2 2" xfId="656"/>
    <cellStyle name="40% - Accent2 2 3" xfId="657"/>
    <cellStyle name="40% - Accent2 2 4" xfId="658"/>
    <cellStyle name="40% - Accent2 2 5" xfId="659"/>
    <cellStyle name="40% - Accent2 2 6" xfId="660"/>
    <cellStyle name="40% - Accent2 3" xfId="661"/>
    <cellStyle name="40% - Accent2 3 2" xfId="662"/>
    <cellStyle name="40% - Accent2 3 3" xfId="663"/>
    <cellStyle name="40% - Accent2 3 4" xfId="664"/>
    <cellStyle name="40% - Accent2 3 5" xfId="665"/>
    <cellStyle name="40% - Accent2 3 6" xfId="666"/>
    <cellStyle name="40% - Accent2 4 2" xfId="667"/>
    <cellStyle name="40% - Accent2 4 3" xfId="668"/>
    <cellStyle name="40% - Accent2 4 4" xfId="669"/>
    <cellStyle name="40% - Accent2 4 5" xfId="670"/>
    <cellStyle name="40% - Accent2 4 6" xfId="671"/>
    <cellStyle name="40% - Accent2 5 2" xfId="672"/>
    <cellStyle name="40% - Accent2 5 3" xfId="673"/>
    <cellStyle name="40% - Accent2 5 4" xfId="674"/>
    <cellStyle name="40% - Accent2 5 5" xfId="675"/>
    <cellStyle name="40% - Accent2 5 6" xfId="676"/>
    <cellStyle name="40% - Accent2 6 2" xfId="677"/>
    <cellStyle name="40% - Accent2 6 3" xfId="678"/>
    <cellStyle name="40% - Accent2 6 4" xfId="679"/>
    <cellStyle name="40% - Accent2 6 5" xfId="680"/>
    <cellStyle name="40% - Accent2 6 6" xfId="681"/>
    <cellStyle name="40% - Accent2 7 2" xfId="682"/>
    <cellStyle name="40% - Accent2 7 3" xfId="683"/>
    <cellStyle name="40% - Accent2 7 4" xfId="684"/>
    <cellStyle name="40% - Accent2 7 5" xfId="685"/>
    <cellStyle name="40% - Accent2 7 6" xfId="686"/>
    <cellStyle name="40% - Accent2 8 2" xfId="687"/>
    <cellStyle name="40% - Accent2 8 3" xfId="688"/>
    <cellStyle name="40% - Accent2 8 4" xfId="689"/>
    <cellStyle name="40% - Accent2 8 5" xfId="690"/>
    <cellStyle name="40% - Accent2 8 6" xfId="691"/>
    <cellStyle name="40% - Accent2 9 2" xfId="692"/>
    <cellStyle name="40% - Accent2 9 3" xfId="693"/>
    <cellStyle name="40% - Accent2 9 4" xfId="694"/>
    <cellStyle name="40% - Accent2 9 5" xfId="695"/>
    <cellStyle name="40% - Accent2 9 6" xfId="696"/>
    <cellStyle name="40% - Accent3 10 2" xfId="697"/>
    <cellStyle name="40% - Accent3 10 3" xfId="698"/>
    <cellStyle name="40% - Accent3 10 4" xfId="699"/>
    <cellStyle name="40% - Accent3 10 5" xfId="700"/>
    <cellStyle name="40% - Accent3 10 6" xfId="701"/>
    <cellStyle name="40% - Accent3 11 2" xfId="702"/>
    <cellStyle name="40% - Accent3 11 3" xfId="703"/>
    <cellStyle name="40% - Accent3 11 4" xfId="704"/>
    <cellStyle name="40% - Accent3 11 5" xfId="705"/>
    <cellStyle name="40% - Accent3 11 6" xfId="706"/>
    <cellStyle name="40% - Accent3 2" xfId="707"/>
    <cellStyle name="40% - Accent3 2 2" xfId="708"/>
    <cellStyle name="40% - Accent3 2 3" xfId="709"/>
    <cellStyle name="40% - Accent3 2 4" xfId="710"/>
    <cellStyle name="40% - Accent3 2 5" xfId="711"/>
    <cellStyle name="40% - Accent3 2 6" xfId="712"/>
    <cellStyle name="40% - Accent3 3" xfId="713"/>
    <cellStyle name="40% - Accent3 3 2" xfId="714"/>
    <cellStyle name="40% - Accent3 3 3" xfId="715"/>
    <cellStyle name="40% - Accent3 3 4" xfId="716"/>
    <cellStyle name="40% - Accent3 3 5" xfId="717"/>
    <cellStyle name="40% - Accent3 3 6" xfId="718"/>
    <cellStyle name="40% - Accent3 4 2" xfId="719"/>
    <cellStyle name="40% - Accent3 4 3" xfId="720"/>
    <cellStyle name="40% - Accent3 4 4" xfId="721"/>
    <cellStyle name="40% - Accent3 4 5" xfId="722"/>
    <cellStyle name="40% - Accent3 4 6" xfId="723"/>
    <cellStyle name="40% - Accent3 5 2" xfId="724"/>
    <cellStyle name="40% - Accent3 5 3" xfId="725"/>
    <cellStyle name="40% - Accent3 5 4" xfId="726"/>
    <cellStyle name="40% - Accent3 5 5" xfId="727"/>
    <cellStyle name="40% - Accent3 5 6" xfId="728"/>
    <cellStyle name="40% - Accent3 6 2" xfId="729"/>
    <cellStyle name="40% - Accent3 6 3" xfId="730"/>
    <cellStyle name="40% - Accent3 6 4" xfId="731"/>
    <cellStyle name="40% - Accent3 6 5" xfId="732"/>
    <cellStyle name="40% - Accent3 6 6" xfId="733"/>
    <cellStyle name="40% - Accent3 7 2" xfId="734"/>
    <cellStyle name="40% - Accent3 7 3" xfId="735"/>
    <cellStyle name="40% - Accent3 7 4" xfId="736"/>
    <cellStyle name="40% - Accent3 7 5" xfId="737"/>
    <cellStyle name="40% - Accent3 7 6" xfId="738"/>
    <cellStyle name="40% - Accent3 8 2" xfId="739"/>
    <cellStyle name="40% - Accent3 8 3" xfId="740"/>
    <cellStyle name="40% - Accent3 8 4" xfId="741"/>
    <cellStyle name="40% - Accent3 8 5" xfId="742"/>
    <cellStyle name="40% - Accent3 8 6" xfId="743"/>
    <cellStyle name="40% - Accent3 9 2" xfId="744"/>
    <cellStyle name="40% - Accent3 9 3" xfId="745"/>
    <cellStyle name="40% - Accent3 9 4" xfId="746"/>
    <cellStyle name="40% - Accent3 9 5" xfId="747"/>
    <cellStyle name="40% - Accent3 9 6" xfId="748"/>
    <cellStyle name="40% - Accent4 10 2" xfId="749"/>
    <cellStyle name="40% - Accent4 10 3" xfId="750"/>
    <cellStyle name="40% - Accent4 10 4" xfId="751"/>
    <cellStyle name="40% - Accent4 10 5" xfId="752"/>
    <cellStyle name="40% - Accent4 10 6" xfId="753"/>
    <cellStyle name="40% - Accent4 11 2" xfId="754"/>
    <cellStyle name="40% - Accent4 11 3" xfId="755"/>
    <cellStyle name="40% - Accent4 11 4" xfId="756"/>
    <cellStyle name="40% - Accent4 11 5" xfId="757"/>
    <cellStyle name="40% - Accent4 11 6" xfId="758"/>
    <cellStyle name="40% - Accent4 2" xfId="759"/>
    <cellStyle name="40% - Accent4 2 2" xfId="760"/>
    <cellStyle name="40% - Accent4 2 3" xfId="761"/>
    <cellStyle name="40% - Accent4 2 4" xfId="762"/>
    <cellStyle name="40% - Accent4 2 5" xfId="763"/>
    <cellStyle name="40% - Accent4 2 6" xfId="764"/>
    <cellStyle name="40% - Accent4 3" xfId="765"/>
    <cellStyle name="40% - Accent4 3 2" xfId="766"/>
    <cellStyle name="40% - Accent4 3 3" xfId="767"/>
    <cellStyle name="40% - Accent4 3 4" xfId="768"/>
    <cellStyle name="40% - Accent4 3 5" xfId="769"/>
    <cellStyle name="40% - Accent4 3 6" xfId="770"/>
    <cellStyle name="40% - Accent4 4 2" xfId="771"/>
    <cellStyle name="40% - Accent4 4 3" xfId="772"/>
    <cellStyle name="40% - Accent4 4 4" xfId="773"/>
    <cellStyle name="40% - Accent4 4 5" xfId="774"/>
    <cellStyle name="40% - Accent4 4 6" xfId="775"/>
    <cellStyle name="40% - Accent4 5 2" xfId="776"/>
    <cellStyle name="40% - Accent4 5 3" xfId="777"/>
    <cellStyle name="40% - Accent4 5 4" xfId="778"/>
    <cellStyle name="40% - Accent4 5 5" xfId="779"/>
    <cellStyle name="40% - Accent4 5 6" xfId="780"/>
    <cellStyle name="40% - Accent4 6 2" xfId="781"/>
    <cellStyle name="40% - Accent4 6 3" xfId="782"/>
    <cellStyle name="40% - Accent4 6 4" xfId="783"/>
    <cellStyle name="40% - Accent4 6 5" xfId="784"/>
    <cellStyle name="40% - Accent4 6 6" xfId="785"/>
    <cellStyle name="40% - Accent4 7 2" xfId="786"/>
    <cellStyle name="40% - Accent4 7 3" xfId="787"/>
    <cellStyle name="40% - Accent4 7 4" xfId="788"/>
    <cellStyle name="40% - Accent4 7 5" xfId="789"/>
    <cellStyle name="40% - Accent4 7 6" xfId="790"/>
    <cellStyle name="40% - Accent4 8 2" xfId="791"/>
    <cellStyle name="40% - Accent4 8 3" xfId="792"/>
    <cellStyle name="40% - Accent4 8 4" xfId="793"/>
    <cellStyle name="40% - Accent4 8 5" xfId="794"/>
    <cellStyle name="40% - Accent4 8 6" xfId="795"/>
    <cellStyle name="40% - Accent4 9 2" xfId="796"/>
    <cellStyle name="40% - Accent4 9 3" xfId="797"/>
    <cellStyle name="40% - Accent4 9 4" xfId="798"/>
    <cellStyle name="40% - Accent4 9 5" xfId="799"/>
    <cellStyle name="40% - Accent4 9 6" xfId="800"/>
    <cellStyle name="40% - Accent5 10 2" xfId="801"/>
    <cellStyle name="40% - Accent5 10 3" xfId="802"/>
    <cellStyle name="40% - Accent5 10 4" xfId="803"/>
    <cellStyle name="40% - Accent5 10 5" xfId="804"/>
    <cellStyle name="40% - Accent5 10 6" xfId="805"/>
    <cellStyle name="40% - Accent5 11 2" xfId="806"/>
    <cellStyle name="40% - Accent5 11 3" xfId="807"/>
    <cellStyle name="40% - Accent5 11 4" xfId="808"/>
    <cellStyle name="40% - Accent5 11 5" xfId="809"/>
    <cellStyle name="40% - Accent5 11 6" xfId="810"/>
    <cellStyle name="40% - Accent5 2" xfId="811"/>
    <cellStyle name="40% - Accent5 2 2" xfId="812"/>
    <cellStyle name="40% - Accent5 2 3" xfId="813"/>
    <cellStyle name="40% - Accent5 2 4" xfId="814"/>
    <cellStyle name="40% - Accent5 2 5" xfId="815"/>
    <cellStyle name="40% - Accent5 2 6" xfId="816"/>
    <cellStyle name="40% - Accent5 3" xfId="817"/>
    <cellStyle name="40% - Accent5 3 2" xfId="818"/>
    <cellStyle name="40% - Accent5 3 3" xfId="819"/>
    <cellStyle name="40% - Accent5 3 4" xfId="820"/>
    <cellStyle name="40% - Accent5 3 5" xfId="821"/>
    <cellStyle name="40% - Accent5 3 6" xfId="822"/>
    <cellStyle name="40% - Accent5 4 2" xfId="823"/>
    <cellStyle name="40% - Accent5 4 3" xfId="824"/>
    <cellStyle name="40% - Accent5 4 4" xfId="825"/>
    <cellStyle name="40% - Accent5 4 5" xfId="826"/>
    <cellStyle name="40% - Accent5 4 6" xfId="827"/>
    <cellStyle name="40% - Accent5 5 2" xfId="828"/>
    <cellStyle name="40% - Accent5 5 3" xfId="829"/>
    <cellStyle name="40% - Accent5 5 4" xfId="830"/>
    <cellStyle name="40% - Accent5 5 5" xfId="831"/>
    <cellStyle name="40% - Accent5 5 6" xfId="832"/>
    <cellStyle name="40% - Accent5 6 2" xfId="833"/>
    <cellStyle name="40% - Accent5 6 3" xfId="834"/>
    <cellStyle name="40% - Accent5 6 4" xfId="835"/>
    <cellStyle name="40% - Accent5 6 5" xfId="836"/>
    <cellStyle name="40% - Accent5 6 6" xfId="837"/>
    <cellStyle name="40% - Accent5 7 2" xfId="838"/>
    <cellStyle name="40% - Accent5 7 3" xfId="839"/>
    <cellStyle name="40% - Accent5 7 4" xfId="840"/>
    <cellStyle name="40% - Accent5 7 5" xfId="841"/>
    <cellStyle name="40% - Accent5 7 6" xfId="842"/>
    <cellStyle name="40% - Accent5 8 2" xfId="843"/>
    <cellStyle name="40% - Accent5 8 3" xfId="844"/>
    <cellStyle name="40% - Accent5 8 4" xfId="845"/>
    <cellStyle name="40% - Accent5 8 5" xfId="846"/>
    <cellStyle name="40% - Accent5 8 6" xfId="847"/>
    <cellStyle name="40% - Accent5 9 2" xfId="848"/>
    <cellStyle name="40% - Accent5 9 3" xfId="849"/>
    <cellStyle name="40% - Accent5 9 4" xfId="850"/>
    <cellStyle name="40% - Accent5 9 5" xfId="851"/>
    <cellStyle name="40% - Accent5 9 6" xfId="852"/>
    <cellStyle name="40% - Accent6 10 2" xfId="853"/>
    <cellStyle name="40% - Accent6 10 3" xfId="854"/>
    <cellStyle name="40% - Accent6 10 4" xfId="855"/>
    <cellStyle name="40% - Accent6 10 5" xfId="856"/>
    <cellStyle name="40% - Accent6 10 6" xfId="857"/>
    <cellStyle name="40% - Accent6 11 2" xfId="858"/>
    <cellStyle name="40% - Accent6 11 3" xfId="859"/>
    <cellStyle name="40% - Accent6 11 4" xfId="860"/>
    <cellStyle name="40% - Accent6 11 5" xfId="861"/>
    <cellStyle name="40% - Accent6 11 6" xfId="862"/>
    <cellStyle name="40% - Accent6 2" xfId="863"/>
    <cellStyle name="40% - Accent6 2 2" xfId="864"/>
    <cellStyle name="40% - Accent6 2 3" xfId="865"/>
    <cellStyle name="40% - Accent6 2 4" xfId="866"/>
    <cellStyle name="40% - Accent6 2 5" xfId="867"/>
    <cellStyle name="40% - Accent6 2 6" xfId="868"/>
    <cellStyle name="40% - Accent6 3" xfId="869"/>
    <cellStyle name="40% - Accent6 3 2" xfId="870"/>
    <cellStyle name="40% - Accent6 3 3" xfId="871"/>
    <cellStyle name="40% - Accent6 3 4" xfId="872"/>
    <cellStyle name="40% - Accent6 3 5" xfId="873"/>
    <cellStyle name="40% - Accent6 3 6" xfId="874"/>
    <cellStyle name="40% - Accent6 4 2" xfId="875"/>
    <cellStyle name="40% - Accent6 4 3" xfId="876"/>
    <cellStyle name="40% - Accent6 4 4" xfId="877"/>
    <cellStyle name="40% - Accent6 4 5" xfId="878"/>
    <cellStyle name="40% - Accent6 4 6" xfId="879"/>
    <cellStyle name="40% - Accent6 5 2" xfId="880"/>
    <cellStyle name="40% - Accent6 5 3" xfId="881"/>
    <cellStyle name="40% - Accent6 5 4" xfId="882"/>
    <cellStyle name="40% - Accent6 5 5" xfId="883"/>
    <cellStyle name="40% - Accent6 5 6" xfId="884"/>
    <cellStyle name="40% - Accent6 6 2" xfId="885"/>
    <cellStyle name="40% - Accent6 6 3" xfId="886"/>
    <cellStyle name="40% - Accent6 6 4" xfId="887"/>
    <cellStyle name="40% - Accent6 6 5" xfId="888"/>
    <cellStyle name="40% - Accent6 6 6" xfId="889"/>
    <cellStyle name="40% - Accent6 7 2" xfId="890"/>
    <cellStyle name="40% - Accent6 7 3" xfId="891"/>
    <cellStyle name="40% - Accent6 7 4" xfId="892"/>
    <cellStyle name="40% - Accent6 7 5" xfId="893"/>
    <cellStyle name="40% - Accent6 7 6" xfId="894"/>
    <cellStyle name="40% - Accent6 8 2" xfId="895"/>
    <cellStyle name="40% - Accent6 8 3" xfId="896"/>
    <cellStyle name="40% - Accent6 8 4" xfId="897"/>
    <cellStyle name="40% - Accent6 8 5" xfId="898"/>
    <cellStyle name="40% - Accent6 8 6" xfId="899"/>
    <cellStyle name="40% - Accent6 9 2" xfId="900"/>
    <cellStyle name="40% - Accent6 9 3" xfId="901"/>
    <cellStyle name="40% - Accent6 9 4" xfId="902"/>
    <cellStyle name="40% - Accent6 9 5" xfId="903"/>
    <cellStyle name="40% - Accent6 9 6" xfId="904"/>
    <cellStyle name="5" xfId="41"/>
    <cellStyle name="6" xfId="42"/>
    <cellStyle name="60% - Accent1 10 2" xfId="905"/>
    <cellStyle name="60% - Accent1 10 3" xfId="906"/>
    <cellStyle name="60% - Accent1 10 4" xfId="907"/>
    <cellStyle name="60% - Accent1 10 5" xfId="908"/>
    <cellStyle name="60% - Accent1 10 6" xfId="909"/>
    <cellStyle name="60% - Accent1 11 2" xfId="910"/>
    <cellStyle name="60% - Accent1 11 3" xfId="911"/>
    <cellStyle name="60% - Accent1 11 4" xfId="912"/>
    <cellStyle name="60% - Accent1 11 5" xfId="913"/>
    <cellStyle name="60% - Accent1 11 6" xfId="914"/>
    <cellStyle name="60% - Accent1 2" xfId="915"/>
    <cellStyle name="60% - Accent1 2 2" xfId="916"/>
    <cellStyle name="60% - Accent1 2 3" xfId="917"/>
    <cellStyle name="60% - Accent1 2 4" xfId="918"/>
    <cellStyle name="60% - Accent1 2 5" xfId="919"/>
    <cellStyle name="60% - Accent1 2 6" xfId="920"/>
    <cellStyle name="60% - Accent1 3" xfId="921"/>
    <cellStyle name="60% - Accent1 3 2" xfId="922"/>
    <cellStyle name="60% - Accent1 3 3" xfId="923"/>
    <cellStyle name="60% - Accent1 3 4" xfId="924"/>
    <cellStyle name="60% - Accent1 3 5" xfId="925"/>
    <cellStyle name="60% - Accent1 3 6" xfId="926"/>
    <cellStyle name="60% - Accent1 4 2" xfId="927"/>
    <cellStyle name="60% - Accent1 4 3" xfId="928"/>
    <cellStyle name="60% - Accent1 4 4" xfId="929"/>
    <cellStyle name="60% - Accent1 4 5" xfId="930"/>
    <cellStyle name="60% - Accent1 4 6" xfId="931"/>
    <cellStyle name="60% - Accent1 5 2" xfId="932"/>
    <cellStyle name="60% - Accent1 5 3" xfId="933"/>
    <cellStyle name="60% - Accent1 5 4" xfId="934"/>
    <cellStyle name="60% - Accent1 5 5" xfId="935"/>
    <cellStyle name="60% - Accent1 5 6" xfId="936"/>
    <cellStyle name="60% - Accent1 6 2" xfId="937"/>
    <cellStyle name="60% - Accent1 6 3" xfId="938"/>
    <cellStyle name="60% - Accent1 6 4" xfId="939"/>
    <cellStyle name="60% - Accent1 6 5" xfId="940"/>
    <cellStyle name="60% - Accent1 6 6" xfId="941"/>
    <cellStyle name="60% - Accent1 7 2" xfId="942"/>
    <cellStyle name="60% - Accent1 7 3" xfId="943"/>
    <cellStyle name="60% - Accent1 7 4" xfId="944"/>
    <cellStyle name="60% - Accent1 7 5" xfId="945"/>
    <cellStyle name="60% - Accent1 7 6" xfId="946"/>
    <cellStyle name="60% - Accent1 8 2" xfId="947"/>
    <cellStyle name="60% - Accent1 8 3" xfId="948"/>
    <cellStyle name="60% - Accent1 8 4" xfId="949"/>
    <cellStyle name="60% - Accent1 8 5" xfId="950"/>
    <cellStyle name="60% - Accent1 8 6" xfId="951"/>
    <cellStyle name="60% - Accent1 9 2" xfId="952"/>
    <cellStyle name="60% - Accent1 9 3" xfId="953"/>
    <cellStyle name="60% - Accent1 9 4" xfId="954"/>
    <cellStyle name="60% - Accent1 9 5" xfId="955"/>
    <cellStyle name="60% - Accent1 9 6" xfId="956"/>
    <cellStyle name="60% - Accent2 10 2" xfId="957"/>
    <cellStyle name="60% - Accent2 10 3" xfId="958"/>
    <cellStyle name="60% - Accent2 10 4" xfId="959"/>
    <cellStyle name="60% - Accent2 10 5" xfId="960"/>
    <cellStyle name="60% - Accent2 10 6" xfId="961"/>
    <cellStyle name="60% - Accent2 11 2" xfId="962"/>
    <cellStyle name="60% - Accent2 11 3" xfId="963"/>
    <cellStyle name="60% - Accent2 11 4" xfId="964"/>
    <cellStyle name="60% - Accent2 11 5" xfId="965"/>
    <cellStyle name="60% - Accent2 11 6" xfId="966"/>
    <cellStyle name="60% - Accent2 2" xfId="967"/>
    <cellStyle name="60% - Accent2 2 2" xfId="968"/>
    <cellStyle name="60% - Accent2 2 3" xfId="969"/>
    <cellStyle name="60% - Accent2 2 4" xfId="970"/>
    <cellStyle name="60% - Accent2 2 5" xfId="971"/>
    <cellStyle name="60% - Accent2 2 6" xfId="972"/>
    <cellStyle name="60% - Accent2 3" xfId="973"/>
    <cellStyle name="60% - Accent2 3 2" xfId="974"/>
    <cellStyle name="60% - Accent2 3 3" xfId="975"/>
    <cellStyle name="60% - Accent2 3 4" xfId="976"/>
    <cellStyle name="60% - Accent2 3 5" xfId="977"/>
    <cellStyle name="60% - Accent2 3 6" xfId="978"/>
    <cellStyle name="60% - Accent2 4 2" xfId="979"/>
    <cellStyle name="60% - Accent2 4 3" xfId="980"/>
    <cellStyle name="60% - Accent2 4 4" xfId="981"/>
    <cellStyle name="60% - Accent2 4 5" xfId="982"/>
    <cellStyle name="60% - Accent2 4 6" xfId="983"/>
    <cellStyle name="60% - Accent2 5 2" xfId="984"/>
    <cellStyle name="60% - Accent2 5 3" xfId="985"/>
    <cellStyle name="60% - Accent2 5 4" xfId="986"/>
    <cellStyle name="60% - Accent2 5 5" xfId="987"/>
    <cellStyle name="60% - Accent2 5 6" xfId="988"/>
    <cellStyle name="60% - Accent2 6 2" xfId="989"/>
    <cellStyle name="60% - Accent2 6 3" xfId="990"/>
    <cellStyle name="60% - Accent2 6 4" xfId="991"/>
    <cellStyle name="60% - Accent2 6 5" xfId="992"/>
    <cellStyle name="60% - Accent2 6 6" xfId="993"/>
    <cellStyle name="60% - Accent2 7 2" xfId="994"/>
    <cellStyle name="60% - Accent2 7 3" xfId="995"/>
    <cellStyle name="60% - Accent2 7 4" xfId="996"/>
    <cellStyle name="60% - Accent2 7 5" xfId="997"/>
    <cellStyle name="60% - Accent2 7 6" xfId="998"/>
    <cellStyle name="60% - Accent2 8 2" xfId="999"/>
    <cellStyle name="60% - Accent2 8 3" xfId="1000"/>
    <cellStyle name="60% - Accent2 8 4" xfId="1001"/>
    <cellStyle name="60% - Accent2 8 5" xfId="1002"/>
    <cellStyle name="60% - Accent2 8 6" xfId="1003"/>
    <cellStyle name="60% - Accent2 9 2" xfId="1004"/>
    <cellStyle name="60% - Accent2 9 3" xfId="1005"/>
    <cellStyle name="60% - Accent2 9 4" xfId="1006"/>
    <cellStyle name="60% - Accent2 9 5" xfId="1007"/>
    <cellStyle name="60% - Accent2 9 6" xfId="1008"/>
    <cellStyle name="60% - Accent3 10 2" xfId="1009"/>
    <cellStyle name="60% - Accent3 10 3" xfId="1010"/>
    <cellStyle name="60% - Accent3 10 4" xfId="1011"/>
    <cellStyle name="60% - Accent3 10 5" xfId="1012"/>
    <cellStyle name="60% - Accent3 10 6" xfId="1013"/>
    <cellStyle name="60% - Accent3 11 2" xfId="1014"/>
    <cellStyle name="60% - Accent3 11 3" xfId="1015"/>
    <cellStyle name="60% - Accent3 11 4" xfId="1016"/>
    <cellStyle name="60% - Accent3 11 5" xfId="1017"/>
    <cellStyle name="60% - Accent3 11 6" xfId="1018"/>
    <cellStyle name="60% - Accent3 2" xfId="1019"/>
    <cellStyle name="60% - Accent3 2 2" xfId="1020"/>
    <cellStyle name="60% - Accent3 2 3" xfId="1021"/>
    <cellStyle name="60% - Accent3 2 4" xfId="1022"/>
    <cellStyle name="60% - Accent3 2 5" xfId="1023"/>
    <cellStyle name="60% - Accent3 2 6" xfId="1024"/>
    <cellStyle name="60% - Accent3 3" xfId="1025"/>
    <cellStyle name="60% - Accent3 3 2" xfId="1026"/>
    <cellStyle name="60% - Accent3 3 3" xfId="1027"/>
    <cellStyle name="60% - Accent3 3 4" xfId="1028"/>
    <cellStyle name="60% - Accent3 3 5" xfId="1029"/>
    <cellStyle name="60% - Accent3 3 6" xfId="1030"/>
    <cellStyle name="60% - Accent3 4 2" xfId="1031"/>
    <cellStyle name="60% - Accent3 4 3" xfId="1032"/>
    <cellStyle name="60% - Accent3 4 4" xfId="1033"/>
    <cellStyle name="60% - Accent3 4 5" xfId="1034"/>
    <cellStyle name="60% - Accent3 4 6" xfId="1035"/>
    <cellStyle name="60% - Accent3 5 2" xfId="1036"/>
    <cellStyle name="60% - Accent3 5 3" xfId="1037"/>
    <cellStyle name="60% - Accent3 5 4" xfId="1038"/>
    <cellStyle name="60% - Accent3 5 5" xfId="1039"/>
    <cellStyle name="60% - Accent3 5 6" xfId="1040"/>
    <cellStyle name="60% - Accent3 6 2" xfId="1041"/>
    <cellStyle name="60% - Accent3 6 3" xfId="1042"/>
    <cellStyle name="60% - Accent3 6 4" xfId="1043"/>
    <cellStyle name="60% - Accent3 6 5" xfId="1044"/>
    <cellStyle name="60% - Accent3 6 6" xfId="1045"/>
    <cellStyle name="60% - Accent3 7 2" xfId="1046"/>
    <cellStyle name="60% - Accent3 7 3" xfId="1047"/>
    <cellStyle name="60% - Accent3 7 4" xfId="1048"/>
    <cellStyle name="60% - Accent3 7 5" xfId="1049"/>
    <cellStyle name="60% - Accent3 7 6" xfId="1050"/>
    <cellStyle name="60% - Accent3 8 2" xfId="1051"/>
    <cellStyle name="60% - Accent3 8 3" xfId="1052"/>
    <cellStyle name="60% - Accent3 8 4" xfId="1053"/>
    <cellStyle name="60% - Accent3 8 5" xfId="1054"/>
    <cellStyle name="60% - Accent3 8 6" xfId="1055"/>
    <cellStyle name="60% - Accent3 9 2" xfId="1056"/>
    <cellStyle name="60% - Accent3 9 3" xfId="1057"/>
    <cellStyle name="60% - Accent3 9 4" xfId="1058"/>
    <cellStyle name="60% - Accent3 9 5" xfId="1059"/>
    <cellStyle name="60% - Accent3 9 6" xfId="1060"/>
    <cellStyle name="60% - Accent4 10 2" xfId="1061"/>
    <cellStyle name="60% - Accent4 10 3" xfId="1062"/>
    <cellStyle name="60% - Accent4 10 4" xfId="1063"/>
    <cellStyle name="60% - Accent4 10 5" xfId="1064"/>
    <cellStyle name="60% - Accent4 10 6" xfId="1065"/>
    <cellStyle name="60% - Accent4 11 2" xfId="1066"/>
    <cellStyle name="60% - Accent4 11 3" xfId="1067"/>
    <cellStyle name="60% - Accent4 11 4" xfId="1068"/>
    <cellStyle name="60% - Accent4 11 5" xfId="1069"/>
    <cellStyle name="60% - Accent4 11 6" xfId="1070"/>
    <cellStyle name="60% - Accent4 2" xfId="1071"/>
    <cellStyle name="60% - Accent4 2 2" xfId="1072"/>
    <cellStyle name="60% - Accent4 2 3" xfId="1073"/>
    <cellStyle name="60% - Accent4 2 4" xfId="1074"/>
    <cellStyle name="60% - Accent4 2 5" xfId="1075"/>
    <cellStyle name="60% - Accent4 2 6" xfId="1076"/>
    <cellStyle name="60% - Accent4 3" xfId="1077"/>
    <cellStyle name="60% - Accent4 3 2" xfId="1078"/>
    <cellStyle name="60% - Accent4 3 3" xfId="1079"/>
    <cellStyle name="60% - Accent4 3 4" xfId="1080"/>
    <cellStyle name="60% - Accent4 3 5" xfId="1081"/>
    <cellStyle name="60% - Accent4 3 6" xfId="1082"/>
    <cellStyle name="60% - Accent4 4 2" xfId="1083"/>
    <cellStyle name="60% - Accent4 4 3" xfId="1084"/>
    <cellStyle name="60% - Accent4 4 4" xfId="1085"/>
    <cellStyle name="60% - Accent4 4 5" xfId="1086"/>
    <cellStyle name="60% - Accent4 4 6" xfId="1087"/>
    <cellStyle name="60% - Accent4 5 2" xfId="1088"/>
    <cellStyle name="60% - Accent4 5 3" xfId="1089"/>
    <cellStyle name="60% - Accent4 5 4" xfId="1090"/>
    <cellStyle name="60% - Accent4 5 5" xfId="1091"/>
    <cellStyle name="60% - Accent4 5 6" xfId="1092"/>
    <cellStyle name="60% - Accent4 6 2" xfId="1093"/>
    <cellStyle name="60% - Accent4 6 3" xfId="1094"/>
    <cellStyle name="60% - Accent4 6 4" xfId="1095"/>
    <cellStyle name="60% - Accent4 6 5" xfId="1096"/>
    <cellStyle name="60% - Accent4 6 6" xfId="1097"/>
    <cellStyle name="60% - Accent4 7 2" xfId="1098"/>
    <cellStyle name="60% - Accent4 7 3" xfId="1099"/>
    <cellStyle name="60% - Accent4 7 4" xfId="1100"/>
    <cellStyle name="60% - Accent4 7 5" xfId="1101"/>
    <cellStyle name="60% - Accent4 7 6" xfId="1102"/>
    <cellStyle name="60% - Accent4 8 2" xfId="1103"/>
    <cellStyle name="60% - Accent4 8 3" xfId="1104"/>
    <cellStyle name="60% - Accent4 8 4" xfId="1105"/>
    <cellStyle name="60% - Accent4 8 5" xfId="1106"/>
    <cellStyle name="60% - Accent4 8 6" xfId="1107"/>
    <cellStyle name="60% - Accent4 9 2" xfId="1108"/>
    <cellStyle name="60% - Accent4 9 3" xfId="1109"/>
    <cellStyle name="60% - Accent4 9 4" xfId="1110"/>
    <cellStyle name="60% - Accent4 9 5" xfId="1111"/>
    <cellStyle name="60% - Accent4 9 6" xfId="1112"/>
    <cellStyle name="60% - Accent5 10 2" xfId="1113"/>
    <cellStyle name="60% - Accent5 10 3" xfId="1114"/>
    <cellStyle name="60% - Accent5 10 4" xfId="1115"/>
    <cellStyle name="60% - Accent5 10 5" xfId="1116"/>
    <cellStyle name="60% - Accent5 10 6" xfId="1117"/>
    <cellStyle name="60% - Accent5 11 2" xfId="1118"/>
    <cellStyle name="60% - Accent5 11 3" xfId="1119"/>
    <cellStyle name="60% - Accent5 11 4" xfId="1120"/>
    <cellStyle name="60% - Accent5 11 5" xfId="1121"/>
    <cellStyle name="60% - Accent5 11 6" xfId="1122"/>
    <cellStyle name="60% - Accent5 2" xfId="1123"/>
    <cellStyle name="60% - Accent5 2 2" xfId="1124"/>
    <cellStyle name="60% - Accent5 2 3" xfId="1125"/>
    <cellStyle name="60% - Accent5 2 4" xfId="1126"/>
    <cellStyle name="60% - Accent5 2 5" xfId="1127"/>
    <cellStyle name="60% - Accent5 2 6" xfId="1128"/>
    <cellStyle name="60% - Accent5 3" xfId="1129"/>
    <cellStyle name="60% - Accent5 3 2" xfId="1130"/>
    <cellStyle name="60% - Accent5 3 3" xfId="1131"/>
    <cellStyle name="60% - Accent5 3 4" xfId="1132"/>
    <cellStyle name="60% - Accent5 3 5" xfId="1133"/>
    <cellStyle name="60% - Accent5 3 6" xfId="1134"/>
    <cellStyle name="60% - Accent5 4 2" xfId="1135"/>
    <cellStyle name="60% - Accent5 4 3" xfId="1136"/>
    <cellStyle name="60% - Accent5 4 4" xfId="1137"/>
    <cellStyle name="60% - Accent5 4 5" xfId="1138"/>
    <cellStyle name="60% - Accent5 4 6" xfId="1139"/>
    <cellStyle name="60% - Accent5 5 2" xfId="1140"/>
    <cellStyle name="60% - Accent5 5 3" xfId="1141"/>
    <cellStyle name="60% - Accent5 5 4" xfId="1142"/>
    <cellStyle name="60% - Accent5 5 5" xfId="1143"/>
    <cellStyle name="60% - Accent5 5 6" xfId="1144"/>
    <cellStyle name="60% - Accent5 6 2" xfId="1145"/>
    <cellStyle name="60% - Accent5 6 3" xfId="1146"/>
    <cellStyle name="60% - Accent5 6 4" xfId="1147"/>
    <cellStyle name="60% - Accent5 6 5" xfId="1148"/>
    <cellStyle name="60% - Accent5 6 6" xfId="1149"/>
    <cellStyle name="60% - Accent5 7 2" xfId="1150"/>
    <cellStyle name="60% - Accent5 7 3" xfId="1151"/>
    <cellStyle name="60% - Accent5 7 4" xfId="1152"/>
    <cellStyle name="60% - Accent5 7 5" xfId="1153"/>
    <cellStyle name="60% - Accent5 7 6" xfId="1154"/>
    <cellStyle name="60% - Accent5 8 2" xfId="1155"/>
    <cellStyle name="60% - Accent5 8 3" xfId="1156"/>
    <cellStyle name="60% - Accent5 8 4" xfId="1157"/>
    <cellStyle name="60% - Accent5 8 5" xfId="1158"/>
    <cellStyle name="60% - Accent5 8 6" xfId="1159"/>
    <cellStyle name="60% - Accent5 9 2" xfId="1160"/>
    <cellStyle name="60% - Accent5 9 3" xfId="1161"/>
    <cellStyle name="60% - Accent5 9 4" xfId="1162"/>
    <cellStyle name="60% - Accent5 9 5" xfId="1163"/>
    <cellStyle name="60% - Accent5 9 6" xfId="1164"/>
    <cellStyle name="60% - Accent6 10 2" xfId="1165"/>
    <cellStyle name="60% - Accent6 10 3" xfId="1166"/>
    <cellStyle name="60% - Accent6 10 4" xfId="1167"/>
    <cellStyle name="60% - Accent6 10 5" xfId="1168"/>
    <cellStyle name="60% - Accent6 10 6" xfId="1169"/>
    <cellStyle name="60% - Accent6 11 2" xfId="1170"/>
    <cellStyle name="60% - Accent6 11 3" xfId="1171"/>
    <cellStyle name="60% - Accent6 11 4" xfId="1172"/>
    <cellStyle name="60% - Accent6 11 5" xfId="1173"/>
    <cellStyle name="60% - Accent6 11 6" xfId="1174"/>
    <cellStyle name="60% - Accent6 2" xfId="1175"/>
    <cellStyle name="60% - Accent6 2 2" xfId="1176"/>
    <cellStyle name="60% - Accent6 2 3" xfId="1177"/>
    <cellStyle name="60% - Accent6 2 4" xfId="1178"/>
    <cellStyle name="60% - Accent6 2 5" xfId="1179"/>
    <cellStyle name="60% - Accent6 2 6" xfId="1180"/>
    <cellStyle name="60% - Accent6 3" xfId="1181"/>
    <cellStyle name="60% - Accent6 3 2" xfId="1182"/>
    <cellStyle name="60% - Accent6 3 3" xfId="1183"/>
    <cellStyle name="60% - Accent6 3 4" xfId="1184"/>
    <cellStyle name="60% - Accent6 3 5" xfId="1185"/>
    <cellStyle name="60% - Accent6 3 6" xfId="1186"/>
    <cellStyle name="60% - Accent6 4 2" xfId="1187"/>
    <cellStyle name="60% - Accent6 4 3" xfId="1188"/>
    <cellStyle name="60% - Accent6 4 4" xfId="1189"/>
    <cellStyle name="60% - Accent6 4 5" xfId="1190"/>
    <cellStyle name="60% - Accent6 4 6" xfId="1191"/>
    <cellStyle name="60% - Accent6 5 2" xfId="1192"/>
    <cellStyle name="60% - Accent6 5 3" xfId="1193"/>
    <cellStyle name="60% - Accent6 5 4" xfId="1194"/>
    <cellStyle name="60% - Accent6 5 5" xfId="1195"/>
    <cellStyle name="60% - Accent6 5 6" xfId="1196"/>
    <cellStyle name="60% - Accent6 6 2" xfId="1197"/>
    <cellStyle name="60% - Accent6 6 3" xfId="1198"/>
    <cellStyle name="60% - Accent6 6 4" xfId="1199"/>
    <cellStyle name="60% - Accent6 6 5" xfId="1200"/>
    <cellStyle name="60% - Accent6 6 6" xfId="1201"/>
    <cellStyle name="60% - Accent6 7 2" xfId="1202"/>
    <cellStyle name="60% - Accent6 7 3" xfId="1203"/>
    <cellStyle name="60% - Accent6 7 4" xfId="1204"/>
    <cellStyle name="60% - Accent6 7 5" xfId="1205"/>
    <cellStyle name="60% - Accent6 7 6" xfId="1206"/>
    <cellStyle name="60% - Accent6 8 2" xfId="1207"/>
    <cellStyle name="60% - Accent6 8 3" xfId="1208"/>
    <cellStyle name="60% - Accent6 8 4" xfId="1209"/>
    <cellStyle name="60% - Accent6 8 5" xfId="1210"/>
    <cellStyle name="60% - Accent6 8 6" xfId="1211"/>
    <cellStyle name="60% - Accent6 9 2" xfId="1212"/>
    <cellStyle name="60% - Accent6 9 3" xfId="1213"/>
    <cellStyle name="60% - Accent6 9 4" xfId="1214"/>
    <cellStyle name="60% - Accent6 9 5" xfId="1215"/>
    <cellStyle name="60% - Accent6 9 6" xfId="1216"/>
    <cellStyle name="7" xfId="43"/>
    <cellStyle name="8" xfId="44"/>
    <cellStyle name="9" xfId="45"/>
    <cellStyle name="Accent1 - 20%" xfId="46"/>
    <cellStyle name="Accent1 - 40%" xfId="47"/>
    <cellStyle name="Accent1 - 60%" xfId="48"/>
    <cellStyle name="Accent1 10 2" xfId="1217"/>
    <cellStyle name="Accent1 10 3" xfId="1218"/>
    <cellStyle name="Accent1 10 4" xfId="1219"/>
    <cellStyle name="Accent1 10 5" xfId="1220"/>
    <cellStyle name="Accent1 10 6" xfId="1221"/>
    <cellStyle name="Accent1 11 2" xfId="1222"/>
    <cellStyle name="Accent1 11 3" xfId="1223"/>
    <cellStyle name="Accent1 11 4" xfId="1224"/>
    <cellStyle name="Accent1 11 5" xfId="1225"/>
    <cellStyle name="Accent1 11 6" xfId="1226"/>
    <cellStyle name="Accent1 2" xfId="49"/>
    <cellStyle name="Accent1 2 2" xfId="1227"/>
    <cellStyle name="Accent1 2 3" xfId="1228"/>
    <cellStyle name="Accent1 2 4" xfId="1229"/>
    <cellStyle name="Accent1 2 5" xfId="1230"/>
    <cellStyle name="Accent1 2 6" xfId="1231"/>
    <cellStyle name="Accent1 3" xfId="50"/>
    <cellStyle name="Accent1 3 2" xfId="1233"/>
    <cellStyle name="Accent1 3 3" xfId="1234"/>
    <cellStyle name="Accent1 3 4" xfId="1235"/>
    <cellStyle name="Accent1 3 5" xfId="1236"/>
    <cellStyle name="Accent1 3 6" xfId="1237"/>
    <cellStyle name="Accent1 3 7" xfId="1238"/>
    <cellStyle name="Accent1 3 8" xfId="1232"/>
    <cellStyle name="Accent1 4" xfId="51"/>
    <cellStyle name="Accent1 4 2" xfId="1240"/>
    <cellStyle name="Accent1 4 3" xfId="1241"/>
    <cellStyle name="Accent1 4 4" xfId="1242"/>
    <cellStyle name="Accent1 4 5" xfId="1243"/>
    <cellStyle name="Accent1 4 6" xfId="1244"/>
    <cellStyle name="Accent1 4 7" xfId="1245"/>
    <cellStyle name="Accent1 4 8" xfId="1239"/>
    <cellStyle name="Accent1 5" xfId="52"/>
    <cellStyle name="Accent1 5 2" xfId="1246"/>
    <cellStyle name="Accent1 5 3" xfId="1247"/>
    <cellStyle name="Accent1 5 4" xfId="1248"/>
    <cellStyle name="Accent1 5 5" xfId="1249"/>
    <cellStyle name="Accent1 5 6" xfId="1250"/>
    <cellStyle name="Accent1 6" xfId="53"/>
    <cellStyle name="Accent1 6 2" xfId="1251"/>
    <cellStyle name="Accent1 6 3" xfId="1252"/>
    <cellStyle name="Accent1 6 4" xfId="1253"/>
    <cellStyle name="Accent1 6 5" xfId="1254"/>
    <cellStyle name="Accent1 6 6" xfId="1255"/>
    <cellStyle name="Accent1 7" xfId="54"/>
    <cellStyle name="Accent1 7 2" xfId="1256"/>
    <cellStyle name="Accent1 7 3" xfId="1257"/>
    <cellStyle name="Accent1 7 4" xfId="1258"/>
    <cellStyle name="Accent1 7 5" xfId="1259"/>
    <cellStyle name="Accent1 7 6" xfId="1260"/>
    <cellStyle name="Accent1 8 2" xfId="1261"/>
    <cellStyle name="Accent1 8 3" xfId="1262"/>
    <cellStyle name="Accent1 8 4" xfId="1263"/>
    <cellStyle name="Accent1 8 5" xfId="1264"/>
    <cellStyle name="Accent1 8 6" xfId="1265"/>
    <cellStyle name="Accent1 9 2" xfId="1266"/>
    <cellStyle name="Accent1 9 3" xfId="1267"/>
    <cellStyle name="Accent1 9 4" xfId="1268"/>
    <cellStyle name="Accent1 9 5" xfId="1269"/>
    <cellStyle name="Accent1 9 6" xfId="1270"/>
    <cellStyle name="Accent2 - 20%" xfId="55"/>
    <cellStyle name="Accent2 - 40%" xfId="56"/>
    <cellStyle name="Accent2 - 60%" xfId="57"/>
    <cellStyle name="Accent2 10 2" xfId="1271"/>
    <cellStyle name="Accent2 10 3" xfId="1272"/>
    <cellStyle name="Accent2 10 4" xfId="1273"/>
    <cellStyle name="Accent2 10 5" xfId="1274"/>
    <cellStyle name="Accent2 10 6" xfId="1275"/>
    <cellStyle name="Accent2 11 2" xfId="1276"/>
    <cellStyle name="Accent2 11 3" xfId="1277"/>
    <cellStyle name="Accent2 11 4" xfId="1278"/>
    <cellStyle name="Accent2 11 5" xfId="1279"/>
    <cellStyle name="Accent2 11 6" xfId="1280"/>
    <cellStyle name="Accent2 2" xfId="58"/>
    <cellStyle name="Accent2 2 2" xfId="1281"/>
    <cellStyle name="Accent2 2 3" xfId="1282"/>
    <cellStyle name="Accent2 2 4" xfId="1283"/>
    <cellStyle name="Accent2 2 5" xfId="1284"/>
    <cellStyle name="Accent2 2 6" xfId="1285"/>
    <cellStyle name="Accent2 3" xfId="59"/>
    <cellStyle name="Accent2 3 2" xfId="1287"/>
    <cellStyle name="Accent2 3 3" xfId="1288"/>
    <cellStyle name="Accent2 3 4" xfId="1289"/>
    <cellStyle name="Accent2 3 5" xfId="1290"/>
    <cellStyle name="Accent2 3 6" xfId="1291"/>
    <cellStyle name="Accent2 3 7" xfId="1292"/>
    <cellStyle name="Accent2 3 8" xfId="1286"/>
    <cellStyle name="Accent2 4" xfId="60"/>
    <cellStyle name="Accent2 4 2" xfId="1294"/>
    <cellStyle name="Accent2 4 3" xfId="1295"/>
    <cellStyle name="Accent2 4 4" xfId="1296"/>
    <cellStyle name="Accent2 4 5" xfId="1297"/>
    <cellStyle name="Accent2 4 6" xfId="1298"/>
    <cellStyle name="Accent2 4 7" xfId="1299"/>
    <cellStyle name="Accent2 4 8" xfId="1293"/>
    <cellStyle name="Accent2 5" xfId="61"/>
    <cellStyle name="Accent2 5 2" xfId="1300"/>
    <cellStyle name="Accent2 5 3" xfId="1301"/>
    <cellStyle name="Accent2 5 4" xfId="1302"/>
    <cellStyle name="Accent2 5 5" xfId="1303"/>
    <cellStyle name="Accent2 5 6" xfId="1304"/>
    <cellStyle name="Accent2 6" xfId="62"/>
    <cellStyle name="Accent2 6 2" xfId="1305"/>
    <cellStyle name="Accent2 6 3" xfId="1306"/>
    <cellStyle name="Accent2 6 4" xfId="1307"/>
    <cellStyle name="Accent2 6 5" xfId="1308"/>
    <cellStyle name="Accent2 6 6" xfId="1309"/>
    <cellStyle name="Accent2 7" xfId="63"/>
    <cellStyle name="Accent2 7 2" xfId="1310"/>
    <cellStyle name="Accent2 7 3" xfId="1311"/>
    <cellStyle name="Accent2 7 4" xfId="1312"/>
    <cellStyle name="Accent2 7 5" xfId="1313"/>
    <cellStyle name="Accent2 7 6" xfId="1314"/>
    <cellStyle name="Accent2 8 2" xfId="1315"/>
    <cellStyle name="Accent2 8 3" xfId="1316"/>
    <cellStyle name="Accent2 8 4" xfId="1317"/>
    <cellStyle name="Accent2 8 5" xfId="1318"/>
    <cellStyle name="Accent2 8 6" xfId="1319"/>
    <cellStyle name="Accent2 9 2" xfId="1320"/>
    <cellStyle name="Accent2 9 3" xfId="1321"/>
    <cellStyle name="Accent2 9 4" xfId="1322"/>
    <cellStyle name="Accent2 9 5" xfId="1323"/>
    <cellStyle name="Accent2 9 6" xfId="1324"/>
    <cellStyle name="Accent3 - 20%" xfId="64"/>
    <cellStyle name="Accent3 - 40%" xfId="65"/>
    <cellStyle name="Accent3 - 60%" xfId="66"/>
    <cellStyle name="Accent3 10 2" xfId="1325"/>
    <cellStyle name="Accent3 10 3" xfId="1326"/>
    <cellStyle name="Accent3 10 4" xfId="1327"/>
    <cellStyle name="Accent3 10 5" xfId="1328"/>
    <cellStyle name="Accent3 10 6" xfId="1329"/>
    <cellStyle name="Accent3 11 2" xfId="1330"/>
    <cellStyle name="Accent3 11 3" xfId="1331"/>
    <cellStyle name="Accent3 11 4" xfId="1332"/>
    <cellStyle name="Accent3 11 5" xfId="1333"/>
    <cellStyle name="Accent3 11 6" xfId="1334"/>
    <cellStyle name="Accent3 2" xfId="67"/>
    <cellStyle name="Accent3 2 2" xfId="1335"/>
    <cellStyle name="Accent3 2 3" xfId="1336"/>
    <cellStyle name="Accent3 2 4" xfId="1337"/>
    <cellStyle name="Accent3 2 5" xfId="1338"/>
    <cellStyle name="Accent3 2 6" xfId="1339"/>
    <cellStyle name="Accent3 3" xfId="68"/>
    <cellStyle name="Accent3 3 2" xfId="1341"/>
    <cellStyle name="Accent3 3 3" xfId="1342"/>
    <cellStyle name="Accent3 3 4" xfId="1343"/>
    <cellStyle name="Accent3 3 5" xfId="1344"/>
    <cellStyle name="Accent3 3 6" xfId="1345"/>
    <cellStyle name="Accent3 3 7" xfId="1346"/>
    <cellStyle name="Accent3 3 8" xfId="1340"/>
    <cellStyle name="Accent3 4" xfId="69"/>
    <cellStyle name="Accent3 4 2" xfId="1348"/>
    <cellStyle name="Accent3 4 3" xfId="1349"/>
    <cellStyle name="Accent3 4 4" xfId="1350"/>
    <cellStyle name="Accent3 4 5" xfId="1351"/>
    <cellStyle name="Accent3 4 6" xfId="1352"/>
    <cellStyle name="Accent3 4 7" xfId="1353"/>
    <cellStyle name="Accent3 4 8" xfId="1347"/>
    <cellStyle name="Accent3 5" xfId="70"/>
    <cellStyle name="Accent3 5 2" xfId="1354"/>
    <cellStyle name="Accent3 5 3" xfId="1355"/>
    <cellStyle name="Accent3 5 4" xfId="1356"/>
    <cellStyle name="Accent3 5 5" xfId="1357"/>
    <cellStyle name="Accent3 5 6" xfId="1358"/>
    <cellStyle name="Accent3 6" xfId="71"/>
    <cellStyle name="Accent3 6 2" xfId="1359"/>
    <cellStyle name="Accent3 6 3" xfId="1360"/>
    <cellStyle name="Accent3 6 4" xfId="1361"/>
    <cellStyle name="Accent3 6 5" xfId="1362"/>
    <cellStyle name="Accent3 6 6" xfId="1363"/>
    <cellStyle name="Accent3 7" xfId="72"/>
    <cellStyle name="Accent3 7 2" xfId="1364"/>
    <cellStyle name="Accent3 7 3" xfId="1365"/>
    <cellStyle name="Accent3 7 4" xfId="1366"/>
    <cellStyle name="Accent3 7 5" xfId="1367"/>
    <cellStyle name="Accent3 7 6" xfId="1368"/>
    <cellStyle name="Accent3 8 2" xfId="1369"/>
    <cellStyle name="Accent3 8 3" xfId="1370"/>
    <cellStyle name="Accent3 8 4" xfId="1371"/>
    <cellStyle name="Accent3 8 5" xfId="1372"/>
    <cellStyle name="Accent3 8 6" xfId="1373"/>
    <cellStyle name="Accent3 9 2" xfId="1374"/>
    <cellStyle name="Accent3 9 3" xfId="1375"/>
    <cellStyle name="Accent3 9 4" xfId="1376"/>
    <cellStyle name="Accent3 9 5" xfId="1377"/>
    <cellStyle name="Accent3 9 6" xfId="1378"/>
    <cellStyle name="Accent4 - 20%" xfId="73"/>
    <cellStyle name="Accent4 - 40%" xfId="74"/>
    <cellStyle name="Accent4 - 60%" xfId="75"/>
    <cellStyle name="Accent4 10 2" xfId="1379"/>
    <cellStyle name="Accent4 10 3" xfId="1380"/>
    <cellStyle name="Accent4 10 4" xfId="1381"/>
    <cellStyle name="Accent4 10 5" xfId="1382"/>
    <cellStyle name="Accent4 10 6" xfId="1383"/>
    <cellStyle name="Accent4 11 2" xfId="1384"/>
    <cellStyle name="Accent4 11 3" xfId="1385"/>
    <cellStyle name="Accent4 11 4" xfId="1386"/>
    <cellStyle name="Accent4 11 5" xfId="1387"/>
    <cellStyle name="Accent4 11 6" xfId="1388"/>
    <cellStyle name="Accent4 2" xfId="76"/>
    <cellStyle name="Accent4 2 2" xfId="1389"/>
    <cellStyle name="Accent4 2 3" xfId="1390"/>
    <cellStyle name="Accent4 2 4" xfId="1391"/>
    <cellStyle name="Accent4 2 5" xfId="1392"/>
    <cellStyle name="Accent4 2 6" xfId="1393"/>
    <cellStyle name="Accent4 3" xfId="77"/>
    <cellStyle name="Accent4 3 2" xfId="1395"/>
    <cellStyle name="Accent4 3 3" xfId="1396"/>
    <cellStyle name="Accent4 3 4" xfId="1397"/>
    <cellStyle name="Accent4 3 5" xfId="1398"/>
    <cellStyle name="Accent4 3 6" xfId="1399"/>
    <cellStyle name="Accent4 3 7" xfId="1400"/>
    <cellStyle name="Accent4 3 8" xfId="1394"/>
    <cellStyle name="Accent4 4" xfId="78"/>
    <cellStyle name="Accent4 4 2" xfId="1402"/>
    <cellStyle name="Accent4 4 3" xfId="1403"/>
    <cellStyle name="Accent4 4 4" xfId="1404"/>
    <cellStyle name="Accent4 4 5" xfId="1405"/>
    <cellStyle name="Accent4 4 6" xfId="1406"/>
    <cellStyle name="Accent4 4 7" xfId="1407"/>
    <cellStyle name="Accent4 4 8" xfId="1401"/>
    <cellStyle name="Accent4 5" xfId="79"/>
    <cellStyle name="Accent4 5 2" xfId="1408"/>
    <cellStyle name="Accent4 5 3" xfId="1409"/>
    <cellStyle name="Accent4 5 4" xfId="1410"/>
    <cellStyle name="Accent4 5 5" xfId="1411"/>
    <cellStyle name="Accent4 5 6" xfId="1412"/>
    <cellStyle name="Accent4 6" xfId="80"/>
    <cellStyle name="Accent4 6 2" xfId="1413"/>
    <cellStyle name="Accent4 6 3" xfId="1414"/>
    <cellStyle name="Accent4 6 4" xfId="1415"/>
    <cellStyle name="Accent4 6 5" xfId="1416"/>
    <cellStyle name="Accent4 6 6" xfId="1417"/>
    <cellStyle name="Accent4 7" xfId="81"/>
    <cellStyle name="Accent4 7 2" xfId="1418"/>
    <cellStyle name="Accent4 7 3" xfId="1419"/>
    <cellStyle name="Accent4 7 4" xfId="1420"/>
    <cellStyle name="Accent4 7 5" xfId="1421"/>
    <cellStyle name="Accent4 7 6" xfId="1422"/>
    <cellStyle name="Accent4 8 2" xfId="1423"/>
    <cellStyle name="Accent4 8 3" xfId="1424"/>
    <cellStyle name="Accent4 8 4" xfId="1425"/>
    <cellStyle name="Accent4 8 5" xfId="1426"/>
    <cellStyle name="Accent4 8 6" xfId="1427"/>
    <cellStyle name="Accent4 9 2" xfId="1428"/>
    <cellStyle name="Accent4 9 3" xfId="1429"/>
    <cellStyle name="Accent4 9 4" xfId="1430"/>
    <cellStyle name="Accent4 9 5" xfId="1431"/>
    <cellStyle name="Accent4 9 6" xfId="1432"/>
    <cellStyle name="Accent5 - 20%" xfId="82"/>
    <cellStyle name="Accent5 - 40%" xfId="83"/>
    <cellStyle name="Accent5 - 60%" xfId="84"/>
    <cellStyle name="Accent5 10 2" xfId="1433"/>
    <cellStyle name="Accent5 10 3" xfId="1434"/>
    <cellStyle name="Accent5 10 4" xfId="1435"/>
    <cellStyle name="Accent5 10 5" xfId="1436"/>
    <cellStyle name="Accent5 10 6" xfId="1437"/>
    <cellStyle name="Accent5 11 2" xfId="1438"/>
    <cellStyle name="Accent5 11 3" xfId="1439"/>
    <cellStyle name="Accent5 11 4" xfId="1440"/>
    <cellStyle name="Accent5 11 5" xfId="1441"/>
    <cellStyle name="Accent5 11 6" xfId="1442"/>
    <cellStyle name="Accent5 2" xfId="85"/>
    <cellStyle name="Accent5 2 2" xfId="1443"/>
    <cellStyle name="Accent5 2 3" xfId="1444"/>
    <cellStyle name="Accent5 2 4" xfId="1445"/>
    <cellStyle name="Accent5 2 5" xfId="1446"/>
    <cellStyle name="Accent5 2 6" xfId="1447"/>
    <cellStyle name="Accent5 3" xfId="86"/>
    <cellStyle name="Accent5 3 2" xfId="1449"/>
    <cellStyle name="Accent5 3 3" xfId="1450"/>
    <cellStyle name="Accent5 3 4" xfId="1451"/>
    <cellStyle name="Accent5 3 5" xfId="1452"/>
    <cellStyle name="Accent5 3 6" xfId="1453"/>
    <cellStyle name="Accent5 3 7" xfId="1454"/>
    <cellStyle name="Accent5 3 8" xfId="1448"/>
    <cellStyle name="Accent5 4" xfId="87"/>
    <cellStyle name="Accent5 4 2" xfId="1456"/>
    <cellStyle name="Accent5 4 3" xfId="1457"/>
    <cellStyle name="Accent5 4 4" xfId="1458"/>
    <cellStyle name="Accent5 4 5" xfId="1459"/>
    <cellStyle name="Accent5 4 6" xfId="1460"/>
    <cellStyle name="Accent5 4 7" xfId="1461"/>
    <cellStyle name="Accent5 4 8" xfId="1455"/>
    <cellStyle name="Accent5 5" xfId="88"/>
    <cellStyle name="Accent5 5 2" xfId="1462"/>
    <cellStyle name="Accent5 5 3" xfId="1463"/>
    <cellStyle name="Accent5 5 4" xfId="1464"/>
    <cellStyle name="Accent5 5 5" xfId="1465"/>
    <cellStyle name="Accent5 5 6" xfId="1466"/>
    <cellStyle name="Accent5 6" xfId="89"/>
    <cellStyle name="Accent5 6 2" xfId="1467"/>
    <cellStyle name="Accent5 6 3" xfId="1468"/>
    <cellStyle name="Accent5 6 4" xfId="1469"/>
    <cellStyle name="Accent5 6 5" xfId="1470"/>
    <cellStyle name="Accent5 6 6" xfId="1471"/>
    <cellStyle name="Accent5 7" xfId="90"/>
    <cellStyle name="Accent5 7 2" xfId="1472"/>
    <cellStyle name="Accent5 7 3" xfId="1473"/>
    <cellStyle name="Accent5 7 4" xfId="1474"/>
    <cellStyle name="Accent5 7 5" xfId="1475"/>
    <cellStyle name="Accent5 7 6" xfId="1476"/>
    <cellStyle name="Accent5 8 2" xfId="1477"/>
    <cellStyle name="Accent5 8 3" xfId="1478"/>
    <cellStyle name="Accent5 8 4" xfId="1479"/>
    <cellStyle name="Accent5 8 5" xfId="1480"/>
    <cellStyle name="Accent5 8 6" xfId="1481"/>
    <cellStyle name="Accent5 9 2" xfId="1482"/>
    <cellStyle name="Accent5 9 3" xfId="1483"/>
    <cellStyle name="Accent5 9 4" xfId="1484"/>
    <cellStyle name="Accent5 9 5" xfId="1485"/>
    <cellStyle name="Accent5 9 6" xfId="1486"/>
    <cellStyle name="Accent6 - 20%" xfId="91"/>
    <cellStyle name="Accent6 - 40%" xfId="92"/>
    <cellStyle name="Accent6 - 60%" xfId="93"/>
    <cellStyle name="Accent6 10 2" xfId="1487"/>
    <cellStyle name="Accent6 10 3" xfId="1488"/>
    <cellStyle name="Accent6 10 4" xfId="1489"/>
    <cellStyle name="Accent6 10 5" xfId="1490"/>
    <cellStyle name="Accent6 10 6" xfId="1491"/>
    <cellStyle name="Accent6 11 2" xfId="1492"/>
    <cellStyle name="Accent6 11 3" xfId="1493"/>
    <cellStyle name="Accent6 11 4" xfId="1494"/>
    <cellStyle name="Accent6 11 5" xfId="1495"/>
    <cellStyle name="Accent6 11 6" xfId="1496"/>
    <cellStyle name="Accent6 2" xfId="94"/>
    <cellStyle name="Accent6 2 2" xfId="1497"/>
    <cellStyle name="Accent6 2 3" xfId="1498"/>
    <cellStyle name="Accent6 2 4" xfId="1499"/>
    <cellStyle name="Accent6 2 5" xfId="1500"/>
    <cellStyle name="Accent6 2 6" xfId="1501"/>
    <cellStyle name="Accent6 3" xfId="95"/>
    <cellStyle name="Accent6 3 2" xfId="1503"/>
    <cellStyle name="Accent6 3 3" xfId="1504"/>
    <cellStyle name="Accent6 3 4" xfId="1505"/>
    <cellStyle name="Accent6 3 5" xfId="1506"/>
    <cellStyle name="Accent6 3 6" xfId="1507"/>
    <cellStyle name="Accent6 3 7" xfId="1508"/>
    <cellStyle name="Accent6 3 8" xfId="1502"/>
    <cellStyle name="Accent6 4" xfId="96"/>
    <cellStyle name="Accent6 4 2" xfId="1510"/>
    <cellStyle name="Accent6 4 3" xfId="1511"/>
    <cellStyle name="Accent6 4 4" xfId="1512"/>
    <cellStyle name="Accent6 4 5" xfId="1513"/>
    <cellStyle name="Accent6 4 6" xfId="1514"/>
    <cellStyle name="Accent6 4 7" xfId="1515"/>
    <cellStyle name="Accent6 4 8" xfId="1509"/>
    <cellStyle name="Accent6 5" xfId="97"/>
    <cellStyle name="Accent6 5 2" xfId="1516"/>
    <cellStyle name="Accent6 5 3" xfId="1517"/>
    <cellStyle name="Accent6 5 4" xfId="1518"/>
    <cellStyle name="Accent6 5 5" xfId="1519"/>
    <cellStyle name="Accent6 5 6" xfId="1520"/>
    <cellStyle name="Accent6 6" xfId="98"/>
    <cellStyle name="Accent6 6 2" xfId="1521"/>
    <cellStyle name="Accent6 6 3" xfId="1522"/>
    <cellStyle name="Accent6 6 4" xfId="1523"/>
    <cellStyle name="Accent6 6 5" xfId="1524"/>
    <cellStyle name="Accent6 6 6" xfId="1525"/>
    <cellStyle name="Accent6 7" xfId="99"/>
    <cellStyle name="Accent6 7 2" xfId="1526"/>
    <cellStyle name="Accent6 7 3" xfId="1527"/>
    <cellStyle name="Accent6 7 4" xfId="1528"/>
    <cellStyle name="Accent6 7 5" xfId="1529"/>
    <cellStyle name="Accent6 7 6" xfId="1530"/>
    <cellStyle name="Accent6 8 2" xfId="1531"/>
    <cellStyle name="Accent6 8 3" xfId="1532"/>
    <cellStyle name="Accent6 8 4" xfId="1533"/>
    <cellStyle name="Accent6 8 5" xfId="1534"/>
    <cellStyle name="Accent6 8 6" xfId="1535"/>
    <cellStyle name="Accent6 9 2" xfId="1536"/>
    <cellStyle name="Accent6 9 3" xfId="1537"/>
    <cellStyle name="Accent6 9 4" xfId="1538"/>
    <cellStyle name="Accent6 9 5" xfId="1539"/>
    <cellStyle name="Accent6 9 6" xfId="1540"/>
    <cellStyle name="Bad 10 2" xfId="1541"/>
    <cellStyle name="Bad 10 3" xfId="1542"/>
    <cellStyle name="Bad 10 4" xfId="1543"/>
    <cellStyle name="Bad 10 5" xfId="1544"/>
    <cellStyle name="Bad 10 6" xfId="1545"/>
    <cellStyle name="Bad 11 2" xfId="1546"/>
    <cellStyle name="Bad 11 3" xfId="1547"/>
    <cellStyle name="Bad 11 4" xfId="1548"/>
    <cellStyle name="Bad 11 5" xfId="1549"/>
    <cellStyle name="Bad 11 6" xfId="1550"/>
    <cellStyle name="Bad 2" xfId="100"/>
    <cellStyle name="Bad 2 2" xfId="1551"/>
    <cellStyle name="Bad 2 3" xfId="1552"/>
    <cellStyle name="Bad 2 4" xfId="1553"/>
    <cellStyle name="Bad 2 5" xfId="1554"/>
    <cellStyle name="Bad 2 6" xfId="1555"/>
    <cellStyle name="Bad 3" xfId="101"/>
    <cellStyle name="Bad 3 2" xfId="1557"/>
    <cellStyle name="Bad 3 3" xfId="1558"/>
    <cellStyle name="Bad 3 4" xfId="1559"/>
    <cellStyle name="Bad 3 5" xfId="1560"/>
    <cellStyle name="Bad 3 6" xfId="1561"/>
    <cellStyle name="Bad 3 7" xfId="1562"/>
    <cellStyle name="Bad 3 8" xfId="1556"/>
    <cellStyle name="Bad 4" xfId="102"/>
    <cellStyle name="Bad 4 2" xfId="1564"/>
    <cellStyle name="Bad 4 3" xfId="1565"/>
    <cellStyle name="Bad 4 4" xfId="1566"/>
    <cellStyle name="Bad 4 5" xfId="1567"/>
    <cellStyle name="Bad 4 6" xfId="1568"/>
    <cellStyle name="Bad 4 7" xfId="1569"/>
    <cellStyle name="Bad 4 8" xfId="1563"/>
    <cellStyle name="Bad 5" xfId="103"/>
    <cellStyle name="Bad 5 2" xfId="1570"/>
    <cellStyle name="Bad 5 3" xfId="1571"/>
    <cellStyle name="Bad 5 4" xfId="1572"/>
    <cellStyle name="Bad 5 5" xfId="1573"/>
    <cellStyle name="Bad 5 6" xfId="1574"/>
    <cellStyle name="Bad 6" xfId="104"/>
    <cellStyle name="Bad 6 2" xfId="1575"/>
    <cellStyle name="Bad 6 3" xfId="1576"/>
    <cellStyle name="Bad 6 4" xfId="1577"/>
    <cellStyle name="Bad 6 5" xfId="1578"/>
    <cellStyle name="Bad 6 6" xfId="1579"/>
    <cellStyle name="Bad 7" xfId="105"/>
    <cellStyle name="Bad 7 2" xfId="1580"/>
    <cellStyle name="Bad 7 3" xfId="1581"/>
    <cellStyle name="Bad 7 4" xfId="1582"/>
    <cellStyle name="Bad 7 5" xfId="1583"/>
    <cellStyle name="Bad 7 6" xfId="1584"/>
    <cellStyle name="Bad 8 2" xfId="1585"/>
    <cellStyle name="Bad 8 3" xfId="1586"/>
    <cellStyle name="Bad 8 4" xfId="1587"/>
    <cellStyle name="Bad 8 5" xfId="1588"/>
    <cellStyle name="Bad 8 6" xfId="1589"/>
    <cellStyle name="Bad 9 2" xfId="1590"/>
    <cellStyle name="Bad 9 3" xfId="1591"/>
    <cellStyle name="Bad 9 4" xfId="1592"/>
    <cellStyle name="Bad 9 5" xfId="1593"/>
    <cellStyle name="Bad 9 6" xfId="1594"/>
    <cellStyle name="Bold Border" xfId="106"/>
    <cellStyle name="Bottom bold border" xfId="107"/>
    <cellStyle name="Bottom single border" xfId="108"/>
    <cellStyle name="Calculation 10 2" xfId="1595"/>
    <cellStyle name="Calculation 10 2 2" xfId="2598"/>
    <cellStyle name="Calculation 10 3" xfId="1596"/>
    <cellStyle name="Calculation 10 3 2" xfId="2599"/>
    <cellStyle name="Calculation 10 4" xfId="1597"/>
    <cellStyle name="Calculation 10 4 2" xfId="2600"/>
    <cellStyle name="Calculation 10 5" xfId="1598"/>
    <cellStyle name="Calculation 10 5 2" xfId="2601"/>
    <cellStyle name="Calculation 10 6" xfId="1599"/>
    <cellStyle name="Calculation 10 6 2" xfId="2602"/>
    <cellStyle name="Calculation 11 2" xfId="1600"/>
    <cellStyle name="Calculation 11 2 2" xfId="2603"/>
    <cellStyle name="Calculation 11 3" xfId="1601"/>
    <cellStyle name="Calculation 11 3 2" xfId="2604"/>
    <cellStyle name="Calculation 11 4" xfId="1602"/>
    <cellStyle name="Calculation 11 4 2" xfId="2605"/>
    <cellStyle name="Calculation 11 5" xfId="1603"/>
    <cellStyle name="Calculation 11 5 2" xfId="2606"/>
    <cellStyle name="Calculation 11 6" xfId="1604"/>
    <cellStyle name="Calculation 11 6 2" xfId="2607"/>
    <cellStyle name="Calculation 2" xfId="109"/>
    <cellStyle name="Calculation 2 2" xfId="1605"/>
    <cellStyle name="Calculation 2 2 2" xfId="2608"/>
    <cellStyle name="Calculation 2 3" xfId="1606"/>
    <cellStyle name="Calculation 2 3 2" xfId="2609"/>
    <cellStyle name="Calculation 2 4" xfId="1607"/>
    <cellStyle name="Calculation 2 4 2" xfId="2610"/>
    <cellStyle name="Calculation 2 5" xfId="1608"/>
    <cellStyle name="Calculation 2 5 2" xfId="2611"/>
    <cellStyle name="Calculation 2 6" xfId="1609"/>
    <cellStyle name="Calculation 2 6 2" xfId="2612"/>
    <cellStyle name="Calculation 2 7" xfId="2549"/>
    <cellStyle name="Calculation 3" xfId="110"/>
    <cellStyle name="Calculation 3 2" xfId="1611"/>
    <cellStyle name="Calculation 3 2 2" xfId="2614"/>
    <cellStyle name="Calculation 3 3" xfId="1612"/>
    <cellStyle name="Calculation 3 3 2" xfId="2615"/>
    <cellStyle name="Calculation 3 4" xfId="1613"/>
    <cellStyle name="Calculation 3 4 2" xfId="2616"/>
    <cellStyle name="Calculation 3 5" xfId="1614"/>
    <cellStyle name="Calculation 3 5 2" xfId="2617"/>
    <cellStyle name="Calculation 3 6" xfId="1615"/>
    <cellStyle name="Calculation 3 6 2" xfId="2618"/>
    <cellStyle name="Calculation 3 7" xfId="1616"/>
    <cellStyle name="Calculation 3 7 2" xfId="2619"/>
    <cellStyle name="Calculation 3 8" xfId="1610"/>
    <cellStyle name="Calculation 3 8 2" xfId="2613"/>
    <cellStyle name="Calculation 3 9" xfId="2550"/>
    <cellStyle name="Calculation 4" xfId="111"/>
    <cellStyle name="Calculation 4 2" xfId="1618"/>
    <cellStyle name="Calculation 4 2 2" xfId="2621"/>
    <cellStyle name="Calculation 4 3" xfId="1619"/>
    <cellStyle name="Calculation 4 3 2" xfId="2622"/>
    <cellStyle name="Calculation 4 4" xfId="1620"/>
    <cellStyle name="Calculation 4 4 2" xfId="2623"/>
    <cellStyle name="Calculation 4 5" xfId="1621"/>
    <cellStyle name="Calculation 4 5 2" xfId="2624"/>
    <cellStyle name="Calculation 4 6" xfId="1622"/>
    <cellStyle name="Calculation 4 6 2" xfId="2625"/>
    <cellStyle name="Calculation 4 7" xfId="1623"/>
    <cellStyle name="Calculation 4 7 2" xfId="2626"/>
    <cellStyle name="Calculation 4 8" xfId="1617"/>
    <cellStyle name="Calculation 4 8 2" xfId="2620"/>
    <cellStyle name="Calculation 4 9" xfId="2551"/>
    <cellStyle name="Calculation 5" xfId="112"/>
    <cellStyle name="Calculation 5 2" xfId="1624"/>
    <cellStyle name="Calculation 5 2 2" xfId="2627"/>
    <cellStyle name="Calculation 5 3" xfId="1625"/>
    <cellStyle name="Calculation 5 3 2" xfId="2628"/>
    <cellStyle name="Calculation 5 4" xfId="1626"/>
    <cellStyle name="Calculation 5 4 2" xfId="2629"/>
    <cellStyle name="Calculation 5 5" xfId="1627"/>
    <cellStyle name="Calculation 5 5 2" xfId="2630"/>
    <cellStyle name="Calculation 5 6" xfId="1628"/>
    <cellStyle name="Calculation 5 6 2" xfId="2631"/>
    <cellStyle name="Calculation 5 7" xfId="2552"/>
    <cellStyle name="Calculation 6" xfId="113"/>
    <cellStyle name="Calculation 6 2" xfId="1629"/>
    <cellStyle name="Calculation 6 2 2" xfId="2632"/>
    <cellStyle name="Calculation 6 3" xfId="1630"/>
    <cellStyle name="Calculation 6 3 2" xfId="2633"/>
    <cellStyle name="Calculation 6 4" xfId="1631"/>
    <cellStyle name="Calculation 6 4 2" xfId="2634"/>
    <cellStyle name="Calculation 6 5" xfId="1632"/>
    <cellStyle name="Calculation 6 5 2" xfId="2635"/>
    <cellStyle name="Calculation 6 6" xfId="1633"/>
    <cellStyle name="Calculation 6 6 2" xfId="2636"/>
    <cellStyle name="Calculation 6 7" xfId="2553"/>
    <cellStyle name="Calculation 7" xfId="114"/>
    <cellStyle name="Calculation 7 2" xfId="1634"/>
    <cellStyle name="Calculation 7 2 2" xfId="2637"/>
    <cellStyle name="Calculation 7 3" xfId="1635"/>
    <cellStyle name="Calculation 7 3 2" xfId="2638"/>
    <cellStyle name="Calculation 7 4" xfId="1636"/>
    <cellStyle name="Calculation 7 4 2" xfId="2639"/>
    <cellStyle name="Calculation 7 5" xfId="1637"/>
    <cellStyle name="Calculation 7 5 2" xfId="2640"/>
    <cellStyle name="Calculation 7 6" xfId="1638"/>
    <cellStyle name="Calculation 7 6 2" xfId="2641"/>
    <cellStyle name="Calculation 7 7" xfId="2554"/>
    <cellStyle name="Calculation 8 2" xfId="1639"/>
    <cellStyle name="Calculation 8 2 2" xfId="2642"/>
    <cellStyle name="Calculation 8 3" xfId="1640"/>
    <cellStyle name="Calculation 8 3 2" xfId="2643"/>
    <cellStyle name="Calculation 8 4" xfId="1641"/>
    <cellStyle name="Calculation 8 4 2" xfId="2644"/>
    <cellStyle name="Calculation 8 5" xfId="1642"/>
    <cellStyle name="Calculation 8 5 2" xfId="2645"/>
    <cellStyle name="Calculation 8 6" xfId="1643"/>
    <cellStyle name="Calculation 8 6 2" xfId="2646"/>
    <cellStyle name="Calculation 9 2" xfId="1644"/>
    <cellStyle name="Calculation 9 2 2" xfId="2647"/>
    <cellStyle name="Calculation 9 3" xfId="1645"/>
    <cellStyle name="Calculation 9 3 2" xfId="2648"/>
    <cellStyle name="Calculation 9 4" xfId="1646"/>
    <cellStyle name="Calculation 9 4 2" xfId="2649"/>
    <cellStyle name="Calculation 9 5" xfId="1647"/>
    <cellStyle name="Calculation 9 5 2" xfId="2650"/>
    <cellStyle name="Calculation 9 6" xfId="1648"/>
    <cellStyle name="Calculation 9 6 2" xfId="2651"/>
    <cellStyle name="Check Cell 10 2" xfId="1649"/>
    <cellStyle name="Check Cell 10 3" xfId="1650"/>
    <cellStyle name="Check Cell 10 4" xfId="1651"/>
    <cellStyle name="Check Cell 10 5" xfId="1652"/>
    <cellStyle name="Check Cell 10 6" xfId="1653"/>
    <cellStyle name="Check Cell 11 2" xfId="1654"/>
    <cellStyle name="Check Cell 11 3" xfId="1655"/>
    <cellStyle name="Check Cell 11 4" xfId="1656"/>
    <cellStyle name="Check Cell 11 5" xfId="1657"/>
    <cellStyle name="Check Cell 11 6" xfId="1658"/>
    <cellStyle name="Check Cell 2" xfId="115"/>
    <cellStyle name="Check Cell 2 2" xfId="1659"/>
    <cellStyle name="Check Cell 2 3" xfId="1660"/>
    <cellStyle name="Check Cell 2 4" xfId="1661"/>
    <cellStyle name="Check Cell 2 5" xfId="1662"/>
    <cellStyle name="Check Cell 2 6" xfId="1663"/>
    <cellStyle name="Check Cell 3" xfId="116"/>
    <cellStyle name="Check Cell 3 2" xfId="1665"/>
    <cellStyle name="Check Cell 3 3" xfId="1666"/>
    <cellStyle name="Check Cell 3 4" xfId="1667"/>
    <cellStyle name="Check Cell 3 5" xfId="1668"/>
    <cellStyle name="Check Cell 3 6" xfId="1669"/>
    <cellStyle name="Check Cell 3 7" xfId="1670"/>
    <cellStyle name="Check Cell 3 8" xfId="1664"/>
    <cellStyle name="Check Cell 4" xfId="117"/>
    <cellStyle name="Check Cell 4 2" xfId="1672"/>
    <cellStyle name="Check Cell 4 3" xfId="1673"/>
    <cellStyle name="Check Cell 4 4" xfId="1674"/>
    <cellStyle name="Check Cell 4 5" xfId="1675"/>
    <cellStyle name="Check Cell 4 6" xfId="1676"/>
    <cellStyle name="Check Cell 4 7" xfId="1677"/>
    <cellStyle name="Check Cell 4 8" xfId="1671"/>
    <cellStyle name="Check Cell 5" xfId="118"/>
    <cellStyle name="Check Cell 5 2" xfId="1678"/>
    <cellStyle name="Check Cell 5 3" xfId="1679"/>
    <cellStyle name="Check Cell 5 4" xfId="1680"/>
    <cellStyle name="Check Cell 5 5" xfId="1681"/>
    <cellStyle name="Check Cell 5 6" xfId="1682"/>
    <cellStyle name="Check Cell 6" xfId="119"/>
    <cellStyle name="Check Cell 6 2" xfId="1683"/>
    <cellStyle name="Check Cell 6 3" xfId="1684"/>
    <cellStyle name="Check Cell 6 4" xfId="1685"/>
    <cellStyle name="Check Cell 6 5" xfId="1686"/>
    <cellStyle name="Check Cell 6 6" xfId="1687"/>
    <cellStyle name="Check Cell 7" xfId="120"/>
    <cellStyle name="Check Cell 7 2" xfId="1688"/>
    <cellStyle name="Check Cell 7 3" xfId="1689"/>
    <cellStyle name="Check Cell 7 4" xfId="1690"/>
    <cellStyle name="Check Cell 7 5" xfId="1691"/>
    <cellStyle name="Check Cell 7 6" xfId="1692"/>
    <cellStyle name="Check Cell 8 2" xfId="1693"/>
    <cellStyle name="Check Cell 8 3" xfId="1694"/>
    <cellStyle name="Check Cell 8 4" xfId="1695"/>
    <cellStyle name="Check Cell 8 5" xfId="1696"/>
    <cellStyle name="Check Cell 8 6" xfId="1697"/>
    <cellStyle name="Check Cell 9 2" xfId="1698"/>
    <cellStyle name="Check Cell 9 3" xfId="1699"/>
    <cellStyle name="Check Cell 9 4" xfId="1700"/>
    <cellStyle name="Check Cell 9 5" xfId="1701"/>
    <cellStyle name="Check Cell 9 6" xfId="1702"/>
    <cellStyle name="Client Name" xfId="121"/>
    <cellStyle name="Column Headings" xfId="122"/>
    <cellStyle name="Comma" xfId="1" builtinId="3"/>
    <cellStyle name="Comma 18" xfId="1703"/>
    <cellStyle name="Comma 19" xfId="1704"/>
    <cellStyle name="Comma 19 2" xfId="1705"/>
    <cellStyle name="Comma 2" xfId="123"/>
    <cellStyle name="Comma 2 2" xfId="124"/>
    <cellStyle name="Comma 2 3" xfId="125"/>
    <cellStyle name="Comma 2 3 2" xfId="1706"/>
    <cellStyle name="Comma 2 4" xfId="126"/>
    <cellStyle name="Comma 2 4 2" xfId="2530"/>
    <cellStyle name="Comma 20" xfId="1707"/>
    <cellStyle name="Comma 20 2" xfId="1708"/>
    <cellStyle name="Comma 21" xfId="1709"/>
    <cellStyle name="Comma 21 2" xfId="1710"/>
    <cellStyle name="Comma 22" xfId="1711"/>
    <cellStyle name="Comma 22 2" xfId="1712"/>
    <cellStyle name="Comma 23" xfId="1713"/>
    <cellStyle name="Comma 23 2" xfId="1714"/>
    <cellStyle name="Comma 24" xfId="1715"/>
    <cellStyle name="Comma 24 2" xfId="1716"/>
    <cellStyle name="Comma 27" xfId="1717"/>
    <cellStyle name="Comma 27 2" xfId="1718"/>
    <cellStyle name="Comma 28" xfId="1719"/>
    <cellStyle name="Comma 28 2" xfId="1720"/>
    <cellStyle name="Comma 3" xfId="127"/>
    <cellStyle name="Comma 3 2" xfId="128"/>
    <cellStyle name="Comma 3 3" xfId="129"/>
    <cellStyle name="Comma 3 3 2" xfId="2529"/>
    <cellStyle name="Comma 3 4" xfId="1721"/>
    <cellStyle name="Comma 3 4 2" xfId="2845"/>
    <cellStyle name="Comma 3 5" xfId="2526"/>
    <cellStyle name="Comma 3 5 2" xfId="2849"/>
    <cellStyle name="Comma 3 6" xfId="2535"/>
    <cellStyle name="Comma 3 6 2" xfId="2853"/>
    <cellStyle name="Comma 3 7" xfId="2843"/>
    <cellStyle name="Comma 30" xfId="1722"/>
    <cellStyle name="Comma 30 2" xfId="1723"/>
    <cellStyle name="Comma 36" xfId="1724"/>
    <cellStyle name="Comma 36 2" xfId="1725"/>
    <cellStyle name="Comma 39 2" xfId="1726"/>
    <cellStyle name="Comma 4" xfId="130"/>
    <cellStyle name="Comma 4 2" xfId="131"/>
    <cellStyle name="Comma 4 3" xfId="1727"/>
    <cellStyle name="Comma 5" xfId="2856"/>
    <cellStyle name="Comma 58 2" xfId="1728"/>
    <cellStyle name="Comma0" xfId="132"/>
    <cellStyle name="Comma0 2" xfId="2528"/>
    <cellStyle name="Currency 18" xfId="1729"/>
    <cellStyle name="Currency 18 2" xfId="1730"/>
    <cellStyle name="Currency 19" xfId="1731"/>
    <cellStyle name="Currency 19 2" xfId="1732"/>
    <cellStyle name="Currency 2" xfId="133"/>
    <cellStyle name="Currency 2 2" xfId="134"/>
    <cellStyle name="Currency 2 3" xfId="135"/>
    <cellStyle name="Currency 2 3 2" xfId="1734"/>
    <cellStyle name="Currency 2 3 3" xfId="1733"/>
    <cellStyle name="Currency 2 4" xfId="1735"/>
    <cellStyle name="Currency 20" xfId="1736"/>
    <cellStyle name="Currency 20 2" xfId="1737"/>
    <cellStyle name="Currency 21" xfId="1738"/>
    <cellStyle name="Currency 21 2" xfId="1739"/>
    <cellStyle name="Currency 22" xfId="1740"/>
    <cellStyle name="Currency 22 2" xfId="1741"/>
    <cellStyle name="Currency 23" xfId="1742"/>
    <cellStyle name="Currency 23 2" xfId="1743"/>
    <cellStyle name="Currency 24" xfId="1744"/>
    <cellStyle name="Currency 24 2" xfId="1745"/>
    <cellStyle name="Currency 27" xfId="1746"/>
    <cellStyle name="Currency 27 2" xfId="1747"/>
    <cellStyle name="Currency 28" xfId="1748"/>
    <cellStyle name="Currency 28 2" xfId="1749"/>
    <cellStyle name="Currency 3" xfId="136"/>
    <cellStyle name="Currency 3 2" xfId="1750"/>
    <cellStyle name="Currency 36" xfId="1751"/>
    <cellStyle name="Currency 36 2" xfId="1752"/>
    <cellStyle name="Currency 39 2" xfId="1753"/>
    <cellStyle name="Currency 43 2" xfId="1754"/>
    <cellStyle name="Currency0" xfId="137"/>
    <cellStyle name="Currency0 2" xfId="2527"/>
    <cellStyle name="Date" xfId="138"/>
    <cellStyle name="Decimal 2 (e.g. 1,000.00)" xfId="139"/>
    <cellStyle name="Double Underline" xfId="140"/>
    <cellStyle name="Double Underscore" xfId="141"/>
    <cellStyle name="Emphasis 1" xfId="142"/>
    <cellStyle name="Emphasis 2" xfId="143"/>
    <cellStyle name="Emphasis 3" xfId="144"/>
    <cellStyle name="Explanatory Text 10 2" xfId="1755"/>
    <cellStyle name="Explanatory Text 10 3" xfId="1756"/>
    <cellStyle name="Explanatory Text 10 4" xfId="1757"/>
    <cellStyle name="Explanatory Text 10 5" xfId="1758"/>
    <cellStyle name="Explanatory Text 10 6" xfId="1759"/>
    <cellStyle name="Explanatory Text 11 2" xfId="1760"/>
    <cellStyle name="Explanatory Text 11 3" xfId="1761"/>
    <cellStyle name="Explanatory Text 11 4" xfId="1762"/>
    <cellStyle name="Explanatory Text 11 5" xfId="1763"/>
    <cellStyle name="Explanatory Text 11 6" xfId="1764"/>
    <cellStyle name="Explanatory Text 2" xfId="1765"/>
    <cellStyle name="Explanatory Text 2 2" xfId="1766"/>
    <cellStyle name="Explanatory Text 2 3" xfId="1767"/>
    <cellStyle name="Explanatory Text 2 4" xfId="1768"/>
    <cellStyle name="Explanatory Text 2 5" xfId="1769"/>
    <cellStyle name="Explanatory Text 2 6" xfId="1770"/>
    <cellStyle name="Explanatory Text 3" xfId="1771"/>
    <cellStyle name="Explanatory Text 3 2" xfId="1772"/>
    <cellStyle name="Explanatory Text 3 3" xfId="1773"/>
    <cellStyle name="Explanatory Text 3 4" xfId="1774"/>
    <cellStyle name="Explanatory Text 3 5" xfId="1775"/>
    <cellStyle name="Explanatory Text 3 6" xfId="1776"/>
    <cellStyle name="Explanatory Text 4 2" xfId="1777"/>
    <cellStyle name="Explanatory Text 4 3" xfId="1778"/>
    <cellStyle name="Explanatory Text 4 4" xfId="1779"/>
    <cellStyle name="Explanatory Text 4 5" xfId="1780"/>
    <cellStyle name="Explanatory Text 4 6" xfId="1781"/>
    <cellStyle name="Explanatory Text 5 2" xfId="1782"/>
    <cellStyle name="Explanatory Text 5 3" xfId="1783"/>
    <cellStyle name="Explanatory Text 5 4" xfId="1784"/>
    <cellStyle name="Explanatory Text 5 5" xfId="1785"/>
    <cellStyle name="Explanatory Text 5 6" xfId="1786"/>
    <cellStyle name="Explanatory Text 6 2" xfId="1787"/>
    <cellStyle name="Explanatory Text 6 3" xfId="1788"/>
    <cellStyle name="Explanatory Text 6 4" xfId="1789"/>
    <cellStyle name="Explanatory Text 6 5" xfId="1790"/>
    <cellStyle name="Explanatory Text 6 6" xfId="1791"/>
    <cellStyle name="Explanatory Text 7 2" xfId="1792"/>
    <cellStyle name="Explanatory Text 7 3" xfId="1793"/>
    <cellStyle name="Explanatory Text 7 4" xfId="1794"/>
    <cellStyle name="Explanatory Text 7 5" xfId="1795"/>
    <cellStyle name="Explanatory Text 7 6" xfId="1796"/>
    <cellStyle name="Explanatory Text 8 2" xfId="1797"/>
    <cellStyle name="Explanatory Text 8 3" xfId="1798"/>
    <cellStyle name="Explanatory Text 8 4" xfId="1799"/>
    <cellStyle name="Explanatory Text 8 5" xfId="1800"/>
    <cellStyle name="Explanatory Text 8 6" xfId="1801"/>
    <cellStyle name="Explanatory Text 9 2" xfId="1802"/>
    <cellStyle name="Explanatory Text 9 3" xfId="1803"/>
    <cellStyle name="Explanatory Text 9 4" xfId="1804"/>
    <cellStyle name="Explanatory Text 9 5" xfId="1805"/>
    <cellStyle name="Explanatory Text 9 6" xfId="1806"/>
    <cellStyle name="F2" xfId="145"/>
    <cellStyle name="F3" xfId="146"/>
    <cellStyle name="F4" xfId="147"/>
    <cellStyle name="F5" xfId="148"/>
    <cellStyle name="F6" xfId="149"/>
    <cellStyle name="F7" xfId="150"/>
    <cellStyle name="F8" xfId="151"/>
    <cellStyle name="Fixed" xfId="152"/>
    <cellStyle name="Good 10 2" xfId="1807"/>
    <cellStyle name="Good 10 3" xfId="1808"/>
    <cellStyle name="Good 10 4" xfId="1809"/>
    <cellStyle name="Good 10 5" xfId="1810"/>
    <cellStyle name="Good 10 6" xfId="1811"/>
    <cellStyle name="Good 11 2" xfId="1812"/>
    <cellStyle name="Good 11 3" xfId="1813"/>
    <cellStyle name="Good 11 4" xfId="1814"/>
    <cellStyle name="Good 11 5" xfId="1815"/>
    <cellStyle name="Good 11 6" xfId="1816"/>
    <cellStyle name="Good 2" xfId="153"/>
    <cellStyle name="Good 2 2" xfId="1817"/>
    <cellStyle name="Good 2 3" xfId="1818"/>
    <cellStyle name="Good 2 4" xfId="1819"/>
    <cellStyle name="Good 2 5" xfId="1820"/>
    <cellStyle name="Good 2 6" xfId="1821"/>
    <cellStyle name="Good 3" xfId="154"/>
    <cellStyle name="Good 3 2" xfId="1823"/>
    <cellStyle name="Good 3 3" xfId="1824"/>
    <cellStyle name="Good 3 4" xfId="1825"/>
    <cellStyle name="Good 3 5" xfId="1826"/>
    <cellStyle name="Good 3 6" xfId="1827"/>
    <cellStyle name="Good 3 7" xfId="1828"/>
    <cellStyle name="Good 3 8" xfId="1822"/>
    <cellStyle name="Good 4" xfId="155"/>
    <cellStyle name="Good 4 2" xfId="1830"/>
    <cellStyle name="Good 4 3" xfId="1831"/>
    <cellStyle name="Good 4 4" xfId="1832"/>
    <cellStyle name="Good 4 5" xfId="1833"/>
    <cellStyle name="Good 4 6" xfId="1834"/>
    <cellStyle name="Good 4 7" xfId="1835"/>
    <cellStyle name="Good 4 8" xfId="1829"/>
    <cellStyle name="Good 5" xfId="156"/>
    <cellStyle name="Good 5 2" xfId="1836"/>
    <cellStyle name="Good 5 3" xfId="1837"/>
    <cellStyle name="Good 5 4" xfId="1838"/>
    <cellStyle name="Good 5 5" xfId="1839"/>
    <cellStyle name="Good 5 6" xfId="1840"/>
    <cellStyle name="Good 6" xfId="157"/>
    <cellStyle name="Good 6 2" xfId="1841"/>
    <cellStyle name="Good 6 3" xfId="1842"/>
    <cellStyle name="Good 6 4" xfId="1843"/>
    <cellStyle name="Good 6 5" xfId="1844"/>
    <cellStyle name="Good 6 6" xfId="1845"/>
    <cellStyle name="Good 7" xfId="158"/>
    <cellStyle name="Good 7 2" xfId="1846"/>
    <cellStyle name="Good 7 3" xfId="1847"/>
    <cellStyle name="Good 7 4" xfId="1848"/>
    <cellStyle name="Good 7 5" xfId="1849"/>
    <cellStyle name="Good 7 6" xfId="1850"/>
    <cellStyle name="Good 8 2" xfId="1851"/>
    <cellStyle name="Good 8 3" xfId="1852"/>
    <cellStyle name="Good 8 4" xfId="1853"/>
    <cellStyle name="Good 8 5" xfId="1854"/>
    <cellStyle name="Good 8 6" xfId="1855"/>
    <cellStyle name="Good 9 2" xfId="1856"/>
    <cellStyle name="Good 9 3" xfId="1857"/>
    <cellStyle name="Good 9 4" xfId="1858"/>
    <cellStyle name="Good 9 5" xfId="1859"/>
    <cellStyle name="Good 9 6" xfId="1860"/>
    <cellStyle name="Heading 1 10 2" xfId="1861"/>
    <cellStyle name="Heading 1 10 3" xfId="1862"/>
    <cellStyle name="Heading 1 10 4" xfId="1863"/>
    <cellStyle name="Heading 1 10 5" xfId="1864"/>
    <cellStyle name="Heading 1 10 6" xfId="1865"/>
    <cellStyle name="Heading 1 11 2" xfId="1866"/>
    <cellStyle name="Heading 1 11 3" xfId="1867"/>
    <cellStyle name="Heading 1 11 4" xfId="1868"/>
    <cellStyle name="Heading 1 11 5" xfId="1869"/>
    <cellStyle name="Heading 1 11 6" xfId="1870"/>
    <cellStyle name="Heading 1 2" xfId="159"/>
    <cellStyle name="Heading 1 2 2" xfId="1871"/>
    <cellStyle name="Heading 1 2 3" xfId="1872"/>
    <cellStyle name="Heading 1 2 4" xfId="1873"/>
    <cellStyle name="Heading 1 2 5" xfId="1874"/>
    <cellStyle name="Heading 1 2 6" xfId="1875"/>
    <cellStyle name="Heading 1 3" xfId="160"/>
    <cellStyle name="Heading 1 3 2" xfId="1877"/>
    <cellStyle name="Heading 1 3 3" xfId="1878"/>
    <cellStyle name="Heading 1 3 4" xfId="1879"/>
    <cellStyle name="Heading 1 3 5" xfId="1880"/>
    <cellStyle name="Heading 1 3 6" xfId="1881"/>
    <cellStyle name="Heading 1 3 7" xfId="1882"/>
    <cellStyle name="Heading 1 3 8" xfId="1876"/>
    <cellStyle name="Heading 1 4" xfId="161"/>
    <cellStyle name="Heading 1 4 2" xfId="1884"/>
    <cellStyle name="Heading 1 4 3" xfId="1885"/>
    <cellStyle name="Heading 1 4 4" xfId="1886"/>
    <cellStyle name="Heading 1 4 5" xfId="1887"/>
    <cellStyle name="Heading 1 4 6" xfId="1888"/>
    <cellStyle name="Heading 1 4 7" xfId="1889"/>
    <cellStyle name="Heading 1 4 8" xfId="1883"/>
    <cellStyle name="Heading 1 5" xfId="162"/>
    <cellStyle name="Heading 1 5 2" xfId="1890"/>
    <cellStyle name="Heading 1 5 3" xfId="1891"/>
    <cellStyle name="Heading 1 5 4" xfId="1892"/>
    <cellStyle name="Heading 1 5 5" xfId="1893"/>
    <cellStyle name="Heading 1 5 6" xfId="1894"/>
    <cellStyle name="Heading 1 6" xfId="163"/>
    <cellStyle name="Heading 1 6 2" xfId="1895"/>
    <cellStyle name="Heading 1 6 3" xfId="1896"/>
    <cellStyle name="Heading 1 6 4" xfId="1897"/>
    <cellStyle name="Heading 1 6 5" xfId="1898"/>
    <cellStyle name="Heading 1 6 6" xfId="1899"/>
    <cellStyle name="Heading 1 7" xfId="164"/>
    <cellStyle name="Heading 1 7 2" xfId="1900"/>
    <cellStyle name="Heading 1 7 3" xfId="1901"/>
    <cellStyle name="Heading 1 7 4" xfId="1902"/>
    <cellStyle name="Heading 1 7 5" xfId="1903"/>
    <cellStyle name="Heading 1 7 6" xfId="1904"/>
    <cellStyle name="Heading 1 8 2" xfId="1905"/>
    <cellStyle name="Heading 1 8 3" xfId="1906"/>
    <cellStyle name="Heading 1 8 4" xfId="1907"/>
    <cellStyle name="Heading 1 8 5" xfId="1908"/>
    <cellStyle name="Heading 1 8 6" xfId="1909"/>
    <cellStyle name="Heading 1 9 2" xfId="1910"/>
    <cellStyle name="Heading 1 9 3" xfId="1911"/>
    <cellStyle name="Heading 1 9 4" xfId="1912"/>
    <cellStyle name="Heading 1 9 5" xfId="1913"/>
    <cellStyle name="Heading 1 9 6" xfId="1914"/>
    <cellStyle name="Heading 2 10 2" xfId="1915"/>
    <cellStyle name="Heading 2 10 3" xfId="1916"/>
    <cellStyle name="Heading 2 10 4" xfId="1917"/>
    <cellStyle name="Heading 2 10 5" xfId="1918"/>
    <cellStyle name="Heading 2 10 6" xfId="1919"/>
    <cellStyle name="Heading 2 11 2" xfId="1920"/>
    <cellStyle name="Heading 2 11 3" xfId="1921"/>
    <cellStyle name="Heading 2 11 4" xfId="1922"/>
    <cellStyle name="Heading 2 11 5" xfId="1923"/>
    <cellStyle name="Heading 2 11 6" xfId="1924"/>
    <cellStyle name="Heading 2 2" xfId="165"/>
    <cellStyle name="Heading 2 2 2" xfId="1925"/>
    <cellStyle name="Heading 2 2 3" xfId="1926"/>
    <cellStyle name="Heading 2 2 4" xfId="1927"/>
    <cellStyle name="Heading 2 2 5" xfId="1928"/>
    <cellStyle name="Heading 2 2 6" xfId="1929"/>
    <cellStyle name="Heading 2 3" xfId="166"/>
    <cellStyle name="Heading 2 3 2" xfId="1931"/>
    <cellStyle name="Heading 2 3 3" xfId="1932"/>
    <cellStyle name="Heading 2 3 4" xfId="1933"/>
    <cellStyle name="Heading 2 3 5" xfId="1934"/>
    <cellStyle name="Heading 2 3 6" xfId="1935"/>
    <cellStyle name="Heading 2 3 7" xfId="1936"/>
    <cellStyle name="Heading 2 3 8" xfId="1930"/>
    <cellStyle name="Heading 2 4" xfId="167"/>
    <cellStyle name="Heading 2 4 2" xfId="1938"/>
    <cellStyle name="Heading 2 4 3" xfId="1939"/>
    <cellStyle name="Heading 2 4 4" xfId="1940"/>
    <cellStyle name="Heading 2 4 5" xfId="1941"/>
    <cellStyle name="Heading 2 4 6" xfId="1942"/>
    <cellStyle name="Heading 2 4 7" xfId="1943"/>
    <cellStyle name="Heading 2 4 8" xfId="1937"/>
    <cellStyle name="Heading 2 5" xfId="168"/>
    <cellStyle name="Heading 2 5 2" xfId="1944"/>
    <cellStyle name="Heading 2 5 3" xfId="1945"/>
    <cellStyle name="Heading 2 5 4" xfId="1946"/>
    <cellStyle name="Heading 2 5 5" xfId="1947"/>
    <cellStyle name="Heading 2 5 6" xfId="1948"/>
    <cellStyle name="Heading 2 6" xfId="169"/>
    <cellStyle name="Heading 2 6 2" xfId="1949"/>
    <cellStyle name="Heading 2 6 3" xfId="1950"/>
    <cellStyle name="Heading 2 6 4" xfId="1951"/>
    <cellStyle name="Heading 2 6 5" xfId="1952"/>
    <cellStyle name="Heading 2 6 6" xfId="1953"/>
    <cellStyle name="Heading 2 7" xfId="170"/>
    <cellStyle name="Heading 2 7 2" xfId="1954"/>
    <cellStyle name="Heading 2 7 3" xfId="1955"/>
    <cellStyle name="Heading 2 7 4" xfId="1956"/>
    <cellStyle name="Heading 2 7 5" xfId="1957"/>
    <cellStyle name="Heading 2 7 6" xfId="1958"/>
    <cellStyle name="Heading 2 8 2" xfId="1959"/>
    <cellStyle name="Heading 2 8 3" xfId="1960"/>
    <cellStyle name="Heading 2 8 4" xfId="1961"/>
    <cellStyle name="Heading 2 8 5" xfId="1962"/>
    <cellStyle name="Heading 2 8 6" xfId="1963"/>
    <cellStyle name="Heading 2 9 2" xfId="1964"/>
    <cellStyle name="Heading 2 9 3" xfId="1965"/>
    <cellStyle name="Heading 2 9 4" xfId="1966"/>
    <cellStyle name="Heading 2 9 5" xfId="1967"/>
    <cellStyle name="Heading 2 9 6" xfId="1968"/>
    <cellStyle name="Heading 3 10 2" xfId="1969"/>
    <cellStyle name="Heading 3 10 3" xfId="1970"/>
    <cellStyle name="Heading 3 10 4" xfId="1971"/>
    <cellStyle name="Heading 3 10 5" xfId="1972"/>
    <cellStyle name="Heading 3 10 6" xfId="1973"/>
    <cellStyle name="Heading 3 11 2" xfId="1974"/>
    <cellStyle name="Heading 3 11 3" xfId="1975"/>
    <cellStyle name="Heading 3 11 4" xfId="1976"/>
    <cellStyle name="Heading 3 11 5" xfId="1977"/>
    <cellStyle name="Heading 3 11 6" xfId="1978"/>
    <cellStyle name="Heading 3 2" xfId="171"/>
    <cellStyle name="Heading 3 2 2" xfId="1979"/>
    <cellStyle name="Heading 3 2 3" xfId="1980"/>
    <cellStyle name="Heading 3 2 4" xfId="1981"/>
    <cellStyle name="Heading 3 2 5" xfId="1982"/>
    <cellStyle name="Heading 3 2 6" xfId="1983"/>
    <cellStyle name="Heading 3 3" xfId="172"/>
    <cellStyle name="Heading 3 3 2" xfId="1985"/>
    <cellStyle name="Heading 3 3 3" xfId="1986"/>
    <cellStyle name="Heading 3 3 4" xfId="1987"/>
    <cellStyle name="Heading 3 3 5" xfId="1988"/>
    <cellStyle name="Heading 3 3 6" xfId="1989"/>
    <cellStyle name="Heading 3 3 7" xfId="1990"/>
    <cellStyle name="Heading 3 3 8" xfId="1984"/>
    <cellStyle name="Heading 3 4" xfId="173"/>
    <cellStyle name="Heading 3 4 2" xfId="1992"/>
    <cellStyle name="Heading 3 4 3" xfId="1993"/>
    <cellStyle name="Heading 3 4 4" xfId="1994"/>
    <cellStyle name="Heading 3 4 5" xfId="1995"/>
    <cellStyle name="Heading 3 4 6" xfId="1996"/>
    <cellStyle name="Heading 3 4 7" xfId="1997"/>
    <cellStyle name="Heading 3 4 8" xfId="1991"/>
    <cellStyle name="Heading 3 5" xfId="174"/>
    <cellStyle name="Heading 3 5 2" xfId="1998"/>
    <cellStyle name="Heading 3 5 3" xfId="1999"/>
    <cellStyle name="Heading 3 5 4" xfId="2000"/>
    <cellStyle name="Heading 3 5 5" xfId="2001"/>
    <cellStyle name="Heading 3 5 6" xfId="2002"/>
    <cellStyle name="Heading 3 6" xfId="175"/>
    <cellStyle name="Heading 3 6 2" xfId="2003"/>
    <cellStyle name="Heading 3 6 3" xfId="2004"/>
    <cellStyle name="Heading 3 6 4" xfId="2005"/>
    <cellStyle name="Heading 3 6 5" xfId="2006"/>
    <cellStyle name="Heading 3 6 6" xfId="2007"/>
    <cellStyle name="Heading 3 7" xfId="176"/>
    <cellStyle name="Heading 3 7 2" xfId="2008"/>
    <cellStyle name="Heading 3 7 3" xfId="2009"/>
    <cellStyle name="Heading 3 7 4" xfId="2010"/>
    <cellStyle name="Heading 3 7 5" xfId="2011"/>
    <cellStyle name="Heading 3 7 6" xfId="2012"/>
    <cellStyle name="Heading 3 8 2" xfId="2013"/>
    <cellStyle name="Heading 3 8 3" xfId="2014"/>
    <cellStyle name="Heading 3 8 4" xfId="2015"/>
    <cellStyle name="Heading 3 8 5" xfId="2016"/>
    <cellStyle name="Heading 3 8 6" xfId="2017"/>
    <cellStyle name="Heading 3 9 2" xfId="2018"/>
    <cellStyle name="Heading 3 9 3" xfId="2019"/>
    <cellStyle name="Heading 3 9 4" xfId="2020"/>
    <cellStyle name="Heading 3 9 5" xfId="2021"/>
    <cellStyle name="Heading 3 9 6" xfId="2022"/>
    <cellStyle name="Heading 4 10 2" xfId="2023"/>
    <cellStyle name="Heading 4 10 3" xfId="2024"/>
    <cellStyle name="Heading 4 10 4" xfId="2025"/>
    <cellStyle name="Heading 4 10 5" xfId="2026"/>
    <cellStyle name="Heading 4 10 6" xfId="2027"/>
    <cellStyle name="Heading 4 11 2" xfId="2028"/>
    <cellStyle name="Heading 4 11 3" xfId="2029"/>
    <cellStyle name="Heading 4 11 4" xfId="2030"/>
    <cellStyle name="Heading 4 11 5" xfId="2031"/>
    <cellStyle name="Heading 4 11 6" xfId="2032"/>
    <cellStyle name="Heading 4 2" xfId="177"/>
    <cellStyle name="Heading 4 2 2" xfId="2033"/>
    <cellStyle name="Heading 4 2 3" xfId="2034"/>
    <cellStyle name="Heading 4 2 4" xfId="2035"/>
    <cellStyle name="Heading 4 2 5" xfId="2036"/>
    <cellStyle name="Heading 4 2 6" xfId="2037"/>
    <cellStyle name="Heading 4 3" xfId="178"/>
    <cellStyle name="Heading 4 3 2" xfId="2039"/>
    <cellStyle name="Heading 4 3 3" xfId="2040"/>
    <cellStyle name="Heading 4 3 4" xfId="2041"/>
    <cellStyle name="Heading 4 3 5" xfId="2042"/>
    <cellStyle name="Heading 4 3 6" xfId="2043"/>
    <cellStyle name="Heading 4 3 7" xfId="2044"/>
    <cellStyle name="Heading 4 3 8" xfId="2038"/>
    <cellStyle name="Heading 4 4" xfId="179"/>
    <cellStyle name="Heading 4 4 2" xfId="2046"/>
    <cellStyle name="Heading 4 4 3" xfId="2047"/>
    <cellStyle name="Heading 4 4 4" xfId="2048"/>
    <cellStyle name="Heading 4 4 5" xfId="2049"/>
    <cellStyle name="Heading 4 4 6" xfId="2050"/>
    <cellStyle name="Heading 4 4 7" xfId="2051"/>
    <cellStyle name="Heading 4 4 8" xfId="2045"/>
    <cellStyle name="Heading 4 5" xfId="180"/>
    <cellStyle name="Heading 4 5 2" xfId="2052"/>
    <cellStyle name="Heading 4 5 3" xfId="2053"/>
    <cellStyle name="Heading 4 5 4" xfId="2054"/>
    <cellStyle name="Heading 4 5 5" xfId="2055"/>
    <cellStyle name="Heading 4 5 6" xfId="2056"/>
    <cellStyle name="Heading 4 6" xfId="181"/>
    <cellStyle name="Heading 4 6 2" xfId="2057"/>
    <cellStyle name="Heading 4 6 3" xfId="2058"/>
    <cellStyle name="Heading 4 6 4" xfId="2059"/>
    <cellStyle name="Heading 4 6 5" xfId="2060"/>
    <cellStyle name="Heading 4 6 6" xfId="2061"/>
    <cellStyle name="Heading 4 7" xfId="182"/>
    <cellStyle name="Heading 4 7 2" xfId="2062"/>
    <cellStyle name="Heading 4 7 3" xfId="2063"/>
    <cellStyle name="Heading 4 7 4" xfId="2064"/>
    <cellStyle name="Heading 4 7 5" xfId="2065"/>
    <cellStyle name="Heading 4 7 6" xfId="2066"/>
    <cellStyle name="Heading 4 8 2" xfId="2067"/>
    <cellStyle name="Heading 4 8 3" xfId="2068"/>
    <cellStyle name="Heading 4 8 4" xfId="2069"/>
    <cellStyle name="Heading 4 8 5" xfId="2070"/>
    <cellStyle name="Heading 4 8 6" xfId="2071"/>
    <cellStyle name="Heading 4 9 2" xfId="2072"/>
    <cellStyle name="Heading 4 9 3" xfId="2073"/>
    <cellStyle name="Heading 4 9 4" xfId="2074"/>
    <cellStyle name="Heading 4 9 5" xfId="2075"/>
    <cellStyle name="Heading 4 9 6" xfId="2076"/>
    <cellStyle name="HEADING1" xfId="183"/>
    <cellStyle name="HEADING2" xfId="184"/>
    <cellStyle name="Hyperlink" xfId="2" builtinId="8"/>
    <cellStyle name="Hyperlink 2" xfId="15"/>
    <cellStyle name="Hyperlink 2 2" xfId="186"/>
    <cellStyle name="Hyperlink 2 2 2" xfId="187"/>
    <cellStyle name="Hyperlink 2 2 3" xfId="2077"/>
    <cellStyle name="Hyperlink 2 3" xfId="2078"/>
    <cellStyle name="Hyperlink 2 4" xfId="2079"/>
    <cellStyle name="Hyperlink 2 5" xfId="185"/>
    <cellStyle name="Hyperlink 2 6" xfId="2857"/>
    <cellStyle name="Hyperlink 3" xfId="188"/>
    <cellStyle name="Hyperlink 3 2" xfId="189"/>
    <cellStyle name="Hyperlink 3 3" xfId="2080"/>
    <cellStyle name="Hyperlink 30" xfId="2081"/>
    <cellStyle name="In 000s (Convert to 000s)" xfId="190"/>
    <cellStyle name="Input 10 2" xfId="2082"/>
    <cellStyle name="Input 10 2 2" xfId="2652"/>
    <cellStyle name="Input 10 3" xfId="2083"/>
    <cellStyle name="Input 10 3 2" xfId="2653"/>
    <cellStyle name="Input 10 4" xfId="2084"/>
    <cellStyle name="Input 10 4 2" xfId="2654"/>
    <cellStyle name="Input 10 5" xfId="2085"/>
    <cellStyle name="Input 10 5 2" xfId="2655"/>
    <cellStyle name="Input 10 6" xfId="2086"/>
    <cellStyle name="Input 10 6 2" xfId="2656"/>
    <cellStyle name="Input 11 2" xfId="2087"/>
    <cellStyle name="Input 11 2 2" xfId="2657"/>
    <cellStyle name="Input 11 3" xfId="2088"/>
    <cellStyle name="Input 11 3 2" xfId="2658"/>
    <cellStyle name="Input 11 4" xfId="2089"/>
    <cellStyle name="Input 11 4 2" xfId="2659"/>
    <cellStyle name="Input 11 5" xfId="2090"/>
    <cellStyle name="Input 11 5 2" xfId="2660"/>
    <cellStyle name="Input 11 6" xfId="2091"/>
    <cellStyle name="Input 11 6 2" xfId="2661"/>
    <cellStyle name="Input 2" xfId="191"/>
    <cellStyle name="Input 2 2" xfId="2092"/>
    <cellStyle name="Input 2 2 2" xfId="2662"/>
    <cellStyle name="Input 2 3" xfId="2093"/>
    <cellStyle name="Input 2 3 2" xfId="2663"/>
    <cellStyle name="Input 2 4" xfId="2094"/>
    <cellStyle name="Input 2 4 2" xfId="2664"/>
    <cellStyle name="Input 2 5" xfId="2095"/>
    <cellStyle name="Input 2 5 2" xfId="2665"/>
    <cellStyle name="Input 2 6" xfId="2096"/>
    <cellStyle name="Input 2 6 2" xfId="2666"/>
    <cellStyle name="Input 2 7" xfId="2555"/>
    <cellStyle name="Input 3" xfId="192"/>
    <cellStyle name="Input 3 2" xfId="2098"/>
    <cellStyle name="Input 3 2 2" xfId="2668"/>
    <cellStyle name="Input 3 3" xfId="2099"/>
    <cellStyle name="Input 3 3 2" xfId="2669"/>
    <cellStyle name="Input 3 4" xfId="2100"/>
    <cellStyle name="Input 3 4 2" xfId="2670"/>
    <cellStyle name="Input 3 5" xfId="2101"/>
    <cellStyle name="Input 3 5 2" xfId="2671"/>
    <cellStyle name="Input 3 6" xfId="2102"/>
    <cellStyle name="Input 3 6 2" xfId="2672"/>
    <cellStyle name="Input 3 7" xfId="2103"/>
    <cellStyle name="Input 3 7 2" xfId="2673"/>
    <cellStyle name="Input 3 8" xfId="2097"/>
    <cellStyle name="Input 3 8 2" xfId="2667"/>
    <cellStyle name="Input 3 9" xfId="2556"/>
    <cellStyle name="Input 4" xfId="193"/>
    <cellStyle name="Input 4 2" xfId="2105"/>
    <cellStyle name="Input 4 2 2" xfId="2675"/>
    <cellStyle name="Input 4 3" xfId="2106"/>
    <cellStyle name="Input 4 3 2" xfId="2676"/>
    <cellStyle name="Input 4 4" xfId="2107"/>
    <cellStyle name="Input 4 4 2" xfId="2677"/>
    <cellStyle name="Input 4 5" xfId="2108"/>
    <cellStyle name="Input 4 5 2" xfId="2678"/>
    <cellStyle name="Input 4 6" xfId="2109"/>
    <cellStyle name="Input 4 6 2" xfId="2679"/>
    <cellStyle name="Input 4 7" xfId="2110"/>
    <cellStyle name="Input 4 7 2" xfId="2680"/>
    <cellStyle name="Input 4 8" xfId="2104"/>
    <cellStyle name="Input 4 8 2" xfId="2674"/>
    <cellStyle name="Input 4 9" xfId="2557"/>
    <cellStyle name="Input 5" xfId="194"/>
    <cellStyle name="Input 5 2" xfId="2111"/>
    <cellStyle name="Input 5 2 2" xfId="2681"/>
    <cellStyle name="Input 5 3" xfId="2112"/>
    <cellStyle name="Input 5 3 2" xfId="2682"/>
    <cellStyle name="Input 5 4" xfId="2113"/>
    <cellStyle name="Input 5 4 2" xfId="2683"/>
    <cellStyle name="Input 5 5" xfId="2114"/>
    <cellStyle name="Input 5 5 2" xfId="2684"/>
    <cellStyle name="Input 5 6" xfId="2115"/>
    <cellStyle name="Input 5 6 2" xfId="2685"/>
    <cellStyle name="Input 5 7" xfId="2558"/>
    <cellStyle name="Input 6" xfId="195"/>
    <cellStyle name="Input 6 2" xfId="2116"/>
    <cellStyle name="Input 6 2 2" xfId="2686"/>
    <cellStyle name="Input 6 3" xfId="2117"/>
    <cellStyle name="Input 6 3 2" xfId="2687"/>
    <cellStyle name="Input 6 4" xfId="2118"/>
    <cellStyle name="Input 6 4 2" xfId="2688"/>
    <cellStyle name="Input 6 5" xfId="2119"/>
    <cellStyle name="Input 6 5 2" xfId="2689"/>
    <cellStyle name="Input 6 6" xfId="2120"/>
    <cellStyle name="Input 6 6 2" xfId="2690"/>
    <cellStyle name="Input 6 7" xfId="2559"/>
    <cellStyle name="Input 7" xfId="196"/>
    <cellStyle name="Input 7 2" xfId="2121"/>
    <cellStyle name="Input 7 2 2" xfId="2691"/>
    <cellStyle name="Input 7 3" xfId="2122"/>
    <cellStyle name="Input 7 3 2" xfId="2692"/>
    <cellStyle name="Input 7 4" xfId="2123"/>
    <cellStyle name="Input 7 4 2" xfId="2693"/>
    <cellStyle name="Input 7 5" xfId="2124"/>
    <cellStyle name="Input 7 5 2" xfId="2694"/>
    <cellStyle name="Input 7 6" xfId="2125"/>
    <cellStyle name="Input 7 6 2" xfId="2695"/>
    <cellStyle name="Input 7 7" xfId="2560"/>
    <cellStyle name="Input 8 2" xfId="2126"/>
    <cellStyle name="Input 8 2 2" xfId="2696"/>
    <cellStyle name="Input 8 3" xfId="2127"/>
    <cellStyle name="Input 8 3 2" xfId="2697"/>
    <cellStyle name="Input 8 4" xfId="2128"/>
    <cellStyle name="Input 8 4 2" xfId="2698"/>
    <cellStyle name="Input 8 5" xfId="2129"/>
    <cellStyle name="Input 8 5 2" xfId="2699"/>
    <cellStyle name="Input 8 6" xfId="2130"/>
    <cellStyle name="Input 8 6 2" xfId="2700"/>
    <cellStyle name="Input 9 2" xfId="2131"/>
    <cellStyle name="Input 9 2 2" xfId="2701"/>
    <cellStyle name="Input 9 3" xfId="2132"/>
    <cellStyle name="Input 9 3 2" xfId="2702"/>
    <cellStyle name="Input 9 4" xfId="2133"/>
    <cellStyle name="Input 9 4 2" xfId="2703"/>
    <cellStyle name="Input 9 5" xfId="2134"/>
    <cellStyle name="Input 9 5 2" xfId="2704"/>
    <cellStyle name="Input 9 6" xfId="2135"/>
    <cellStyle name="Input 9 6 2" xfId="2705"/>
    <cellStyle name="Linked Cell 10 2" xfId="2136"/>
    <cellStyle name="Linked Cell 10 3" xfId="2137"/>
    <cellStyle name="Linked Cell 10 4" xfId="2138"/>
    <cellStyle name="Linked Cell 10 5" xfId="2139"/>
    <cellStyle name="Linked Cell 10 6" xfId="2140"/>
    <cellStyle name="Linked Cell 11 2" xfId="2141"/>
    <cellStyle name="Linked Cell 11 3" xfId="2142"/>
    <cellStyle name="Linked Cell 11 4" xfId="2143"/>
    <cellStyle name="Linked Cell 11 5" xfId="2144"/>
    <cellStyle name="Linked Cell 11 6" xfId="2145"/>
    <cellStyle name="Linked Cell 2" xfId="197"/>
    <cellStyle name="Linked Cell 2 2" xfId="2146"/>
    <cellStyle name="Linked Cell 2 3" xfId="2147"/>
    <cellStyle name="Linked Cell 2 4" xfId="2148"/>
    <cellStyle name="Linked Cell 2 5" xfId="2149"/>
    <cellStyle name="Linked Cell 2 6" xfId="2150"/>
    <cellStyle name="Linked Cell 3" xfId="198"/>
    <cellStyle name="Linked Cell 3 2" xfId="2152"/>
    <cellStyle name="Linked Cell 3 3" xfId="2153"/>
    <cellStyle name="Linked Cell 3 4" xfId="2154"/>
    <cellStyle name="Linked Cell 3 5" xfId="2155"/>
    <cellStyle name="Linked Cell 3 6" xfId="2156"/>
    <cellStyle name="Linked Cell 3 7" xfId="2157"/>
    <cellStyle name="Linked Cell 3 8" xfId="2151"/>
    <cellStyle name="Linked Cell 4" xfId="199"/>
    <cellStyle name="Linked Cell 4 2" xfId="2159"/>
    <cellStyle name="Linked Cell 4 3" xfId="2160"/>
    <cellStyle name="Linked Cell 4 4" xfId="2161"/>
    <cellStyle name="Linked Cell 4 5" xfId="2162"/>
    <cellStyle name="Linked Cell 4 6" xfId="2163"/>
    <cellStyle name="Linked Cell 4 7" xfId="2164"/>
    <cellStyle name="Linked Cell 4 8" xfId="2158"/>
    <cellStyle name="Linked Cell 5" xfId="200"/>
    <cellStyle name="Linked Cell 5 2" xfId="2165"/>
    <cellStyle name="Linked Cell 5 3" xfId="2166"/>
    <cellStyle name="Linked Cell 5 4" xfId="2167"/>
    <cellStyle name="Linked Cell 5 5" xfId="2168"/>
    <cellStyle name="Linked Cell 5 6" xfId="2169"/>
    <cellStyle name="Linked Cell 6" xfId="201"/>
    <cellStyle name="Linked Cell 6 2" xfId="2170"/>
    <cellStyle name="Linked Cell 6 3" xfId="2171"/>
    <cellStyle name="Linked Cell 6 4" xfId="2172"/>
    <cellStyle name="Linked Cell 6 5" xfId="2173"/>
    <cellStyle name="Linked Cell 6 6" xfId="2174"/>
    <cellStyle name="Linked Cell 7" xfId="202"/>
    <cellStyle name="Linked Cell 7 2" xfId="2175"/>
    <cellStyle name="Linked Cell 7 3" xfId="2176"/>
    <cellStyle name="Linked Cell 7 4" xfId="2177"/>
    <cellStyle name="Linked Cell 7 5" xfId="2178"/>
    <cellStyle name="Linked Cell 7 6" xfId="2179"/>
    <cellStyle name="Linked Cell 8 2" xfId="2180"/>
    <cellStyle name="Linked Cell 8 3" xfId="2181"/>
    <cellStyle name="Linked Cell 8 4" xfId="2182"/>
    <cellStyle name="Linked Cell 8 5" xfId="2183"/>
    <cellStyle name="Linked Cell 8 6" xfId="2184"/>
    <cellStyle name="Linked Cell 9 2" xfId="2185"/>
    <cellStyle name="Linked Cell 9 3" xfId="2186"/>
    <cellStyle name="Linked Cell 9 4" xfId="2187"/>
    <cellStyle name="Linked Cell 9 5" xfId="2188"/>
    <cellStyle name="Linked Cell 9 6" xfId="2189"/>
    <cellStyle name="Neutral 10 2" xfId="2190"/>
    <cellStyle name="Neutral 10 3" xfId="2191"/>
    <cellStyle name="Neutral 10 4" xfId="2192"/>
    <cellStyle name="Neutral 10 5" xfId="2193"/>
    <cellStyle name="Neutral 10 6" xfId="2194"/>
    <cellStyle name="Neutral 11 2" xfId="2195"/>
    <cellStyle name="Neutral 11 3" xfId="2196"/>
    <cellStyle name="Neutral 11 4" xfId="2197"/>
    <cellStyle name="Neutral 11 5" xfId="2198"/>
    <cellStyle name="Neutral 11 6" xfId="2199"/>
    <cellStyle name="Neutral 2" xfId="203"/>
    <cellStyle name="Neutral 2 2" xfId="2200"/>
    <cellStyle name="Neutral 2 3" xfId="2201"/>
    <cellStyle name="Neutral 2 4" xfId="2202"/>
    <cellStyle name="Neutral 2 5" xfId="2203"/>
    <cellStyle name="Neutral 2 6" xfId="2204"/>
    <cellStyle name="Neutral 3" xfId="204"/>
    <cellStyle name="Neutral 3 2" xfId="2206"/>
    <cellStyle name="Neutral 3 3" xfId="2207"/>
    <cellStyle name="Neutral 3 4" xfId="2208"/>
    <cellStyle name="Neutral 3 5" xfId="2209"/>
    <cellStyle name="Neutral 3 6" xfId="2210"/>
    <cellStyle name="Neutral 3 7" xfId="2211"/>
    <cellStyle name="Neutral 3 8" xfId="2205"/>
    <cellStyle name="Neutral 4" xfId="205"/>
    <cellStyle name="Neutral 4 2" xfId="2213"/>
    <cellStyle name="Neutral 4 3" xfId="2214"/>
    <cellStyle name="Neutral 4 4" xfId="2215"/>
    <cellStyle name="Neutral 4 5" xfId="2216"/>
    <cellStyle name="Neutral 4 6" xfId="2217"/>
    <cellStyle name="Neutral 4 7" xfId="2218"/>
    <cellStyle name="Neutral 4 8" xfId="2212"/>
    <cellStyle name="Neutral 5" xfId="206"/>
    <cellStyle name="Neutral 5 2" xfId="2219"/>
    <cellStyle name="Neutral 5 3" xfId="2220"/>
    <cellStyle name="Neutral 5 4" xfId="2221"/>
    <cellStyle name="Neutral 5 5" xfId="2222"/>
    <cellStyle name="Neutral 5 6" xfId="2223"/>
    <cellStyle name="Neutral 6" xfId="207"/>
    <cellStyle name="Neutral 6 2" xfId="2224"/>
    <cellStyle name="Neutral 6 3" xfId="2225"/>
    <cellStyle name="Neutral 6 4" xfId="2226"/>
    <cellStyle name="Neutral 6 5" xfId="2227"/>
    <cellStyle name="Neutral 6 6" xfId="2228"/>
    <cellStyle name="Neutral 7" xfId="208"/>
    <cellStyle name="Neutral 7 2" xfId="2229"/>
    <cellStyle name="Neutral 7 3" xfId="2230"/>
    <cellStyle name="Neutral 7 4" xfId="2231"/>
    <cellStyle name="Neutral 7 5" xfId="2232"/>
    <cellStyle name="Neutral 7 6" xfId="2233"/>
    <cellStyle name="Neutral 8 2" xfId="2234"/>
    <cellStyle name="Neutral 8 3" xfId="2235"/>
    <cellStyle name="Neutral 8 4" xfId="2236"/>
    <cellStyle name="Neutral 8 5" xfId="2237"/>
    <cellStyle name="Neutral 8 6" xfId="2238"/>
    <cellStyle name="Neutral 9 2" xfId="2239"/>
    <cellStyle name="Neutral 9 3" xfId="2240"/>
    <cellStyle name="Neutral 9 4" xfId="2241"/>
    <cellStyle name="Neutral 9 5" xfId="2242"/>
    <cellStyle name="Neutral 9 6" xfId="2243"/>
    <cellStyle name="No Border" xfId="209"/>
    <cellStyle name="Normal" xfId="0" builtinId="0"/>
    <cellStyle name="Normal 10 2" xfId="2244"/>
    <cellStyle name="Normal 11 2" xfId="2245"/>
    <cellStyle name="Normal 2" xfId="3"/>
    <cellStyle name="Normal 2 2" xfId="210"/>
    <cellStyle name="Normal 2 2 2" xfId="2247"/>
    <cellStyle name="Normal 2 2 3" xfId="2246"/>
    <cellStyle name="Normal 2 3" xfId="2248"/>
    <cellStyle name="Normal 2 4" xfId="2249"/>
    <cellStyle name="Normal 2 5" xfId="2250"/>
    <cellStyle name="Normal 2 6" xfId="2251"/>
    <cellStyle name="Normal 3" xfId="4"/>
    <cellStyle name="Normal 3 10" xfId="2838"/>
    <cellStyle name="Normal 3 11" xfId="2858"/>
    <cellStyle name="Normal 3 12" xfId="19"/>
    <cellStyle name="Normal 3 2" xfId="14"/>
    <cellStyle name="Normal 3 2 2" xfId="18"/>
    <cellStyle name="Normal 3 2 2 2" xfId="211"/>
    <cellStyle name="Normal 3 2 3" xfId="2524"/>
    <cellStyle name="Normal 3 2 3 2" xfId="2848"/>
    <cellStyle name="Normal 3 2 4" xfId="30"/>
    <cellStyle name="Normal 3 2 4 2" xfId="2842"/>
    <cellStyle name="Normal 3 2 5" xfId="23"/>
    <cellStyle name="Normal 3 2 6" xfId="2839"/>
    <cellStyle name="Normal 3 2 7" xfId="20"/>
    <cellStyle name="Normal 3 3" xfId="212"/>
    <cellStyle name="Normal 3 3 2" xfId="213"/>
    <cellStyle name="Normal 3 3 2 2" xfId="2525"/>
    <cellStyle name="Normal 3 3 3" xfId="2252"/>
    <cellStyle name="Normal 3 4" xfId="2253"/>
    <cellStyle name="Normal 3 4 2" xfId="2846"/>
    <cellStyle name="Normal 3 5" xfId="2531"/>
    <cellStyle name="Normal 3 5 2" xfId="2850"/>
    <cellStyle name="Normal 3 6" xfId="2534"/>
    <cellStyle name="Normal 3 6 2" xfId="2852"/>
    <cellStyle name="Normal 3 7" xfId="25"/>
    <cellStyle name="Normal 3 7 2" xfId="2841"/>
    <cellStyle name="Normal 3 8" xfId="24"/>
    <cellStyle name="Normal 3 8 2" xfId="2840"/>
    <cellStyle name="Normal 3 9" xfId="22"/>
    <cellStyle name="Normal 4" xfId="16"/>
    <cellStyle name="Normal 4 2" xfId="2254"/>
    <cellStyle name="Normal 4 2 2" xfId="2847"/>
    <cellStyle name="Normal 4 3" xfId="2532"/>
    <cellStyle name="Normal 4 3 2" xfId="2851"/>
    <cellStyle name="Normal 4 4" xfId="2536"/>
    <cellStyle name="Normal 4 4 2" xfId="2854"/>
    <cellStyle name="Normal 4 5" xfId="214"/>
    <cellStyle name="Normal 4 6" xfId="2844"/>
    <cellStyle name="Normal 4 7" xfId="2859"/>
    <cellStyle name="Normal 4 8" xfId="21"/>
    <cellStyle name="Normal 5" xfId="17"/>
    <cellStyle name="Normal 5 2" xfId="2255"/>
    <cellStyle name="Normal 5 3" xfId="215"/>
    <cellStyle name="Normal 6" xfId="2533"/>
    <cellStyle name="Normal 6 2" xfId="2256"/>
    <cellStyle name="Normal 7" xfId="2855"/>
    <cellStyle name="Normal 7 2" xfId="2257"/>
    <cellStyle name="Normal 8 2" xfId="2258"/>
    <cellStyle name="Normal 9 2" xfId="225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 name="Note 10 2" xfId="2260"/>
    <cellStyle name="Note 10 2 2" xfId="2706"/>
    <cellStyle name="Note 10 3" xfId="2261"/>
    <cellStyle name="Note 10 3 2" xfId="2707"/>
    <cellStyle name="Note 10 4" xfId="2262"/>
    <cellStyle name="Note 10 4 2" xfId="2708"/>
    <cellStyle name="Note 10 5" xfId="2263"/>
    <cellStyle name="Note 10 5 2" xfId="2709"/>
    <cellStyle name="Note 10 6" xfId="2264"/>
    <cellStyle name="Note 10 6 2" xfId="2710"/>
    <cellStyle name="Note 11 2" xfId="2265"/>
    <cellStyle name="Note 11 2 2" xfId="2711"/>
    <cellStyle name="Note 11 3" xfId="2266"/>
    <cellStyle name="Note 11 3 2" xfId="2712"/>
    <cellStyle name="Note 11 4" xfId="2267"/>
    <cellStyle name="Note 11 4 2" xfId="2713"/>
    <cellStyle name="Note 11 5" xfId="2268"/>
    <cellStyle name="Note 11 5 2" xfId="2714"/>
    <cellStyle name="Note 11 6" xfId="2269"/>
    <cellStyle name="Note 11 6 2" xfId="2715"/>
    <cellStyle name="Note 2" xfId="216"/>
    <cellStyle name="Note 2 2" xfId="2270"/>
    <cellStyle name="Note 2 2 2" xfId="2716"/>
    <cellStyle name="Note 2 3" xfId="2271"/>
    <cellStyle name="Note 2 3 2" xfId="2717"/>
    <cellStyle name="Note 2 4" xfId="2272"/>
    <cellStyle name="Note 2 4 2" xfId="2718"/>
    <cellStyle name="Note 2 5" xfId="2273"/>
    <cellStyle name="Note 2 5 2" xfId="2719"/>
    <cellStyle name="Note 2 6" xfId="2274"/>
    <cellStyle name="Note 2 6 2" xfId="2720"/>
    <cellStyle name="Note 2 7" xfId="2561"/>
    <cellStyle name="Note 3" xfId="217"/>
    <cellStyle name="Note 3 2" xfId="2276"/>
    <cellStyle name="Note 3 2 2" xfId="2722"/>
    <cellStyle name="Note 3 3" xfId="2277"/>
    <cellStyle name="Note 3 3 2" xfId="2723"/>
    <cellStyle name="Note 3 4" xfId="2278"/>
    <cellStyle name="Note 3 4 2" xfId="2724"/>
    <cellStyle name="Note 3 5" xfId="2279"/>
    <cellStyle name="Note 3 5 2" xfId="2725"/>
    <cellStyle name="Note 3 6" xfId="2280"/>
    <cellStyle name="Note 3 6 2" xfId="2726"/>
    <cellStyle name="Note 3 7" xfId="2281"/>
    <cellStyle name="Note 3 7 2" xfId="2727"/>
    <cellStyle name="Note 3 8" xfId="2275"/>
    <cellStyle name="Note 3 8 2" xfId="2721"/>
    <cellStyle name="Note 3 9" xfId="2562"/>
    <cellStyle name="Note 4" xfId="218"/>
    <cellStyle name="Note 4 2" xfId="2283"/>
    <cellStyle name="Note 4 2 2" xfId="2729"/>
    <cellStyle name="Note 4 3" xfId="2284"/>
    <cellStyle name="Note 4 3 2" xfId="2730"/>
    <cellStyle name="Note 4 4" xfId="2285"/>
    <cellStyle name="Note 4 4 2" xfId="2731"/>
    <cellStyle name="Note 4 5" xfId="2286"/>
    <cellStyle name="Note 4 5 2" xfId="2732"/>
    <cellStyle name="Note 4 6" xfId="2287"/>
    <cellStyle name="Note 4 6 2" xfId="2733"/>
    <cellStyle name="Note 4 7" xfId="2288"/>
    <cellStyle name="Note 4 7 2" xfId="2734"/>
    <cellStyle name="Note 4 8" xfId="2282"/>
    <cellStyle name="Note 4 8 2" xfId="2728"/>
    <cellStyle name="Note 4 9" xfId="2563"/>
    <cellStyle name="Note 5" xfId="219"/>
    <cellStyle name="Note 5 2" xfId="2289"/>
    <cellStyle name="Note 5 2 2" xfId="2735"/>
    <cellStyle name="Note 5 3" xfId="2290"/>
    <cellStyle name="Note 5 3 2" xfId="2736"/>
    <cellStyle name="Note 5 4" xfId="2291"/>
    <cellStyle name="Note 5 4 2" xfId="2737"/>
    <cellStyle name="Note 5 5" xfId="2292"/>
    <cellStyle name="Note 5 5 2" xfId="2738"/>
    <cellStyle name="Note 5 6" xfId="2293"/>
    <cellStyle name="Note 5 6 2" xfId="2739"/>
    <cellStyle name="Note 5 7" xfId="2564"/>
    <cellStyle name="Note 6" xfId="220"/>
    <cellStyle name="Note 6 2" xfId="2294"/>
    <cellStyle name="Note 6 2 2" xfId="2740"/>
    <cellStyle name="Note 6 3" xfId="2295"/>
    <cellStyle name="Note 6 3 2" xfId="2741"/>
    <cellStyle name="Note 6 4" xfId="2296"/>
    <cellStyle name="Note 6 4 2" xfId="2742"/>
    <cellStyle name="Note 6 5" xfId="2297"/>
    <cellStyle name="Note 6 5 2" xfId="2743"/>
    <cellStyle name="Note 6 6" xfId="2298"/>
    <cellStyle name="Note 6 6 2" xfId="2744"/>
    <cellStyle name="Note 6 7" xfId="2565"/>
    <cellStyle name="Note 7" xfId="221"/>
    <cellStyle name="Note 7 2" xfId="2299"/>
    <cellStyle name="Note 7 2 2" xfId="2745"/>
    <cellStyle name="Note 7 3" xfId="2300"/>
    <cellStyle name="Note 7 3 2" xfId="2746"/>
    <cellStyle name="Note 7 4" xfId="2301"/>
    <cellStyle name="Note 7 4 2" xfId="2747"/>
    <cellStyle name="Note 7 5" xfId="2302"/>
    <cellStyle name="Note 7 5 2" xfId="2748"/>
    <cellStyle name="Note 7 6" xfId="2303"/>
    <cellStyle name="Note 7 6 2" xfId="2749"/>
    <cellStyle name="Note 7 7" xfId="2566"/>
    <cellStyle name="Note 8 2" xfId="2304"/>
    <cellStyle name="Note 8 2 2" xfId="2750"/>
    <cellStyle name="Note 8 3" xfId="2305"/>
    <cellStyle name="Note 8 3 2" xfId="2751"/>
    <cellStyle name="Note 8 4" xfId="2306"/>
    <cellStyle name="Note 8 4 2" xfId="2752"/>
    <cellStyle name="Note 8 5" xfId="2307"/>
    <cellStyle name="Note 8 5 2" xfId="2753"/>
    <cellStyle name="Note 8 6" xfId="2308"/>
    <cellStyle name="Note 8 6 2" xfId="2754"/>
    <cellStyle name="Note 9 2" xfId="2309"/>
    <cellStyle name="Note 9 2 2" xfId="2755"/>
    <cellStyle name="Note 9 3" xfId="2310"/>
    <cellStyle name="Note 9 3 2" xfId="2756"/>
    <cellStyle name="Note 9 4" xfId="2311"/>
    <cellStyle name="Note 9 4 2" xfId="2757"/>
    <cellStyle name="Note 9 5" xfId="2312"/>
    <cellStyle name="Note 9 5 2" xfId="2758"/>
    <cellStyle name="Note 9 6" xfId="2313"/>
    <cellStyle name="Note 9 6 2" xfId="2759"/>
    <cellStyle name="Number" xfId="222"/>
    <cellStyle name="Output 10 2" xfId="2314"/>
    <cellStyle name="Output 10 2 2" xfId="2547"/>
    <cellStyle name="Output 10 3" xfId="2315"/>
    <cellStyle name="Output 10 3 2" xfId="2596"/>
    <cellStyle name="Output 10 4" xfId="2316"/>
    <cellStyle name="Output 10 4 2" xfId="2597"/>
    <cellStyle name="Output 10 5" xfId="2317"/>
    <cellStyle name="Output 10 5 2" xfId="2548"/>
    <cellStyle name="Output 10 6" xfId="2318"/>
    <cellStyle name="Output 10 6 2" xfId="2546"/>
    <cellStyle name="Output 11 2" xfId="2319"/>
    <cellStyle name="Output 11 2 2" xfId="2545"/>
    <cellStyle name="Output 11 3" xfId="2320"/>
    <cellStyle name="Output 11 3 2" xfId="2544"/>
    <cellStyle name="Output 11 4" xfId="2321"/>
    <cellStyle name="Output 11 4 2" xfId="2543"/>
    <cellStyle name="Output 11 5" xfId="2322"/>
    <cellStyle name="Output 11 5 2" xfId="2542"/>
    <cellStyle name="Output 11 6" xfId="2323"/>
    <cellStyle name="Output 11 6 2" xfId="2595"/>
    <cellStyle name="Output 2" xfId="223"/>
    <cellStyle name="Output 2 2" xfId="2324"/>
    <cellStyle name="Output 2 2 2" xfId="2594"/>
    <cellStyle name="Output 2 3" xfId="2325"/>
    <cellStyle name="Output 2 3 2" xfId="2593"/>
    <cellStyle name="Output 2 4" xfId="2326"/>
    <cellStyle name="Output 2 4 2" xfId="2592"/>
    <cellStyle name="Output 2 5" xfId="2327"/>
    <cellStyle name="Output 2 5 2" xfId="2591"/>
    <cellStyle name="Output 2 6" xfId="2328"/>
    <cellStyle name="Output 2 6 2" xfId="2590"/>
    <cellStyle name="Output 2 7" xfId="2772"/>
    <cellStyle name="Output 3" xfId="224"/>
    <cellStyle name="Output 3 2" xfId="2330"/>
    <cellStyle name="Output 3 2 2" xfId="2588"/>
    <cellStyle name="Output 3 3" xfId="2331"/>
    <cellStyle name="Output 3 3 2" xfId="2587"/>
    <cellStyle name="Output 3 4" xfId="2332"/>
    <cellStyle name="Output 3 4 2" xfId="2541"/>
    <cellStyle name="Output 3 5" xfId="2333"/>
    <cellStyle name="Output 3 5 2" xfId="2586"/>
    <cellStyle name="Output 3 6" xfId="2334"/>
    <cellStyle name="Output 3 6 2" xfId="2585"/>
    <cellStyle name="Output 3 7" xfId="2335"/>
    <cellStyle name="Output 3 7 2" xfId="2584"/>
    <cellStyle name="Output 3 8" xfId="2329"/>
    <cellStyle name="Output 3 8 2" xfId="2589"/>
    <cellStyle name="Output 3 9" xfId="2771"/>
    <cellStyle name="Output 4" xfId="225"/>
    <cellStyle name="Output 4 2" xfId="2337"/>
    <cellStyle name="Output 4 2 2" xfId="2582"/>
    <cellStyle name="Output 4 3" xfId="2338"/>
    <cellStyle name="Output 4 3 2" xfId="2581"/>
    <cellStyle name="Output 4 4" xfId="2339"/>
    <cellStyle name="Output 4 4 2" xfId="2580"/>
    <cellStyle name="Output 4 5" xfId="2340"/>
    <cellStyle name="Output 4 5 2" xfId="2579"/>
    <cellStyle name="Output 4 6" xfId="2341"/>
    <cellStyle name="Output 4 6 2" xfId="2578"/>
    <cellStyle name="Output 4 7" xfId="2342"/>
    <cellStyle name="Output 4 7 2" xfId="2577"/>
    <cellStyle name="Output 4 8" xfId="2336"/>
    <cellStyle name="Output 4 8 2" xfId="2583"/>
    <cellStyle name="Output 4 9" xfId="2770"/>
    <cellStyle name="Output 5" xfId="226"/>
    <cellStyle name="Output 5 2" xfId="2343"/>
    <cellStyle name="Output 5 2 2" xfId="2540"/>
    <cellStyle name="Output 5 3" xfId="2344"/>
    <cellStyle name="Output 5 3 2" xfId="2576"/>
    <cellStyle name="Output 5 4" xfId="2345"/>
    <cellStyle name="Output 5 4 2" xfId="2575"/>
    <cellStyle name="Output 5 5" xfId="2346"/>
    <cellStyle name="Output 5 5 2" xfId="2574"/>
    <cellStyle name="Output 5 6" xfId="2347"/>
    <cellStyle name="Output 5 6 2" xfId="2573"/>
    <cellStyle name="Output 5 7" xfId="2769"/>
    <cellStyle name="Output 6" xfId="227"/>
    <cellStyle name="Output 6 2" xfId="2348"/>
    <cellStyle name="Output 6 2 2" xfId="2572"/>
    <cellStyle name="Output 6 3" xfId="2349"/>
    <cellStyle name="Output 6 3 2" xfId="2571"/>
    <cellStyle name="Output 6 4" xfId="2350"/>
    <cellStyle name="Output 6 4 2" xfId="2570"/>
    <cellStyle name="Output 6 5" xfId="2351"/>
    <cellStyle name="Output 6 5 2" xfId="2569"/>
    <cellStyle name="Output 6 6" xfId="2352"/>
    <cellStyle name="Output 6 6 2" xfId="2568"/>
    <cellStyle name="Output 6 7" xfId="2768"/>
    <cellStyle name="Output 7" xfId="228"/>
    <cellStyle name="Output 7 2" xfId="2353"/>
    <cellStyle name="Output 7 2 2" xfId="2567"/>
    <cellStyle name="Output 7 3" xfId="2354"/>
    <cellStyle name="Output 7 3 2" xfId="2537"/>
    <cellStyle name="Output 7 4" xfId="2355"/>
    <cellStyle name="Output 7 4 2" xfId="2539"/>
    <cellStyle name="Output 7 5" xfId="2356"/>
    <cellStyle name="Output 7 5 2" xfId="2538"/>
    <cellStyle name="Output 7 6" xfId="2357"/>
    <cellStyle name="Output 7 6 2" xfId="2773"/>
    <cellStyle name="Output 7 7" xfId="2767"/>
    <cellStyle name="Output 8 2" xfId="2358"/>
    <cellStyle name="Output 8 2 2" xfId="2774"/>
    <cellStyle name="Output 8 3" xfId="2359"/>
    <cellStyle name="Output 8 3 2" xfId="2775"/>
    <cellStyle name="Output 8 4" xfId="2360"/>
    <cellStyle name="Output 8 4 2" xfId="2776"/>
    <cellStyle name="Output 8 5" xfId="2361"/>
    <cellStyle name="Output 8 5 2" xfId="2777"/>
    <cellStyle name="Output 8 6" xfId="2362"/>
    <cellStyle name="Output 8 6 2" xfId="2778"/>
    <cellStyle name="Output 9 2" xfId="2363"/>
    <cellStyle name="Output 9 2 2" xfId="2779"/>
    <cellStyle name="Output 9 3" xfId="2364"/>
    <cellStyle name="Output 9 3 2" xfId="2780"/>
    <cellStyle name="Output 9 4" xfId="2365"/>
    <cellStyle name="Output 9 4 2" xfId="2781"/>
    <cellStyle name="Output 9 5" xfId="2366"/>
    <cellStyle name="Output 9 5 2" xfId="2782"/>
    <cellStyle name="Output 9 6" xfId="2367"/>
    <cellStyle name="Output 9 6 2" xfId="2783"/>
    <cellStyle name="Rounding" xfId="229"/>
    <cellStyle name="Sheet Title" xfId="230"/>
    <cellStyle name="Single Border" xfId="231"/>
    <cellStyle name="Single Underline" xfId="232"/>
    <cellStyle name="STYLE1" xfId="233"/>
    <cellStyle name="STYLE2" xfId="234"/>
    <cellStyle name="Title 10 2" xfId="2368"/>
    <cellStyle name="Title 10 3" xfId="2369"/>
    <cellStyle name="Title 10 4" xfId="2370"/>
    <cellStyle name="Title 10 5" xfId="2371"/>
    <cellStyle name="Title 10 6" xfId="2372"/>
    <cellStyle name="Title 11 2" xfId="2373"/>
    <cellStyle name="Title 11 3" xfId="2374"/>
    <cellStyle name="Title 11 4" xfId="2375"/>
    <cellStyle name="Title 11 5" xfId="2376"/>
    <cellStyle name="Title 11 6" xfId="2377"/>
    <cellStyle name="Title 2" xfId="2378"/>
    <cellStyle name="Title 2 2" xfId="2379"/>
    <cellStyle name="Title 2 3" xfId="2380"/>
    <cellStyle name="Title 2 4" xfId="2381"/>
    <cellStyle name="Title 2 5" xfId="2382"/>
    <cellStyle name="Title 2 6" xfId="2383"/>
    <cellStyle name="Title 3" xfId="2384"/>
    <cellStyle name="Title 3 2" xfId="2385"/>
    <cellStyle name="Title 3 3" xfId="2386"/>
    <cellStyle name="Title 3 4" xfId="2387"/>
    <cellStyle name="Title 3 5" xfId="2388"/>
    <cellStyle name="Title 3 6" xfId="2389"/>
    <cellStyle name="Title 4 2" xfId="2390"/>
    <cellStyle name="Title 4 3" xfId="2391"/>
    <cellStyle name="Title 4 4" xfId="2392"/>
    <cellStyle name="Title 4 5" xfId="2393"/>
    <cellStyle name="Title 4 6" xfId="2394"/>
    <cellStyle name="Title 5 2" xfId="2395"/>
    <cellStyle name="Title 5 3" xfId="2396"/>
    <cellStyle name="Title 5 4" xfId="2397"/>
    <cellStyle name="Title 5 5" xfId="2398"/>
    <cellStyle name="Title 5 6" xfId="2399"/>
    <cellStyle name="Title 6 2" xfId="2400"/>
    <cellStyle name="Title 6 3" xfId="2401"/>
    <cellStyle name="Title 6 4" xfId="2402"/>
    <cellStyle name="Title 6 5" xfId="2403"/>
    <cellStyle name="Title 6 6" xfId="2404"/>
    <cellStyle name="Title 7 2" xfId="2405"/>
    <cellStyle name="Title 7 3" xfId="2406"/>
    <cellStyle name="Title 7 4" xfId="2407"/>
    <cellStyle name="Title 7 5" xfId="2408"/>
    <cellStyle name="Title 7 6" xfId="2409"/>
    <cellStyle name="Title 8 2" xfId="2410"/>
    <cellStyle name="Title 8 3" xfId="2411"/>
    <cellStyle name="Title 8 4" xfId="2412"/>
    <cellStyle name="Title 8 5" xfId="2413"/>
    <cellStyle name="Title 8 6" xfId="2414"/>
    <cellStyle name="Title 9 2" xfId="2415"/>
    <cellStyle name="Title 9 3" xfId="2416"/>
    <cellStyle name="Title 9 4" xfId="2417"/>
    <cellStyle name="Title 9 5" xfId="2418"/>
    <cellStyle name="Title 9 6" xfId="2419"/>
    <cellStyle name="Top Bold Border" xfId="235"/>
    <cellStyle name="Top Double Border" xfId="236"/>
    <cellStyle name="Top Single Border" xfId="237"/>
    <cellStyle name="Top Single Border 2" xfId="2766"/>
    <cellStyle name="Total 10 2" xfId="2420"/>
    <cellStyle name="Total 10 2 2" xfId="2784"/>
    <cellStyle name="Total 10 3" xfId="2421"/>
    <cellStyle name="Total 10 3 2" xfId="2785"/>
    <cellStyle name="Total 10 4" xfId="2422"/>
    <cellStyle name="Total 10 4 2" xfId="2786"/>
    <cellStyle name="Total 10 5" xfId="2423"/>
    <cellStyle name="Total 10 5 2" xfId="2787"/>
    <cellStyle name="Total 10 6" xfId="2424"/>
    <cellStyle name="Total 10 6 2" xfId="2788"/>
    <cellStyle name="Total 11 2" xfId="2425"/>
    <cellStyle name="Total 11 2 2" xfId="2789"/>
    <cellStyle name="Total 11 3" xfId="2426"/>
    <cellStyle name="Total 11 3 2" xfId="2790"/>
    <cellStyle name="Total 11 4" xfId="2427"/>
    <cellStyle name="Total 11 4 2" xfId="2791"/>
    <cellStyle name="Total 11 5" xfId="2428"/>
    <cellStyle name="Total 11 5 2" xfId="2792"/>
    <cellStyle name="Total 11 6" xfId="2429"/>
    <cellStyle name="Total 11 6 2" xfId="2793"/>
    <cellStyle name="Total 2" xfId="238"/>
    <cellStyle name="Total 2 2" xfId="2430"/>
    <cellStyle name="Total 2 2 2" xfId="2794"/>
    <cellStyle name="Total 2 3" xfId="2431"/>
    <cellStyle name="Total 2 3 2" xfId="2795"/>
    <cellStyle name="Total 2 4" xfId="2432"/>
    <cellStyle name="Total 2 4 2" xfId="2796"/>
    <cellStyle name="Total 2 5" xfId="2433"/>
    <cellStyle name="Total 2 5 2" xfId="2797"/>
    <cellStyle name="Total 2 6" xfId="2434"/>
    <cellStyle name="Total 2 6 2" xfId="2798"/>
    <cellStyle name="Total 2 7" xfId="2765"/>
    <cellStyle name="Total 3" xfId="239"/>
    <cellStyle name="Total 3 2" xfId="2436"/>
    <cellStyle name="Total 3 2 2" xfId="2800"/>
    <cellStyle name="Total 3 3" xfId="2437"/>
    <cellStyle name="Total 3 3 2" xfId="2801"/>
    <cellStyle name="Total 3 4" xfId="2438"/>
    <cellStyle name="Total 3 4 2" xfId="2802"/>
    <cellStyle name="Total 3 5" xfId="2439"/>
    <cellStyle name="Total 3 5 2" xfId="2803"/>
    <cellStyle name="Total 3 6" xfId="2440"/>
    <cellStyle name="Total 3 6 2" xfId="2804"/>
    <cellStyle name="Total 3 7" xfId="2441"/>
    <cellStyle name="Total 3 7 2" xfId="2805"/>
    <cellStyle name="Total 3 8" xfId="2435"/>
    <cellStyle name="Total 3 8 2" xfId="2799"/>
    <cellStyle name="Total 3 9" xfId="2764"/>
    <cellStyle name="Total 4" xfId="240"/>
    <cellStyle name="Total 4 2" xfId="2443"/>
    <cellStyle name="Total 4 2 2" xfId="2807"/>
    <cellStyle name="Total 4 3" xfId="2444"/>
    <cellStyle name="Total 4 3 2" xfId="2808"/>
    <cellStyle name="Total 4 4" xfId="2445"/>
    <cellStyle name="Total 4 4 2" xfId="2809"/>
    <cellStyle name="Total 4 5" xfId="2446"/>
    <cellStyle name="Total 4 5 2" xfId="2810"/>
    <cellStyle name="Total 4 6" xfId="2447"/>
    <cellStyle name="Total 4 6 2" xfId="2811"/>
    <cellStyle name="Total 4 7" xfId="2448"/>
    <cellStyle name="Total 4 7 2" xfId="2812"/>
    <cellStyle name="Total 4 8" xfId="2442"/>
    <cellStyle name="Total 4 8 2" xfId="2806"/>
    <cellStyle name="Total 4 9" xfId="2763"/>
    <cellStyle name="Total 5" xfId="241"/>
    <cellStyle name="Total 5 2" xfId="2449"/>
    <cellStyle name="Total 5 2 2" xfId="2813"/>
    <cellStyle name="Total 5 3" xfId="2450"/>
    <cellStyle name="Total 5 3 2" xfId="2814"/>
    <cellStyle name="Total 5 4" xfId="2451"/>
    <cellStyle name="Total 5 4 2" xfId="2815"/>
    <cellStyle name="Total 5 5" xfId="2452"/>
    <cellStyle name="Total 5 5 2" xfId="2816"/>
    <cellStyle name="Total 5 6" xfId="2453"/>
    <cellStyle name="Total 5 6 2" xfId="2817"/>
    <cellStyle name="Total 5 7" xfId="2762"/>
    <cellStyle name="Total 6" xfId="242"/>
    <cellStyle name="Total 6 2" xfId="2454"/>
    <cellStyle name="Total 6 2 2" xfId="2818"/>
    <cellStyle name="Total 6 3" xfId="2455"/>
    <cellStyle name="Total 6 3 2" xfId="2819"/>
    <cellStyle name="Total 6 4" xfId="2456"/>
    <cellStyle name="Total 6 4 2" xfId="2820"/>
    <cellStyle name="Total 6 5" xfId="2457"/>
    <cellStyle name="Total 6 5 2" xfId="2821"/>
    <cellStyle name="Total 6 6" xfId="2458"/>
    <cellStyle name="Total 6 6 2" xfId="2822"/>
    <cellStyle name="Total 6 7" xfId="2761"/>
    <cellStyle name="Total 7" xfId="243"/>
    <cellStyle name="Total 7 2" xfId="2459"/>
    <cellStyle name="Total 7 2 2" xfId="2823"/>
    <cellStyle name="Total 7 3" xfId="2460"/>
    <cellStyle name="Total 7 3 2" xfId="2824"/>
    <cellStyle name="Total 7 4" xfId="2461"/>
    <cellStyle name="Total 7 4 2" xfId="2825"/>
    <cellStyle name="Total 7 5" xfId="2462"/>
    <cellStyle name="Total 7 5 2" xfId="2826"/>
    <cellStyle name="Total 7 6" xfId="2463"/>
    <cellStyle name="Total 7 6 2" xfId="2827"/>
    <cellStyle name="Total 7 7" xfId="2760"/>
    <cellStyle name="Total 8 2" xfId="2464"/>
    <cellStyle name="Total 8 2 2" xfId="2828"/>
    <cellStyle name="Total 8 3" xfId="2465"/>
    <cellStyle name="Total 8 3 2" xfId="2829"/>
    <cellStyle name="Total 8 4" xfId="2466"/>
    <cellStyle name="Total 8 4 2" xfId="2830"/>
    <cellStyle name="Total 8 5" xfId="2467"/>
    <cellStyle name="Total 8 5 2" xfId="2831"/>
    <cellStyle name="Total 8 6" xfId="2468"/>
    <cellStyle name="Total 8 6 2" xfId="2832"/>
    <cellStyle name="Total 9 2" xfId="2469"/>
    <cellStyle name="Total 9 2 2" xfId="2833"/>
    <cellStyle name="Total 9 3" xfId="2470"/>
    <cellStyle name="Total 9 3 2" xfId="2834"/>
    <cellStyle name="Total 9 4" xfId="2471"/>
    <cellStyle name="Total 9 4 2" xfId="2835"/>
    <cellStyle name="Total 9 5" xfId="2472"/>
    <cellStyle name="Total 9 5 2" xfId="2836"/>
    <cellStyle name="Total 9 6" xfId="2473"/>
    <cellStyle name="Total 9 6 2" xfId="2837"/>
    <cellStyle name="Warning Text 10 2" xfId="2474"/>
    <cellStyle name="Warning Text 10 3" xfId="2475"/>
    <cellStyle name="Warning Text 10 4" xfId="2476"/>
    <cellStyle name="Warning Text 10 5" xfId="2477"/>
    <cellStyle name="Warning Text 10 6" xfId="2478"/>
    <cellStyle name="Warning Text 11 2" xfId="2479"/>
    <cellStyle name="Warning Text 11 3" xfId="2480"/>
    <cellStyle name="Warning Text 11 4" xfId="2481"/>
    <cellStyle name="Warning Text 11 5" xfId="2482"/>
    <cellStyle name="Warning Text 11 6" xfId="2483"/>
    <cellStyle name="Warning Text 2" xfId="244"/>
    <cellStyle name="Warning Text 2 2" xfId="2484"/>
    <cellStyle name="Warning Text 2 3" xfId="2485"/>
    <cellStyle name="Warning Text 2 4" xfId="2486"/>
    <cellStyle name="Warning Text 2 5" xfId="2487"/>
    <cellStyle name="Warning Text 2 6" xfId="2488"/>
    <cellStyle name="Warning Text 3" xfId="245"/>
    <cellStyle name="Warning Text 3 2" xfId="2489"/>
    <cellStyle name="Warning Text 3 3" xfId="2490"/>
    <cellStyle name="Warning Text 3 4" xfId="2491"/>
    <cellStyle name="Warning Text 3 5" xfId="2492"/>
    <cellStyle name="Warning Text 3 6" xfId="2493"/>
    <cellStyle name="Warning Text 4" xfId="246"/>
    <cellStyle name="Warning Text 4 2" xfId="2494"/>
    <cellStyle name="Warning Text 4 3" xfId="2495"/>
    <cellStyle name="Warning Text 4 4" xfId="2496"/>
    <cellStyle name="Warning Text 4 5" xfId="2497"/>
    <cellStyle name="Warning Text 4 6" xfId="2498"/>
    <cellStyle name="Warning Text 5" xfId="247"/>
    <cellStyle name="Warning Text 5 2" xfId="2499"/>
    <cellStyle name="Warning Text 5 3" xfId="2500"/>
    <cellStyle name="Warning Text 5 4" xfId="2501"/>
    <cellStyle name="Warning Text 5 5" xfId="2502"/>
    <cellStyle name="Warning Text 5 6" xfId="2503"/>
    <cellStyle name="Warning Text 6" xfId="248"/>
    <cellStyle name="Warning Text 6 2" xfId="2504"/>
    <cellStyle name="Warning Text 6 3" xfId="2505"/>
    <cellStyle name="Warning Text 6 4" xfId="2506"/>
    <cellStyle name="Warning Text 6 5" xfId="2507"/>
    <cellStyle name="Warning Text 6 6" xfId="2508"/>
    <cellStyle name="Warning Text 7" xfId="249"/>
    <cellStyle name="Warning Text 7 2" xfId="2509"/>
    <cellStyle name="Warning Text 7 3" xfId="2510"/>
    <cellStyle name="Warning Text 7 4" xfId="2511"/>
    <cellStyle name="Warning Text 7 5" xfId="2512"/>
    <cellStyle name="Warning Text 7 6" xfId="2513"/>
    <cellStyle name="Warning Text 8 2" xfId="2514"/>
    <cellStyle name="Warning Text 8 3" xfId="2515"/>
    <cellStyle name="Warning Text 8 4" xfId="2516"/>
    <cellStyle name="Warning Text 8 5" xfId="2517"/>
    <cellStyle name="Warning Text 8 6" xfId="2518"/>
    <cellStyle name="Warning Text 9 2" xfId="2519"/>
    <cellStyle name="Warning Text 9 3" xfId="2520"/>
    <cellStyle name="Warning Text 9 4" xfId="2521"/>
    <cellStyle name="Warning Text 9 5" xfId="2522"/>
    <cellStyle name="Warning Text 9 6" xfId="25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532109CB-04B4-4C13-B2D8-99B4C1925B7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8"/>
  <sheetViews>
    <sheetView showGridLines="0" tabSelected="1" zoomScaleNormal="10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2" t="s">
        <v>425</v>
      </c>
      <c r="J1" s="2003"/>
      <c r="K1" s="2003"/>
      <c r="L1" s="2003"/>
      <c r="M1" s="2003"/>
      <c r="N1" s="2003"/>
      <c r="O1" s="2003"/>
      <c r="P1" s="2003"/>
      <c r="Q1" s="2003"/>
      <c r="R1" s="2003"/>
      <c r="S1" s="2003"/>
    </row>
    <row r="2" spans="1:28" ht="12" customHeight="1" x14ac:dyDescent="0.2">
      <c r="A2" s="47" t="s">
        <v>1684</v>
      </c>
      <c r="D2" s="48"/>
      <c r="I2" s="2004" t="s">
        <v>1036</v>
      </c>
      <c r="J2" s="2003"/>
      <c r="K2" s="2003"/>
      <c r="L2" s="2003"/>
      <c r="M2" s="2003"/>
      <c r="N2" s="2003"/>
      <c r="O2" s="2003"/>
      <c r="P2" s="2003"/>
      <c r="Q2" s="2003"/>
      <c r="R2" s="2003"/>
      <c r="S2" s="2003"/>
    </row>
    <row r="3" spans="1:28" ht="12" customHeight="1" x14ac:dyDescent="0.2">
      <c r="A3" s="155" t="s">
        <v>1685</v>
      </c>
      <c r="B3" s="156"/>
      <c r="C3" s="156"/>
      <c r="D3" s="157"/>
      <c r="I3" s="2004" t="s">
        <v>54</v>
      </c>
      <c r="J3" s="2003"/>
      <c r="K3" s="2003"/>
      <c r="L3" s="2003"/>
      <c r="M3" s="2003"/>
      <c r="N3" s="2003"/>
      <c r="O3" s="2003"/>
      <c r="P3" s="2003"/>
      <c r="Q3" s="2003"/>
      <c r="R3" s="2003"/>
      <c r="S3" s="2003"/>
    </row>
    <row r="4" spans="1:28" ht="12" customHeight="1" x14ac:dyDescent="0.2">
      <c r="A4" s="37"/>
      <c r="I4" s="2004" t="s">
        <v>545</v>
      </c>
      <c r="J4" s="2003"/>
      <c r="K4" s="2003"/>
      <c r="L4" s="2003"/>
      <c r="M4" s="2003"/>
      <c r="N4" s="2003"/>
      <c r="O4" s="2003"/>
      <c r="P4" s="2003"/>
      <c r="Q4" s="2003"/>
      <c r="R4" s="2003"/>
      <c r="S4" s="2003"/>
    </row>
    <row r="5" spans="1:28" ht="14.1" customHeight="1" x14ac:dyDescent="0.2">
      <c r="B5" s="104"/>
      <c r="C5" s="26" t="s">
        <v>966</v>
      </c>
      <c r="D5" s="84"/>
      <c r="E5" s="84"/>
      <c r="H5" s="38"/>
      <c r="I5" s="2012" t="s">
        <v>701</v>
      </c>
      <c r="J5" s="2011"/>
      <c r="K5" s="2011"/>
      <c r="L5" s="2011"/>
      <c r="M5" s="2011"/>
      <c r="N5" s="2011"/>
      <c r="O5" s="2011"/>
      <c r="P5" s="2011"/>
      <c r="Q5" s="2011"/>
      <c r="R5" s="2011"/>
      <c r="S5" s="2011"/>
    </row>
    <row r="6" spans="1:28" ht="14.1" customHeight="1" x14ac:dyDescent="0.2">
      <c r="B6" s="104" t="s">
        <v>2077</v>
      </c>
      <c r="C6" s="26" t="s">
        <v>967</v>
      </c>
      <c r="D6" s="84"/>
      <c r="E6" s="84"/>
      <c r="I6" s="2010" t="s">
        <v>938</v>
      </c>
      <c r="J6" s="2011"/>
      <c r="K6" s="2011"/>
      <c r="L6" s="2011"/>
      <c r="M6" s="2011"/>
      <c r="N6" s="2011"/>
      <c r="O6" s="2011"/>
      <c r="P6" s="2011"/>
      <c r="Q6" s="2011"/>
      <c r="R6" s="2011"/>
      <c r="S6" s="2011"/>
    </row>
    <row r="7" spans="1:28" ht="12.2" customHeight="1" x14ac:dyDescent="0.2">
      <c r="I7" s="2005">
        <v>43281</v>
      </c>
      <c r="J7" s="2006"/>
      <c r="K7" s="2006"/>
      <c r="L7" s="2006"/>
      <c r="M7" s="2006"/>
      <c r="N7" s="2006"/>
      <c r="O7" s="2006"/>
      <c r="P7" s="2006"/>
      <c r="Q7" s="2006"/>
      <c r="R7" s="2006"/>
      <c r="S7" s="200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7" t="s">
        <v>695</v>
      </c>
      <c r="J9" s="2008"/>
      <c r="K9" s="2008"/>
      <c r="L9" s="2008"/>
      <c r="M9" s="2008"/>
      <c r="N9" s="2008"/>
      <c r="O9" s="2008"/>
      <c r="P9" s="2008"/>
      <c r="Q9" s="2008"/>
      <c r="R9" s="2008"/>
      <c r="S9" s="2009"/>
      <c r="T9" s="2023" t="s">
        <v>554</v>
      </c>
      <c r="U9" s="2024"/>
      <c r="V9" s="2024"/>
      <c r="W9" s="2024"/>
      <c r="X9" s="2024"/>
      <c r="Y9" s="2024"/>
      <c r="Z9" s="2024"/>
      <c r="AA9" s="2025"/>
    </row>
    <row r="10" spans="1:28" ht="13.5" customHeight="1" x14ac:dyDescent="0.2">
      <c r="A10" s="2030" t="s">
        <v>696</v>
      </c>
      <c r="B10" s="2031"/>
      <c r="C10" s="2031"/>
      <c r="D10" s="2031"/>
      <c r="E10" s="2031"/>
      <c r="F10" s="2031"/>
      <c r="G10" s="2031"/>
      <c r="H10" s="2032"/>
      <c r="I10" s="29"/>
      <c r="J10" s="30"/>
      <c r="K10" s="28"/>
      <c r="R10" s="30"/>
      <c r="S10" s="30"/>
      <c r="T10" s="2026"/>
      <c r="U10" s="2011"/>
      <c r="V10" s="2011"/>
      <c r="W10" s="2011"/>
      <c r="X10" s="2011"/>
      <c r="Y10" s="2011"/>
      <c r="Z10" s="2011"/>
      <c r="AA10" s="2017"/>
    </row>
    <row r="11" spans="1:28" ht="14.25" customHeight="1" x14ac:dyDescent="0.2">
      <c r="A11" s="2033" t="s">
        <v>1012</v>
      </c>
      <c r="B11" s="2034"/>
      <c r="C11" s="2034"/>
      <c r="D11" s="2034"/>
      <c r="E11" s="2034"/>
      <c r="F11" s="2034"/>
      <c r="G11" s="2034"/>
      <c r="H11" s="2035"/>
      <c r="I11" s="27"/>
      <c r="J11" s="74"/>
      <c r="K11" s="27"/>
      <c r="O11" s="148" t="s">
        <v>2077</v>
      </c>
      <c r="P11" s="100" t="s">
        <v>210</v>
      </c>
      <c r="Q11" s="30"/>
      <c r="R11" s="28"/>
      <c r="S11" s="27"/>
      <c r="T11" s="2027"/>
      <c r="U11" s="2028"/>
      <c r="V11" s="2028"/>
      <c r="W11" s="2028"/>
      <c r="X11" s="2028"/>
      <c r="Y11" s="2028"/>
      <c r="Z11" s="2028"/>
      <c r="AA11" s="2029"/>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7">
        <v>44000000046</v>
      </c>
      <c r="B13" s="2038"/>
      <c r="C13" s="2038"/>
      <c r="D13" s="2038"/>
      <c r="E13" s="2038"/>
      <c r="F13" s="2038"/>
      <c r="G13" s="2038"/>
      <c r="H13" s="2039"/>
      <c r="I13" s="31"/>
      <c r="J13" s="30"/>
      <c r="K13" s="28"/>
      <c r="L13" s="30"/>
      <c r="M13" s="30"/>
      <c r="N13" s="30"/>
      <c r="O13" s="30"/>
      <c r="P13" s="30"/>
      <c r="Q13" s="30"/>
      <c r="R13" s="30"/>
      <c r="S13" s="30"/>
      <c r="T13" s="2042" t="s">
        <v>2082</v>
      </c>
      <c r="U13" s="2043"/>
      <c r="V13" s="2043"/>
      <c r="W13" s="2043"/>
      <c r="X13" s="2043"/>
      <c r="Y13" s="2044"/>
      <c r="Z13" s="2044"/>
      <c r="AA13" s="2045"/>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6" t="s">
        <v>2078</v>
      </c>
      <c r="B15" s="2040"/>
      <c r="C15" s="2040"/>
      <c r="D15" s="2040"/>
      <c r="E15" s="2040"/>
      <c r="F15" s="2040"/>
      <c r="G15" s="2040"/>
      <c r="H15" s="2041"/>
      <c r="T15" s="2046" t="s">
        <v>2095</v>
      </c>
      <c r="U15" s="1990"/>
      <c r="V15" s="1990"/>
      <c r="W15" s="1990"/>
      <c r="X15" s="1990"/>
      <c r="Y15" s="2047"/>
      <c r="Z15" s="2047"/>
      <c r="AA15" s="2048"/>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6" t="s">
        <v>2098</v>
      </c>
      <c r="B17" s="1997"/>
      <c r="C17" s="1997"/>
      <c r="D17" s="1997"/>
      <c r="E17" s="1997"/>
      <c r="F17" s="1997"/>
      <c r="G17" s="1997"/>
      <c r="H17" s="2022"/>
      <c r="T17" s="2053" t="s">
        <v>2083</v>
      </c>
      <c r="U17" s="2054"/>
      <c r="V17" s="2054"/>
      <c r="W17" s="2054"/>
      <c r="X17" s="2054"/>
      <c r="Y17" s="2054"/>
      <c r="Z17" s="2054"/>
      <c r="AA17" s="2055"/>
    </row>
    <row r="18" spans="1:27" ht="13.5" customHeight="1" x14ac:dyDescent="0.2">
      <c r="A18" s="85" t="s">
        <v>551</v>
      </c>
      <c r="B18" s="76"/>
      <c r="C18" s="72"/>
      <c r="D18" s="76"/>
      <c r="E18" s="76"/>
      <c r="F18" s="76"/>
      <c r="G18" s="76"/>
      <c r="H18" s="56"/>
      <c r="I18" s="2021" t="s">
        <v>697</v>
      </c>
      <c r="J18" s="1972"/>
      <c r="K18" s="1972"/>
      <c r="L18" s="1972"/>
      <c r="M18" s="1972"/>
      <c r="N18" s="1972"/>
      <c r="O18" s="1972"/>
      <c r="P18" s="1972"/>
      <c r="Q18" s="1972"/>
      <c r="R18" s="1972"/>
      <c r="S18" s="1973"/>
      <c r="T18" s="85" t="s">
        <v>735</v>
      </c>
      <c r="U18" s="51"/>
      <c r="V18" s="72"/>
      <c r="W18" s="50"/>
      <c r="X18" s="85" t="s">
        <v>284</v>
      </c>
      <c r="Y18" s="81"/>
      <c r="Z18" s="159" t="s">
        <v>698</v>
      </c>
      <c r="AA18" s="46"/>
    </row>
    <row r="19" spans="1:27" ht="13.5" customHeight="1" x14ac:dyDescent="0.2">
      <c r="A19" s="2036" t="s">
        <v>2079</v>
      </c>
      <c r="B19" s="1982"/>
      <c r="C19" s="1982"/>
      <c r="D19" s="1982"/>
      <c r="E19" s="1982"/>
      <c r="F19" s="1982"/>
      <c r="G19" s="1982"/>
      <c r="H19" s="1962"/>
      <c r="I19" s="30"/>
      <c r="J19" s="99"/>
      <c r="K19" s="40"/>
      <c r="L19" s="38"/>
      <c r="M19" s="112" t="s">
        <v>333</v>
      </c>
      <c r="P19" s="27"/>
      <c r="Q19" s="27"/>
      <c r="R19" s="27"/>
      <c r="S19" s="31"/>
      <c r="T19" s="2036" t="s">
        <v>2078</v>
      </c>
      <c r="U19" s="1961"/>
      <c r="V19" s="1961"/>
      <c r="W19" s="1962"/>
      <c r="X19" s="2051" t="s">
        <v>2084</v>
      </c>
      <c r="Y19" s="2052"/>
      <c r="Z19" s="2049">
        <v>60050</v>
      </c>
      <c r="AA19" s="2050"/>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60" t="s">
        <v>2080</v>
      </c>
      <c r="B21" s="1961"/>
      <c r="C21" s="1961"/>
      <c r="D21" s="1961"/>
      <c r="E21" s="1961"/>
      <c r="F21" s="1961"/>
      <c r="G21" s="1961"/>
      <c r="H21" s="1962"/>
      <c r="I21" s="2016" t="s">
        <v>699</v>
      </c>
      <c r="J21" s="2011"/>
      <c r="K21" s="2011"/>
      <c r="L21" s="2011"/>
      <c r="M21" s="2011"/>
      <c r="N21" s="2011"/>
      <c r="O21" s="2011"/>
      <c r="P21" s="2011"/>
      <c r="Q21" s="2011"/>
      <c r="R21" s="2011"/>
      <c r="S21" s="2017"/>
      <c r="T21" s="2060" t="s">
        <v>2085</v>
      </c>
      <c r="U21" s="2061"/>
      <c r="V21" s="2061"/>
      <c r="W21" s="2061"/>
      <c r="X21" s="2066" t="s">
        <v>2086</v>
      </c>
      <c r="Y21" s="2067"/>
      <c r="Z21" s="2067"/>
      <c r="AA21" s="2068"/>
    </row>
    <row r="22" spans="1:27" ht="13.5" customHeight="1" x14ac:dyDescent="0.2">
      <c r="A22" s="87" t="s">
        <v>552</v>
      </c>
      <c r="B22" s="59"/>
      <c r="C22" s="59"/>
      <c r="D22" s="59"/>
      <c r="E22" s="59"/>
      <c r="F22" s="59"/>
      <c r="G22" s="59"/>
      <c r="H22" s="60"/>
      <c r="I22" s="2018" t="s">
        <v>1504</v>
      </c>
      <c r="J22" s="2019"/>
      <c r="K22" s="2019"/>
      <c r="L22" s="2019"/>
      <c r="M22" s="2019"/>
      <c r="N22" s="2019"/>
      <c r="O22" s="2019"/>
      <c r="P22" s="2019"/>
      <c r="Q22" s="2019"/>
      <c r="R22" s="2019"/>
      <c r="S22" s="2020"/>
      <c r="T22" s="85" t="s">
        <v>1596</v>
      </c>
      <c r="U22" s="51"/>
      <c r="V22" s="72"/>
      <c r="W22" s="51"/>
      <c r="X22" s="160" t="s">
        <v>1385</v>
      </c>
      <c r="Z22" s="45"/>
      <c r="AA22" s="46"/>
    </row>
    <row r="23" spans="1:27" ht="13.5" customHeight="1" x14ac:dyDescent="0.2">
      <c r="A23" s="2013" t="s">
        <v>2094</v>
      </c>
      <c r="B23" s="2014"/>
      <c r="C23" s="2014"/>
      <c r="D23" s="2014"/>
      <c r="E23" s="2014"/>
      <c r="F23" s="2014"/>
      <c r="G23" s="2014"/>
      <c r="H23" s="2015"/>
      <c r="T23" s="1996" t="s">
        <v>2091</v>
      </c>
      <c r="U23" s="2059"/>
      <c r="V23" s="2059"/>
      <c r="W23" s="2059"/>
      <c r="X23" s="2063">
        <v>43434</v>
      </c>
      <c r="Y23" s="2064"/>
      <c r="Z23" s="2064"/>
      <c r="AA23" s="2065"/>
    </row>
    <row r="24" spans="1:27" ht="14.1" customHeight="1" x14ac:dyDescent="0.2">
      <c r="A24" s="88" t="s">
        <v>698</v>
      </c>
      <c r="B24" s="49"/>
      <c r="C24" s="49"/>
      <c r="D24" s="49"/>
      <c r="E24" s="49"/>
      <c r="F24" s="49"/>
      <c r="G24" s="49"/>
      <c r="H24" s="61"/>
      <c r="J24" s="1983" t="str">
        <f>IF(B5="x",IF(AUDITCHECK!D29="AFR form Incomplete.","",IF(AUDITCHECK!D29="Deficit reduction plan is required.","School District must complete a deficit reduction plan in the 2018-2019 Budget",)),"")</f>
        <v/>
      </c>
      <c r="K24" s="1983"/>
      <c r="L24" s="1983"/>
      <c r="M24" s="1983"/>
      <c r="N24" s="1983"/>
      <c r="O24" s="1983"/>
      <c r="P24" s="1983"/>
      <c r="Q24" s="1983"/>
      <c r="R24" s="1983"/>
      <c r="S24" s="1984"/>
      <c r="T24" s="105" t="s">
        <v>552</v>
      </c>
      <c r="U24" s="106"/>
      <c r="V24" s="106"/>
      <c r="W24" s="106"/>
      <c r="X24" s="107"/>
      <c r="Y24" s="107"/>
      <c r="Z24" s="107"/>
      <c r="AA24" s="108"/>
    </row>
    <row r="25" spans="1:27" ht="14.1" customHeight="1" x14ac:dyDescent="0.2">
      <c r="A25" s="1960">
        <v>60098</v>
      </c>
      <c r="B25" s="1961"/>
      <c r="C25" s="1961"/>
      <c r="D25" s="1961"/>
      <c r="E25" s="1961"/>
      <c r="F25" s="1961"/>
      <c r="G25" s="1961"/>
      <c r="H25" s="1962"/>
      <c r="I25" s="113"/>
      <c r="J25" s="1985"/>
      <c r="K25" s="1985"/>
      <c r="L25" s="1985"/>
      <c r="M25" s="1985"/>
      <c r="N25" s="1985"/>
      <c r="O25" s="1985"/>
      <c r="P25" s="1985"/>
      <c r="Q25" s="1985"/>
      <c r="R25" s="1985"/>
      <c r="S25" s="1986"/>
      <c r="T25" s="2056" t="s">
        <v>2087</v>
      </c>
      <c r="U25" s="2057"/>
      <c r="V25" s="2057"/>
      <c r="W25" s="2057"/>
      <c r="X25" s="2057"/>
      <c r="Y25" s="2057"/>
      <c r="Z25" s="2057"/>
      <c r="AA25" s="205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71" t="s">
        <v>1591</v>
      </c>
      <c r="J27" s="1972"/>
      <c r="K27" s="1972"/>
      <c r="L27" s="1972"/>
      <c r="M27" s="1972"/>
      <c r="N27" s="1972"/>
      <c r="O27" s="1972"/>
      <c r="P27" s="1972"/>
      <c r="Q27" s="1972"/>
      <c r="R27" s="1972"/>
      <c r="S27" s="1973"/>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2081</v>
      </c>
      <c r="M29" s="40" t="s">
        <v>101</v>
      </c>
      <c r="N29" s="32" t="s">
        <v>1604</v>
      </c>
      <c r="O29" s="32"/>
      <c r="P29" s="32"/>
      <c r="Q29" s="32"/>
      <c r="R29" s="32"/>
      <c r="S29" s="123"/>
      <c r="T29" s="6"/>
      <c r="U29" s="6"/>
      <c r="V29" s="6"/>
      <c r="W29" s="6"/>
      <c r="X29" s="6"/>
      <c r="Y29" s="6"/>
      <c r="Z29" s="6"/>
      <c r="AA29" s="132"/>
    </row>
    <row r="30" spans="1:27" ht="13.5" customHeight="1" x14ac:dyDescent="0.2">
      <c r="A30" s="153"/>
      <c r="B30" s="136" t="s">
        <v>2081</v>
      </c>
      <c r="C30" s="124" t="s">
        <v>1226</v>
      </c>
      <c r="D30" s="28"/>
      <c r="E30" s="28"/>
      <c r="F30" s="140"/>
      <c r="G30" s="114"/>
      <c r="H30" s="114"/>
      <c r="I30" s="54"/>
      <c r="J30" s="102"/>
      <c r="K30" s="28" t="s">
        <v>597</v>
      </c>
      <c r="L30" s="148" t="s">
        <v>2081</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2081</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2"/>
      <c r="Q35" s="1961"/>
      <c r="R35" s="1961"/>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6"/>
      <c r="B38" s="1997"/>
      <c r="C38" s="1997"/>
      <c r="D38" s="1997"/>
      <c r="E38" s="1997"/>
      <c r="F38" s="1961"/>
      <c r="G38" s="1961"/>
      <c r="H38" s="1962"/>
      <c r="I38" s="1989"/>
      <c r="J38" s="1990"/>
      <c r="K38" s="1990"/>
      <c r="L38" s="1990"/>
      <c r="M38" s="1990"/>
      <c r="N38" s="1990"/>
      <c r="O38" s="1990"/>
      <c r="P38" s="1991"/>
      <c r="Q38" s="1991"/>
      <c r="R38" s="1991"/>
      <c r="S38" s="1992"/>
      <c r="T38" s="2046"/>
      <c r="U38" s="1990"/>
      <c r="V38" s="1990"/>
      <c r="W38" s="1990"/>
      <c r="X38" s="1991"/>
      <c r="Y38" s="1991"/>
      <c r="Z38" s="1991"/>
      <c r="AA38" s="1992"/>
    </row>
    <row r="39" spans="1:27" ht="12" customHeight="1" x14ac:dyDescent="0.2">
      <c r="A39" s="1966" t="s">
        <v>552</v>
      </c>
      <c r="B39" s="1967"/>
      <c r="C39" s="72"/>
      <c r="D39" s="69"/>
      <c r="E39" s="69"/>
      <c r="F39" s="79"/>
      <c r="G39" s="69"/>
      <c r="H39" s="56"/>
      <c r="I39" s="1966" t="s">
        <v>552</v>
      </c>
      <c r="J39" s="1967"/>
      <c r="K39" s="1967"/>
      <c r="L39" s="1967"/>
      <c r="M39" s="1967"/>
      <c r="N39" s="67"/>
      <c r="O39" s="72"/>
      <c r="P39" s="72"/>
      <c r="Q39" s="78"/>
      <c r="R39" s="72"/>
      <c r="S39" s="56"/>
      <c r="T39" s="72" t="s">
        <v>552</v>
      </c>
      <c r="U39" s="51"/>
      <c r="V39" s="72"/>
      <c r="W39" s="50"/>
      <c r="X39" s="78"/>
      <c r="Y39" s="45"/>
      <c r="Z39" s="45"/>
      <c r="AA39" s="46"/>
    </row>
    <row r="40" spans="1:27" ht="13.5" customHeight="1" x14ac:dyDescent="0.2">
      <c r="A40" s="1974"/>
      <c r="B40" s="1975"/>
      <c r="C40" s="1976"/>
      <c r="D40" s="1976"/>
      <c r="E40" s="1976"/>
      <c r="F40" s="1977"/>
      <c r="G40" s="1977"/>
      <c r="H40" s="1978"/>
      <c r="I40" s="1999"/>
      <c r="J40" s="2000"/>
      <c r="K40" s="2000"/>
      <c r="L40" s="2000"/>
      <c r="M40" s="2000"/>
      <c r="N40" s="2000"/>
      <c r="O40" s="2000"/>
      <c r="P40" s="2000"/>
      <c r="Q40" s="2000"/>
      <c r="R40" s="2000"/>
      <c r="S40" s="2001"/>
      <c r="T40" s="1999"/>
      <c r="U40" s="2062"/>
      <c r="V40" s="2000"/>
      <c r="W40" s="2000"/>
      <c r="X40" s="2000"/>
      <c r="Y40" s="2000"/>
      <c r="Z40" s="2000"/>
      <c r="AA40" s="2001"/>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8"/>
      <c r="B42" s="1980"/>
      <c r="C42" s="1981"/>
      <c r="D42" s="1979"/>
      <c r="E42" s="1980"/>
      <c r="F42" s="1980"/>
      <c r="G42" s="1980"/>
      <c r="H42" s="1981"/>
      <c r="I42" s="1963"/>
      <c r="J42" s="1964"/>
      <c r="K42" s="1964"/>
      <c r="L42" s="1964"/>
      <c r="M42" s="1964"/>
      <c r="N42" s="1964"/>
      <c r="O42" s="1965"/>
      <c r="P42" s="1998"/>
      <c r="Q42" s="1964"/>
      <c r="R42" s="1964"/>
      <c r="S42" s="1965"/>
      <c r="T42" s="1963"/>
      <c r="U42" s="1964"/>
      <c r="V42" s="1964"/>
      <c r="W42" s="1965"/>
      <c r="X42" s="1998"/>
      <c r="Y42" s="1964"/>
      <c r="Z42" s="1964"/>
      <c r="AA42" s="196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3"/>
      <c r="B44" s="1994"/>
      <c r="C44" s="1994"/>
      <c r="D44" s="1994"/>
      <c r="E44" s="1994"/>
      <c r="F44" s="1994"/>
      <c r="G44" s="1994"/>
      <c r="H44" s="1995"/>
      <c r="I44" s="1968"/>
      <c r="J44" s="1969"/>
      <c r="K44" s="1969"/>
      <c r="L44" s="1969"/>
      <c r="M44" s="1969"/>
      <c r="N44" s="1969"/>
      <c r="O44" s="1969"/>
      <c r="P44" s="1969"/>
      <c r="Q44" s="1969"/>
      <c r="R44" s="1969"/>
      <c r="S44" s="1970"/>
      <c r="T44" s="1968"/>
      <c r="U44" s="1987"/>
      <c r="V44" s="1987"/>
      <c r="W44" s="1987"/>
      <c r="X44" s="1987"/>
      <c r="Y44" s="1987"/>
      <c r="Z44" s="1969"/>
      <c r="AA44" s="1970"/>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26" sqref="F26"/>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2037</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59"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110" zoomScaleNormal="110" workbookViewId="0">
      <selection activeCell="H24" sqref="H2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4" t="s">
        <v>650</v>
      </c>
      <c r="B1" s="2222"/>
      <c r="C1" s="722"/>
    </row>
    <row r="2" spans="1:7" ht="33.75" x14ac:dyDescent="0.2">
      <c r="A2" s="2229" t="s">
        <v>1905</v>
      </c>
      <c r="B2" s="2230"/>
      <c r="C2" s="1909" t="s">
        <v>2038</v>
      </c>
      <c r="D2" s="724" t="s">
        <v>2045</v>
      </c>
      <c r="E2" s="724" t="s">
        <v>2046</v>
      </c>
      <c r="F2" s="1909" t="s">
        <v>2039</v>
      </c>
    </row>
    <row r="3" spans="1:7" ht="15.75" customHeight="1" x14ac:dyDescent="0.2">
      <c r="A3" s="2231" t="s">
        <v>1176</v>
      </c>
      <c r="B3" s="2232"/>
      <c r="C3" s="2225"/>
      <c r="D3" s="2226"/>
      <c r="E3" s="2226"/>
      <c r="F3" s="2227"/>
    </row>
    <row r="4" spans="1:7" ht="12.75" customHeight="1" thickBot="1" x14ac:dyDescent="0.25">
      <c r="A4" s="2219" t="s">
        <v>651</v>
      </c>
      <c r="B4" s="2220"/>
      <c r="C4" s="581"/>
      <c r="D4" s="581"/>
      <c r="E4" s="581"/>
      <c r="F4" s="1777">
        <f>SUM(C4+D4)-E4</f>
        <v>0</v>
      </c>
    </row>
    <row r="5" spans="1:7" ht="15.75" customHeight="1" thickTop="1" x14ac:dyDescent="0.2">
      <c r="A5" s="2223" t="s">
        <v>1172</v>
      </c>
      <c r="B5" s="2218"/>
      <c r="C5" s="2212"/>
      <c r="D5" s="2213"/>
      <c r="E5" s="2213"/>
      <c r="F5" s="2214"/>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5" t="s">
        <v>652</v>
      </c>
      <c r="B15" s="2216"/>
      <c r="C15" s="1777">
        <f>SUM(C6:C14)</f>
        <v>0</v>
      </c>
      <c r="D15" s="1777">
        <f>SUM(D6:D14)</f>
        <v>0</v>
      </c>
      <c r="E15" s="1777">
        <f>SUM(E6:E14)</f>
        <v>0</v>
      </c>
      <c r="F15" s="1777">
        <f>SUM(F6:F14)</f>
        <v>0</v>
      </c>
      <c r="G15" s="552"/>
    </row>
    <row r="16" spans="1:7" s="202" customFormat="1" ht="15.75" customHeight="1" thickTop="1" x14ac:dyDescent="0.2">
      <c r="A16" s="2228" t="s">
        <v>1173</v>
      </c>
      <c r="B16" s="2218"/>
      <c r="C16" s="2212"/>
      <c r="D16" s="2213"/>
      <c r="E16" s="2213"/>
      <c r="F16" s="2214"/>
    </row>
    <row r="17" spans="1:11" ht="12.75" customHeight="1" thickBot="1" x14ac:dyDescent="0.25">
      <c r="A17" s="2210" t="s">
        <v>66</v>
      </c>
      <c r="B17" s="2211"/>
      <c r="C17" s="727"/>
      <c r="D17" s="585"/>
      <c r="E17" s="727"/>
      <c r="F17" s="1777">
        <f>SUM(C17+D17)-E17</f>
        <v>0</v>
      </c>
    </row>
    <row r="18" spans="1:11" ht="12.75" customHeight="1" thickTop="1" thickBot="1" x14ac:dyDescent="0.25">
      <c r="A18" s="2210" t="s">
        <v>6</v>
      </c>
      <c r="B18" s="2211"/>
      <c r="C18" s="727"/>
      <c r="D18" s="585"/>
      <c r="E18" s="727"/>
      <c r="F18" s="1777">
        <f>SUM(C18+D18)-E18</f>
        <v>0</v>
      </c>
    </row>
    <row r="19" spans="1:11" ht="12.75" customHeight="1" thickTop="1" thickBot="1" x14ac:dyDescent="0.25">
      <c r="A19" s="2210" t="s">
        <v>406</v>
      </c>
      <c r="B19" s="2211"/>
      <c r="C19" s="727"/>
      <c r="D19" s="585"/>
      <c r="E19" s="727"/>
      <c r="F19" s="1777">
        <f>SUM(C19+D19)-E19</f>
        <v>0</v>
      </c>
    </row>
    <row r="20" spans="1:11" ht="12.75" customHeight="1" thickTop="1" thickBot="1" x14ac:dyDescent="0.25">
      <c r="A20" s="2210" t="s">
        <v>468</v>
      </c>
      <c r="B20" s="2211"/>
      <c r="C20" s="727"/>
      <c r="D20" s="585"/>
      <c r="E20" s="727"/>
      <c r="F20" s="1777">
        <f>SUM(C20+D20)-E20</f>
        <v>0</v>
      </c>
    </row>
    <row r="21" spans="1:11" ht="14.25" thickTop="1" thickBot="1" x14ac:dyDescent="0.25">
      <c r="A21" s="2215" t="s">
        <v>653</v>
      </c>
      <c r="B21" s="2216"/>
      <c r="C21" s="1777">
        <f>SUM(C17:C20)</f>
        <v>0</v>
      </c>
      <c r="D21" s="1777">
        <f>SUM(D17:D20)</f>
        <v>0</v>
      </c>
      <c r="E21" s="1777">
        <f>SUM(E17:E20)</f>
        <v>0</v>
      </c>
      <c r="F21" s="1777">
        <f>SUM(F17:F20)</f>
        <v>0</v>
      </c>
      <c r="G21" s="552"/>
    </row>
    <row r="22" spans="1:11" ht="15.75" customHeight="1" thickTop="1" x14ac:dyDescent="0.2">
      <c r="A22" s="2217" t="s">
        <v>1174</v>
      </c>
      <c r="B22" s="2218"/>
      <c r="C22" s="2212"/>
      <c r="D22" s="2213"/>
      <c r="E22" s="2213"/>
      <c r="F22" s="2214"/>
    </row>
    <row r="23" spans="1:11" ht="13.5" thickBot="1" x14ac:dyDescent="0.25">
      <c r="A23" s="2219" t="s">
        <v>654</v>
      </c>
      <c r="B23" s="2220"/>
      <c r="C23" s="581"/>
      <c r="D23" s="581"/>
      <c r="E23" s="581"/>
      <c r="F23" s="1777">
        <f>SUM(C23+D23)-E23</f>
        <v>0</v>
      </c>
      <c r="G23" s="552"/>
    </row>
    <row r="24" spans="1:11" ht="15.75" customHeight="1" thickTop="1" x14ac:dyDescent="0.2">
      <c r="A24" s="2217" t="s">
        <v>1175</v>
      </c>
      <c r="B24" s="2218"/>
      <c r="C24" s="2212"/>
      <c r="D24" s="2213"/>
      <c r="E24" s="2213"/>
      <c r="F24" s="2214"/>
    </row>
    <row r="25" spans="1:11" ht="13.5" thickBot="1" x14ac:dyDescent="0.25">
      <c r="A25" s="2219" t="s">
        <v>655</v>
      </c>
      <c r="B25" s="2220"/>
      <c r="C25" s="581"/>
      <c r="D25" s="581"/>
      <c r="E25" s="581"/>
      <c r="F25" s="1777">
        <f>SUM(C25+D25)-E25</f>
        <v>0</v>
      </c>
      <c r="G25" s="552"/>
    </row>
    <row r="26" spans="1:11" ht="15.75" customHeight="1" thickTop="1" x14ac:dyDescent="0.2">
      <c r="A26" s="2223" t="s">
        <v>678</v>
      </c>
      <c r="B26" s="2218"/>
      <c r="C26" s="728"/>
      <c r="D26" s="728"/>
      <c r="E26" s="728"/>
      <c r="F26" s="729"/>
    </row>
    <row r="27" spans="1:11" ht="13.5" thickBot="1" x14ac:dyDescent="0.25">
      <c r="A27" s="2215" t="s">
        <v>1130</v>
      </c>
      <c r="B27" s="2216"/>
      <c r="C27" s="585"/>
      <c r="D27" s="585"/>
      <c r="E27" s="585"/>
      <c r="F27" s="1777">
        <f>SUM(C27+D27)-E27</f>
        <v>0</v>
      </c>
      <c r="G27" s="552"/>
    </row>
    <row r="28" spans="1:11" ht="7.5" customHeight="1" thickTop="1" x14ac:dyDescent="0.2">
      <c r="A28" s="594"/>
    </row>
    <row r="29" spans="1:11" ht="23.25" customHeight="1" x14ac:dyDescent="0.2">
      <c r="A29" s="2221" t="s">
        <v>603</v>
      </c>
      <c r="B29" s="2222"/>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4" t="s">
        <v>605</v>
      </c>
      <c r="C52" s="2205"/>
      <c r="D52" s="2205"/>
      <c r="E52" s="750" t="s">
        <v>900</v>
      </c>
      <c r="F52" s="2206"/>
      <c r="G52" s="2207"/>
      <c r="H52" s="737"/>
      <c r="I52" s="737"/>
      <c r="J52" s="747"/>
    </row>
    <row r="53" spans="1:11" ht="11.25" customHeight="1" x14ac:dyDescent="0.2">
      <c r="A53" s="751" t="s">
        <v>969</v>
      </c>
      <c r="B53" s="752" t="s">
        <v>1008</v>
      </c>
      <c r="C53" s="747"/>
      <c r="D53" s="738"/>
      <c r="E53" s="750" t="s">
        <v>518</v>
      </c>
      <c r="F53" s="2208"/>
      <c r="G53" s="2209"/>
      <c r="H53" s="737"/>
      <c r="I53" s="737"/>
      <c r="J53" s="747"/>
    </row>
    <row r="54" spans="1:11" ht="11.25" customHeight="1" x14ac:dyDescent="0.2">
      <c r="A54" s="753" t="s">
        <v>970</v>
      </c>
      <c r="B54" s="748" t="s">
        <v>1009</v>
      </c>
      <c r="C54" s="747"/>
      <c r="D54" s="738"/>
      <c r="E54" s="750" t="s">
        <v>519</v>
      </c>
      <c r="F54" s="2208"/>
      <c r="G54" s="2209"/>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52" bottom="0.25" header="0.38"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3" t="s">
        <v>911</v>
      </c>
      <c r="B1" s="2234"/>
      <c r="C1" s="2234"/>
      <c r="D1" s="2234"/>
      <c r="E1" s="2234"/>
      <c r="F1" s="2234"/>
      <c r="G1" s="2235"/>
      <c r="H1" s="1552"/>
      <c r="I1" s="761"/>
      <c r="J1" s="433"/>
    </row>
    <row r="2" spans="1:11" ht="26.25" x14ac:dyDescent="0.2">
      <c r="A2" s="2252" t="s">
        <v>1776</v>
      </c>
      <c r="B2" s="2253"/>
      <c r="C2" s="2253"/>
      <c r="D2" s="2253"/>
      <c r="E2" s="2254"/>
      <c r="F2" s="762" t="s">
        <v>960</v>
      </c>
      <c r="G2" s="763" t="s">
        <v>1773</v>
      </c>
      <c r="H2" s="763" t="s">
        <v>430</v>
      </c>
      <c r="I2" s="763" t="s">
        <v>1220</v>
      </c>
      <c r="J2" s="763" t="s">
        <v>1919</v>
      </c>
      <c r="K2" s="763" t="s">
        <v>140</v>
      </c>
    </row>
    <row r="3" spans="1:11" x14ac:dyDescent="0.2">
      <c r="A3" s="2255" t="s">
        <v>1698</v>
      </c>
      <c r="B3" s="2256"/>
      <c r="C3" s="2256"/>
      <c r="D3" s="2256"/>
      <c r="E3" s="2257"/>
      <c r="F3" s="764"/>
      <c r="G3" s="765"/>
      <c r="H3" s="765"/>
      <c r="I3" s="765"/>
      <c r="J3" s="766"/>
      <c r="K3" s="766"/>
    </row>
    <row r="4" spans="1:11" x14ac:dyDescent="0.2">
      <c r="A4" s="2258" t="s">
        <v>387</v>
      </c>
      <c r="B4" s="2259"/>
      <c r="C4" s="2259"/>
      <c r="D4" s="2259"/>
      <c r="E4" s="2205"/>
      <c r="F4" s="767"/>
      <c r="G4" s="768"/>
      <c r="H4" s="769"/>
      <c r="I4" s="768"/>
      <c r="J4" s="770"/>
      <c r="K4" s="770"/>
    </row>
    <row r="5" spans="1:11" x14ac:dyDescent="0.2">
      <c r="A5" s="2236" t="s">
        <v>1129</v>
      </c>
      <c r="B5" s="2237"/>
      <c r="C5" s="2237"/>
      <c r="D5" s="2237"/>
      <c r="E5" s="2238"/>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6" t="s">
        <v>1920</v>
      </c>
      <c r="B10" s="2237"/>
      <c r="C10" s="2237"/>
      <c r="D10" s="2237"/>
      <c r="E10" s="2239"/>
      <c r="F10" s="784" t="s">
        <v>917</v>
      </c>
      <c r="G10" s="783"/>
      <c r="H10" s="785"/>
      <c r="I10" s="765"/>
      <c r="J10" s="766"/>
      <c r="K10" s="766"/>
    </row>
    <row r="11" spans="1:11" x14ac:dyDescent="0.2">
      <c r="A11" s="2236" t="s">
        <v>162</v>
      </c>
      <c r="B11" s="2237"/>
      <c r="C11" s="2237"/>
      <c r="D11" s="2237"/>
      <c r="E11" s="2238"/>
      <c r="F11" s="771" t="s">
        <v>907</v>
      </c>
      <c r="G11" s="772"/>
      <c r="H11" s="765"/>
      <c r="I11" s="765"/>
      <c r="J11" s="766"/>
      <c r="K11" s="774"/>
    </row>
    <row r="12" spans="1:11" ht="13.5" thickBot="1" x14ac:dyDescent="0.25">
      <c r="A12" s="2263" t="s">
        <v>961</v>
      </c>
      <c r="B12" s="2264"/>
      <c r="C12" s="2264"/>
      <c r="D12" s="2264"/>
      <c r="E12" s="2265"/>
      <c r="F12" s="1779"/>
      <c r="G12" s="1780">
        <f>SUM(G5:G11)</f>
        <v>0</v>
      </c>
      <c r="H12" s="1780">
        <f>SUM(H5:H11)</f>
        <v>0</v>
      </c>
      <c r="I12" s="1780">
        <f>SUM(I5:I11)</f>
        <v>0</v>
      </c>
      <c r="J12" s="1780">
        <f>SUM(J5:J11)</f>
        <v>0</v>
      </c>
      <c r="K12" s="1780">
        <f>SUM(K5:K11)</f>
        <v>0</v>
      </c>
    </row>
    <row r="13" spans="1:11" ht="13.5" thickTop="1" x14ac:dyDescent="0.2">
      <c r="A13" s="2260" t="s">
        <v>388</v>
      </c>
      <c r="B13" s="2261"/>
      <c r="C13" s="2261"/>
      <c r="D13" s="2261"/>
      <c r="E13" s="2262"/>
      <c r="F13" s="786"/>
      <c r="G13" s="787"/>
      <c r="H13" s="788"/>
      <c r="I13" s="789"/>
      <c r="J13" s="789"/>
      <c r="K13" s="789"/>
    </row>
    <row r="14" spans="1:11" x14ac:dyDescent="0.2">
      <c r="A14" s="2243" t="s">
        <v>476</v>
      </c>
      <c r="B14" s="2243"/>
      <c r="C14" s="2243"/>
      <c r="D14" s="2243"/>
      <c r="E14" s="2244"/>
      <c r="F14" s="790" t="s">
        <v>909</v>
      </c>
      <c r="G14" s="783"/>
      <c r="H14" s="765"/>
      <c r="I14" s="772"/>
      <c r="J14" s="774"/>
      <c r="K14" s="766"/>
    </row>
    <row r="15" spans="1:11" x14ac:dyDescent="0.2">
      <c r="A15" s="2237" t="s">
        <v>4</v>
      </c>
      <c r="B15" s="2237"/>
      <c r="C15" s="2237"/>
      <c r="D15" s="2237"/>
      <c r="E15" s="2238"/>
      <c r="F15" s="790" t="s">
        <v>910</v>
      </c>
      <c r="G15" s="772"/>
      <c r="H15" s="765"/>
      <c r="I15" s="765"/>
      <c r="J15" s="766"/>
      <c r="K15" s="766"/>
    </row>
    <row r="16" spans="1:11" x14ac:dyDescent="0.2">
      <c r="A16" s="2237" t="s">
        <v>316</v>
      </c>
      <c r="B16" s="2237"/>
      <c r="C16" s="2237"/>
      <c r="D16" s="2237"/>
      <c r="E16" s="2238"/>
      <c r="F16" s="790" t="s">
        <v>980</v>
      </c>
      <c r="G16" s="773"/>
      <c r="H16" s="768"/>
      <c r="I16" s="768"/>
      <c r="J16" s="770"/>
      <c r="K16" s="770"/>
    </row>
    <row r="17" spans="1:11" x14ac:dyDescent="0.2">
      <c r="A17" s="2268" t="s">
        <v>992</v>
      </c>
      <c r="B17" s="2268"/>
      <c r="C17" s="2268"/>
      <c r="D17" s="2268"/>
      <c r="E17" s="2269"/>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45" t="s">
        <v>1916</v>
      </c>
      <c r="B19" s="2245"/>
      <c r="C19" s="2245"/>
      <c r="D19" s="2245"/>
      <c r="E19" s="2246"/>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66" t="s">
        <v>659</v>
      </c>
      <c r="B21" s="2266"/>
      <c r="C21" s="2266"/>
      <c r="D21" s="2266"/>
      <c r="E21" s="2266"/>
      <c r="F21" s="1781"/>
      <c r="G21" s="793"/>
      <c r="H21" s="797"/>
      <c r="I21" s="797"/>
      <c r="J21" s="1782">
        <f>SUM(J18:J20)</f>
        <v>0</v>
      </c>
      <c r="K21" s="794"/>
    </row>
    <row r="22" spans="1:11" ht="13.5" thickTop="1" x14ac:dyDescent="0.2">
      <c r="A22" s="2237" t="s">
        <v>1922</v>
      </c>
      <c r="B22" s="2237"/>
      <c r="C22" s="2237"/>
      <c r="D22" s="2237"/>
      <c r="E22" s="2238"/>
      <c r="F22" s="790" t="s">
        <v>917</v>
      </c>
      <c r="G22" s="783"/>
      <c r="H22" s="765"/>
      <c r="I22" s="765"/>
      <c r="J22" s="798"/>
      <c r="K22" s="766"/>
    </row>
    <row r="23" spans="1:11" ht="13.5" thickBot="1" x14ac:dyDescent="0.25">
      <c r="A23" s="2267" t="s">
        <v>962</v>
      </c>
      <c r="B23" s="2266"/>
      <c r="C23" s="2266"/>
      <c r="D23" s="2266"/>
      <c r="E23" s="2266"/>
      <c r="F23" s="1783"/>
      <c r="G23" s="1780">
        <f>SUM(G14:G16,G21,G22)</f>
        <v>0</v>
      </c>
      <c r="H23" s="1780">
        <f>SUM(H14:H16,H21,H22)</f>
        <v>0</v>
      </c>
      <c r="I23" s="1780">
        <f>SUM(I14:I16,I21,I22)</f>
        <v>0</v>
      </c>
      <c r="J23" s="1780">
        <f>SUM(J14:J16,J21,J22)</f>
        <v>0</v>
      </c>
      <c r="K23" s="1780">
        <f>SUM(K14:K16,K21,K22)</f>
        <v>0</v>
      </c>
    </row>
    <row r="24" spans="1:11" ht="14.25" thickTop="1" thickBot="1" x14ac:dyDescent="0.25">
      <c r="A24" s="2267" t="s">
        <v>2026</v>
      </c>
      <c r="B24" s="2266"/>
      <c r="C24" s="2266"/>
      <c r="D24" s="2266"/>
      <c r="E24" s="2266"/>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40"/>
      <c r="I31" s="2241"/>
      <c r="J31" s="2241"/>
      <c r="K31" s="2241"/>
    </row>
    <row r="32" spans="1:11" x14ac:dyDescent="0.2">
      <c r="A32" s="810"/>
      <c r="B32" s="237"/>
      <c r="C32" s="237"/>
      <c r="D32" s="237"/>
      <c r="E32" s="806"/>
      <c r="F32" s="812" t="s">
        <v>561</v>
      </c>
      <c r="G32" s="765"/>
      <c r="H32" s="2242"/>
      <c r="I32" s="2241"/>
      <c r="J32" s="2241"/>
      <c r="K32" s="2241"/>
    </row>
    <row r="33" spans="1:11" ht="1.5" customHeight="1" x14ac:dyDescent="0.2">
      <c r="A33" s="813" t="s">
        <v>1231</v>
      </c>
      <c r="B33" s="364"/>
      <c r="C33" s="364"/>
      <c r="D33" s="364"/>
      <c r="E33" s="364"/>
      <c r="F33" s="364"/>
      <c r="G33" s="814"/>
      <c r="H33" s="2242"/>
      <c r="I33" s="2241"/>
      <c r="J33" s="2241"/>
      <c r="K33" s="2241"/>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7" t="s">
        <v>562</v>
      </c>
      <c r="B41" s="2250"/>
      <c r="C41" s="2250"/>
      <c r="D41" s="2250"/>
      <c r="E41" s="2250"/>
      <c r="F41" s="2251"/>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73" bottom="0.4" header="0.42"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H26" sqref="H26:H27"/>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2035</v>
      </c>
      <c r="B1" s="2273"/>
      <c r="C1" s="2274"/>
      <c r="D1" s="827"/>
      <c r="E1" s="828"/>
      <c r="F1" s="828"/>
      <c r="G1" s="829"/>
      <c r="H1" s="830"/>
      <c r="I1" s="831"/>
      <c r="J1" s="2270"/>
      <c r="K1" s="2271"/>
      <c r="L1" s="2271"/>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c r="D12" s="845"/>
      <c r="E12" s="845"/>
      <c r="F12" s="1782">
        <f>(C12+D12)-E12</f>
        <v>0</v>
      </c>
      <c r="G12" s="844">
        <v>10</v>
      </c>
      <c r="H12" s="766"/>
      <c r="I12" s="766"/>
      <c r="J12" s="766"/>
      <c r="K12" s="1791">
        <f>(H12+I12)-J12</f>
        <v>0</v>
      </c>
      <c r="L12" s="1791">
        <f>F12-K12</f>
        <v>0</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0</v>
      </c>
      <c r="D16" s="1782">
        <f>SUM(D3,D5:D6,D8:D10,D12:D15)</f>
        <v>0</v>
      </c>
      <c r="E16" s="1782">
        <f>SUM(E3,E5:E6,E8:E10,E12:E15)</f>
        <v>0</v>
      </c>
      <c r="F16" s="1782">
        <f>SUM(F3,F5:F6,F8:F10,F12:F15)</f>
        <v>0</v>
      </c>
      <c r="G16" s="844"/>
      <c r="H16" s="1782">
        <f>SUM(H3,H6,H8:H10,H12:H14,)</f>
        <v>0</v>
      </c>
      <c r="I16" s="1782">
        <f>SUM(I3,I6,I8:I10,I12:I14,)</f>
        <v>0</v>
      </c>
      <c r="J16" s="1782">
        <f>SUM(J3,J6,J8:J10,J12:J14,)</f>
        <v>0</v>
      </c>
      <c r="K16" s="1782">
        <f>(H16+I16)-J16</f>
        <v>0</v>
      </c>
      <c r="L16" s="1782">
        <f>F16-K16</f>
        <v>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36461</v>
      </c>
      <c r="G17" s="838">
        <v>10</v>
      </c>
      <c r="H17" s="770"/>
      <c r="I17" s="1791">
        <f>F17/G17</f>
        <v>3646.1</v>
      </c>
      <c r="J17" s="770"/>
      <c r="K17" s="796"/>
      <c r="L17" s="796"/>
    </row>
    <row r="18" spans="1:12" ht="14.25" thickTop="1" thickBot="1" x14ac:dyDescent="0.25">
      <c r="A18" s="1789" t="s">
        <v>706</v>
      </c>
      <c r="B18" s="1790"/>
      <c r="C18" s="772"/>
      <c r="D18" s="772"/>
      <c r="E18" s="772"/>
      <c r="F18" s="851"/>
      <c r="G18" s="852"/>
      <c r="H18" s="774"/>
      <c r="I18" s="1782">
        <f>SUM(I16,I17)</f>
        <v>3646.1</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56999999999999995"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29" activePane="bottomLeft" state="frozen"/>
      <selection pane="bottomLeft" activeCell="F34" sqref="F34"/>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1216517</v>
      </c>
      <c r="G8" s="866"/>
    </row>
    <row r="9" spans="1:7" x14ac:dyDescent="0.2">
      <c r="A9" s="870" t="s">
        <v>480</v>
      </c>
      <c r="B9" s="871" t="s">
        <v>1989</v>
      </c>
      <c r="C9" s="872"/>
      <c r="D9" s="870" t="s">
        <v>522</v>
      </c>
      <c r="E9" s="869"/>
      <c r="F9" s="1935">
        <f>'Expenditures 15-22'!K151</f>
        <v>0</v>
      </c>
      <c r="G9" s="873"/>
    </row>
    <row r="10" spans="1:7" x14ac:dyDescent="0.2">
      <c r="A10" s="870" t="s">
        <v>520</v>
      </c>
      <c r="B10" s="871" t="s">
        <v>1990</v>
      </c>
      <c r="C10" s="872"/>
      <c r="D10" s="870" t="s">
        <v>522</v>
      </c>
      <c r="E10" s="869"/>
      <c r="F10" s="1935">
        <f>'Expenditures 15-22'!K174</f>
        <v>0</v>
      </c>
      <c r="G10" s="873"/>
    </row>
    <row r="11" spans="1:7" x14ac:dyDescent="0.2">
      <c r="A11" s="870" t="s">
        <v>481</v>
      </c>
      <c r="B11" s="871" t="s">
        <v>1991</v>
      </c>
      <c r="C11" s="872"/>
      <c r="D11" s="870" t="s">
        <v>522</v>
      </c>
      <c r="E11" s="869"/>
      <c r="F11" s="1935">
        <f>'Expenditures 15-22'!K210</f>
        <v>0</v>
      </c>
      <c r="G11" s="873"/>
    </row>
    <row r="12" spans="1:7" x14ac:dyDescent="0.2">
      <c r="A12" s="870" t="s">
        <v>482</v>
      </c>
      <c r="B12" s="871" t="s">
        <v>1992</v>
      </c>
      <c r="C12" s="872"/>
      <c r="D12" s="870" t="s">
        <v>522</v>
      </c>
      <c r="E12" s="869"/>
      <c r="F12" s="1935">
        <f>'Expenditures 15-22'!K295</f>
        <v>0</v>
      </c>
      <c r="G12" s="873"/>
    </row>
    <row r="13" spans="1:7" x14ac:dyDescent="0.2">
      <c r="A13" s="870" t="s">
        <v>108</v>
      </c>
      <c r="B13" s="871" t="s">
        <v>1993</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1216517</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1027952</v>
      </c>
      <c r="G53" s="866"/>
    </row>
    <row r="54" spans="1:7" x14ac:dyDescent="0.2">
      <c r="A54" s="870" t="s">
        <v>479</v>
      </c>
      <c r="B54" s="870" t="s">
        <v>1552</v>
      </c>
      <c r="C54" s="890" t="s">
        <v>1039</v>
      </c>
      <c r="D54" s="886" t="s">
        <v>1157</v>
      </c>
      <c r="E54" s="869"/>
      <c r="F54" s="1939">
        <f>'Expenditures 15-22'!G114</f>
        <v>0</v>
      </c>
      <c r="G54" s="866"/>
    </row>
    <row r="55" spans="1:7" x14ac:dyDescent="0.2">
      <c r="A55" s="870" t="s">
        <v>479</v>
      </c>
      <c r="B55" s="870" t="s">
        <v>1553</v>
      </c>
      <c r="C55" s="890" t="s">
        <v>1039</v>
      </c>
      <c r="D55" s="886" t="s">
        <v>309</v>
      </c>
      <c r="E55" s="869"/>
      <c r="F55" s="1939">
        <f>'Expenditures 15-22'!I114</f>
        <v>36461</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0</v>
      </c>
      <c r="G57" s="866"/>
    </row>
    <row r="58" spans="1:7" x14ac:dyDescent="0.2">
      <c r="A58" s="870" t="s">
        <v>480</v>
      </c>
      <c r="B58" s="870" t="s">
        <v>1995</v>
      </c>
      <c r="C58" s="887" t="s">
        <v>1039</v>
      </c>
      <c r="D58" s="886" t="s">
        <v>1157</v>
      </c>
      <c r="E58" s="869"/>
      <c r="F58" s="1941">
        <f>'Expenditures 15-22'!G151</f>
        <v>0</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0</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2001</v>
      </c>
      <c r="C64" s="897" t="str">
        <f>'Expenditures 15-22'!B206</f>
        <v>5300</v>
      </c>
      <c r="D64" s="893" t="s">
        <v>329</v>
      </c>
      <c r="E64" s="869"/>
      <c r="F64" s="1939">
        <f>'Expenditures 15-22'!K206</f>
        <v>0</v>
      </c>
      <c r="G64" s="866"/>
    </row>
    <row r="65" spans="1:8" x14ac:dyDescent="0.2">
      <c r="A65" s="870" t="s">
        <v>481</v>
      </c>
      <c r="B65" s="870" t="s">
        <v>2002</v>
      </c>
      <c r="C65" s="887" t="s">
        <v>1039</v>
      </c>
      <c r="D65" s="886" t="s">
        <v>1157</v>
      </c>
      <c r="E65" s="869"/>
      <c r="F65" s="1939">
        <f>'Expenditures 15-22'!G210</f>
        <v>0</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1064413</v>
      </c>
      <c r="G76" s="866"/>
    </row>
    <row r="77" spans="1:8" s="894" customFormat="1" ht="12" customHeight="1" thickTop="1" thickBot="1" x14ac:dyDescent="0.25">
      <c r="A77" s="1801"/>
      <c r="B77" s="1798"/>
      <c r="C77" s="1794"/>
      <c r="D77" s="1799" t="s">
        <v>2012</v>
      </c>
      <c r="E77" s="1796"/>
      <c r="F77" s="1802">
        <f>(F14-F76)</f>
        <v>152104</v>
      </c>
      <c r="G77" s="870"/>
    </row>
    <row r="78" spans="1:8" s="894" customFormat="1" ht="12" customHeight="1" thickTop="1" x14ac:dyDescent="0.2">
      <c r="A78" s="1803"/>
      <c r="B78" s="1798"/>
      <c r="C78" s="1794"/>
      <c r="D78" s="1799" t="s">
        <v>2059</v>
      </c>
      <c r="E78" s="1796"/>
      <c r="F78" s="899">
        <v>0</v>
      </c>
      <c r="G78" s="900"/>
      <c r="H78" s="870"/>
    </row>
    <row r="79" spans="1:8" s="894" customFormat="1" ht="12" customHeight="1" thickBot="1" x14ac:dyDescent="0.25">
      <c r="A79" s="1804"/>
      <c r="B79" s="1798"/>
      <c r="C79" s="1794"/>
      <c r="D79" s="1799" t="s">
        <v>2013</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265842</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1000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266842</v>
      </c>
    </row>
    <row r="179" spans="1:7" ht="12" customHeight="1" x14ac:dyDescent="0.2">
      <c r="A179" s="1792"/>
      <c r="B179" s="1806"/>
      <c r="C179" s="1807"/>
      <c r="D179" s="1808" t="s">
        <v>2015</v>
      </c>
      <c r="E179" s="1809"/>
      <c r="F179" s="1811">
        <f>'PCTC-OEPP 27-28'!F77-F178</f>
        <v>-114738</v>
      </c>
    </row>
    <row r="180" spans="1:7" ht="12" customHeight="1" x14ac:dyDescent="0.2">
      <c r="A180" s="1792"/>
      <c r="B180" s="1806"/>
      <c r="C180" s="1807"/>
      <c r="D180" s="1808" t="s">
        <v>1924</v>
      </c>
      <c r="E180" s="1809"/>
      <c r="F180" s="1811">
        <f>'Cap Outlay Deprec 26'!I18</f>
        <v>3646.1</v>
      </c>
    </row>
    <row r="181" spans="1:7" ht="12" customHeight="1" x14ac:dyDescent="0.2">
      <c r="A181" s="1792"/>
      <c r="B181" s="1806"/>
      <c r="C181" s="1807"/>
      <c r="D181" s="1808" t="s">
        <v>2016</v>
      </c>
      <c r="E181" s="1809"/>
      <c r="F181" s="1811">
        <f>F179+F180</f>
        <v>-111091.9</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2017</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31" activePane="bottomLeft" state="frozen"/>
      <selection pane="bottomLeft" activeCell="C135" sqref="C135"/>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2075</v>
      </c>
      <c r="B7" s="2296"/>
      <c r="C7" s="2296"/>
      <c r="D7" s="2296"/>
      <c r="E7" s="2296"/>
      <c r="F7" s="2296"/>
      <c r="G7" s="2297"/>
    </row>
    <row r="8" spans="1:7" ht="15.75" customHeight="1" x14ac:dyDescent="0.25">
      <c r="A8" s="2298" t="s">
        <v>2024</v>
      </c>
      <c r="B8" s="2299"/>
      <c r="C8" s="2299"/>
      <c r="D8" s="2299"/>
      <c r="E8" s="2299"/>
      <c r="F8" s="2299"/>
      <c r="G8" s="2300"/>
    </row>
    <row r="9" spans="1:7" ht="35.25" customHeight="1" x14ac:dyDescent="0.25">
      <c r="A9" s="2295" t="s">
        <v>2023</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1941</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957"/>
      <c r="C17" s="195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956" t="s">
        <v>2096</v>
      </c>
      <c r="B131" s="1959" t="s">
        <v>2097</v>
      </c>
      <c r="C131" s="1958" t="s">
        <v>2096</v>
      </c>
      <c r="D131" s="1867">
        <v>0</v>
      </c>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0" colorId="8" zoomScale="110" zoomScaleNormal="110" workbookViewId="0">
      <selection activeCell="F20" sqref="F2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6" t="s">
        <v>1945</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41054</v>
      </c>
      <c r="F19" s="1822"/>
      <c r="G19" s="1824">
        <f>'Expenditures 15-22'!K33-SUM('Expenditures 15-22'!G33,'Expenditures 15-22'!I33)+'Expenditures 15-22'!D229</f>
        <v>41054</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580</v>
      </c>
      <c r="F21" s="1825"/>
      <c r="G21" s="1828">
        <f>'Expenditures 15-22'!K42-SUM('Expenditures 15-22'!G42,'Expenditures 15-22'!I42)+'Expenditures 15-22'!K120-SUM('Expenditures 15-22'!G120,'Expenditures 15-22'!I120)+'Expenditures 15-22'!K180-SUM('Expenditures 15-22'!G180,'Expenditures 15-22'!I180)+'Expenditures 15-22'!D238</f>
        <v>580</v>
      </c>
      <c r="H21" s="988"/>
      <c r="I21" s="162"/>
    </row>
    <row r="22" spans="1:9" s="669" customFormat="1" ht="12" customHeight="1" x14ac:dyDescent="0.2">
      <c r="A22" s="995" t="s">
        <v>585</v>
      </c>
      <c r="B22" s="996"/>
      <c r="C22" s="994">
        <v>2200</v>
      </c>
      <c r="D22" s="1825"/>
      <c r="E22" s="1827">
        <f>'Expenditures 15-22'!K47-SUM('Expenditures 15-22'!G47,'Expenditures 15-22'!I47)+'Expenditures 15-22'!D243</f>
        <v>31575</v>
      </c>
      <c r="F22" s="1825"/>
      <c r="G22" s="1828">
        <f>'Expenditures 15-22'!K47-SUM('Expenditures 15-22'!G47,'Expenditures 15-22'!I47)+'Expenditures 15-22'!D243</f>
        <v>31575</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71659</v>
      </c>
      <c r="F23" s="1825"/>
      <c r="G23" s="1827">
        <f>'Expenditures 15-22'!K53-SUM('Expenditures 15-22'!G53,'Expenditures 15-22'!I53)+'Expenditures 15-22'!D257+'Expenditures 15-22'!K330-SUM('Expenditures 15-22'!G330,'Expenditures 15-22'!I330)</f>
        <v>71659</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4836</v>
      </c>
      <c r="E27" s="1827">
        <f>E8</f>
        <v>0</v>
      </c>
      <c r="F27" s="1827">
        <f>'Expenditures 15-22'!K60-SUM('Expenditures 15-22'!G60,'Expenditures 15-22'!I60)+'Expenditures 15-22'!D264-E8</f>
        <v>4836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2400</v>
      </c>
      <c r="F28" s="1829">
        <f>'Expenditures 15-22'!K61-SUM('Expenditures 15-22'!G61,'Expenditures 15-22'!I61)+'Expenditures 15-22'!K124-SUM('Expenditures 15-22'!G124,'Expenditures 15-22'!I124)+'Expenditures 15-22'!D266-E9</f>
        <v>2400</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4836</v>
      </c>
      <c r="E41" s="1829">
        <f>SUM(E19:E40)</f>
        <v>147268</v>
      </c>
      <c r="F41" s="1829">
        <f>SUM(F19:F39)</f>
        <v>7236</v>
      </c>
      <c r="G41" s="1829">
        <f>SUM(G19:G40)</f>
        <v>144868</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4836</v>
      </c>
      <c r="F43" s="1830" t="s">
        <v>495</v>
      </c>
      <c r="G43" s="1831">
        <f>F41</f>
        <v>7236</v>
      </c>
    </row>
    <row r="44" spans="1:7" ht="12" customHeight="1" x14ac:dyDescent="0.2">
      <c r="A44" s="988"/>
      <c r="B44" s="162"/>
      <c r="C44" s="1002"/>
      <c r="D44" s="1830" t="s">
        <v>494</v>
      </c>
      <c r="E44" s="1831">
        <f>E41</f>
        <v>147268</v>
      </c>
      <c r="F44" s="1830" t="s">
        <v>494</v>
      </c>
      <c r="G44" s="1831">
        <f>G41</f>
        <v>144868</v>
      </c>
    </row>
    <row r="45" spans="1:7" ht="12" customHeight="1" x14ac:dyDescent="0.2">
      <c r="A45" s="988"/>
      <c r="B45" s="162"/>
      <c r="C45" s="162"/>
      <c r="D45" s="1832" t="s">
        <v>1063</v>
      </c>
      <c r="E45" s="1833">
        <f>(E43/E44)</f>
        <v>3.2838091099220472E-2</v>
      </c>
      <c r="F45" s="1832" t="s">
        <v>1063</v>
      </c>
      <c r="G45" s="1833">
        <f>(G43/G44)</f>
        <v>4.9948919015931743E-2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43"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pane="bottomLeft" activeCell="C33" sqref="C33"/>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3" t="s">
        <v>1446</v>
      </c>
      <c r="B1" s="2323"/>
      <c r="C1" s="2323"/>
      <c r="D1" s="2323"/>
      <c r="E1" s="2323"/>
      <c r="F1" s="2323"/>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4" t="s">
        <v>1627</v>
      </c>
      <c r="B5" s="2325"/>
      <c r="C5" s="2326"/>
      <c r="D5" s="2326"/>
      <c r="E5" s="2326"/>
      <c r="F5" s="2326"/>
    </row>
    <row r="6" spans="1:10" ht="12" customHeight="1" x14ac:dyDescent="0.25">
      <c r="A6" s="1875"/>
      <c r="B6" s="1876"/>
      <c r="C6" s="2327" t="str">
        <f>COVER!A17</f>
        <v>McHenry Co Coop for Employ Educ</v>
      </c>
      <c r="D6" s="2327"/>
      <c r="E6" s="2327"/>
      <c r="F6" s="1877"/>
    </row>
    <row r="7" spans="1:10" ht="11.25" customHeight="1" thickBot="1" x14ac:dyDescent="0.3">
      <c r="A7" s="1875"/>
      <c r="B7" s="1876"/>
      <c r="C7" s="2328">
        <f>COVER!A13</f>
        <v>44000000046</v>
      </c>
      <c r="D7" s="2328"/>
      <c r="E7" s="2328"/>
      <c r="F7" s="1877"/>
    </row>
    <row r="8" spans="1:10" ht="25.5" customHeight="1" thickBot="1" x14ac:dyDescent="0.25">
      <c r="A8" s="1918" t="s">
        <v>2025</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t="s">
        <v>2077</v>
      </c>
      <c r="D32" s="1890" t="s">
        <v>2077</v>
      </c>
      <c r="E32" s="1893"/>
      <c r="F32" s="1892" t="s">
        <v>2089</v>
      </c>
      <c r="H32" s="1903">
        <f t="shared" si="0"/>
        <v>5</v>
      </c>
      <c r="I32" s="1903">
        <f t="shared" si="1"/>
        <v>5</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0</v>
      </c>
      <c r="K34" s="1903">
        <f>SUM(H34:J34)</f>
        <v>10</v>
      </c>
    </row>
    <row r="35" spans="1:11" ht="12" customHeight="1" x14ac:dyDescent="0.2">
      <c r="A35" s="1896" t="s">
        <v>1459</v>
      </c>
      <c r="B35" s="1897"/>
      <c r="C35" s="2329"/>
      <c r="D35" s="2329"/>
      <c r="E35" s="2329"/>
      <c r="F35" s="2330"/>
    </row>
    <row r="36" spans="1:11" ht="12" customHeight="1" x14ac:dyDescent="0.2">
      <c r="A36" s="2312"/>
      <c r="B36" s="2313"/>
      <c r="C36" s="2313"/>
      <c r="D36" s="2313"/>
      <c r="E36" s="2313"/>
      <c r="F36" s="2314"/>
    </row>
    <row r="37" spans="1:11" ht="12" customHeight="1" x14ac:dyDescent="0.2">
      <c r="A37" s="2312"/>
      <c r="B37" s="2313"/>
      <c r="C37" s="2313"/>
      <c r="D37" s="2313"/>
      <c r="E37" s="2313"/>
      <c r="F37" s="2314"/>
    </row>
    <row r="38" spans="1:11" ht="12" customHeight="1" x14ac:dyDescent="0.2">
      <c r="A38" s="2315"/>
      <c r="B38" s="2316"/>
      <c r="C38" s="2316"/>
      <c r="D38" s="2316"/>
      <c r="E38" s="2316"/>
      <c r="F38" s="2317"/>
    </row>
    <row r="39" spans="1:11" ht="4.5" hidden="1" customHeight="1" x14ac:dyDescent="0.2">
      <c r="A39" s="1898"/>
      <c r="B39" s="1898"/>
      <c r="C39" s="1898"/>
      <c r="D39" s="1898"/>
      <c r="E39" s="1898"/>
      <c r="F39" s="1898"/>
    </row>
    <row r="40" spans="1:11" s="1895" customFormat="1" ht="12" customHeight="1" x14ac:dyDescent="0.25">
      <c r="A40" s="1899" t="s">
        <v>1458</v>
      </c>
      <c r="B40" s="1900"/>
      <c r="C40" s="2318"/>
      <c r="D40" s="2318"/>
      <c r="E40" s="2318"/>
      <c r="F40" s="2319"/>
      <c r="H40" s="1904"/>
      <c r="I40" s="1904"/>
      <c r="J40" s="1904"/>
      <c r="K40" s="1904"/>
    </row>
    <row r="41" spans="1:11" s="1895" customFormat="1" ht="12" customHeight="1" x14ac:dyDescent="0.25">
      <c r="A41" s="2320"/>
      <c r="B41" s="2321"/>
      <c r="C41" s="2321"/>
      <c r="D41" s="2321"/>
      <c r="E41" s="2321"/>
      <c r="F41" s="2322"/>
      <c r="H41" s="1904"/>
      <c r="I41" s="1904"/>
      <c r="J41" s="1904"/>
      <c r="K41" s="1904"/>
    </row>
    <row r="42" spans="1:11" s="1895" customFormat="1" ht="12" customHeight="1" x14ac:dyDescent="0.25">
      <c r="A42" s="2320"/>
      <c r="B42" s="2321"/>
      <c r="C42" s="2321"/>
      <c r="D42" s="2321"/>
      <c r="E42" s="2321"/>
      <c r="F42" s="2322"/>
      <c r="H42" s="1904"/>
      <c r="I42" s="1904"/>
      <c r="J42" s="1904"/>
      <c r="K42" s="1904"/>
    </row>
    <row r="43" spans="1:11" s="1895" customFormat="1" ht="15" x14ac:dyDescent="0.25">
      <c r="A43" s="2309"/>
      <c r="B43" s="2310"/>
      <c r="C43" s="2310"/>
      <c r="D43" s="2310"/>
      <c r="E43" s="2310"/>
      <c r="F43" s="2311"/>
      <c r="H43" s="1904"/>
      <c r="I43" s="1904"/>
      <c r="J43" s="1904"/>
      <c r="K43" s="1904"/>
    </row>
    <row r="44" spans="1:11" s="1895" customFormat="1" ht="12" hidden="1" customHeight="1" x14ac:dyDescent="0.25">
      <c r="A44" s="2309"/>
      <c r="B44" s="2310"/>
      <c r="C44" s="2310"/>
      <c r="D44" s="2310"/>
      <c r="E44" s="2310"/>
      <c r="F44" s="2311"/>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3"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E12" sqref="E12"/>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McHenry Co Coop for Employ Educ</v>
      </c>
      <c r="J6" s="2337"/>
      <c r="Q6" s="1686"/>
    </row>
    <row r="7" spans="1:17" x14ac:dyDescent="0.2">
      <c r="A7" s="2338" t="s">
        <v>924</v>
      </c>
      <c r="B7" s="2339"/>
      <c r="C7" s="2339"/>
      <c r="D7" s="2339"/>
      <c r="E7" s="2340"/>
      <c r="F7" s="1018"/>
      <c r="G7" s="1010"/>
      <c r="H7" s="1017" t="s">
        <v>390</v>
      </c>
      <c r="I7" s="2341">
        <f>COVER!A13</f>
        <v>44000000046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71659</v>
      </c>
      <c r="F12" s="1040"/>
      <c r="G12" s="1834">
        <f t="shared" ref="G12:G18" si="0">SUM(E12:F12)</f>
        <v>71659</v>
      </c>
      <c r="H12" s="1041">
        <v>64430</v>
      </c>
      <c r="I12" s="1040"/>
      <c r="J12" s="1834">
        <f t="shared" ref="J12:J18" si="1">SUM(H12:I12)</f>
        <v>64430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71659</v>
      </c>
      <c r="F19" s="1836">
        <f t="shared" si="2"/>
        <v>0</v>
      </c>
      <c r="G19" s="1836">
        <f t="shared" si="2"/>
        <v>71659</v>
      </c>
      <c r="H19" s="1836">
        <f t="shared" si="2"/>
        <v>64430</v>
      </c>
      <c r="I19" s="1836">
        <f t="shared" si="2"/>
        <v>0</v>
      </c>
      <c r="J19" s="1836">
        <f t="shared" si="2"/>
        <v>64430</v>
      </c>
    </row>
    <row r="20" spans="1:10" ht="13.5" thickTop="1" x14ac:dyDescent="0.2">
      <c r="A20" s="1036">
        <v>9</v>
      </c>
      <c r="B20" s="2348" t="s">
        <v>1703</v>
      </c>
      <c r="C20" s="2348"/>
      <c r="D20" s="2349"/>
      <c r="E20" s="1047"/>
      <c r="F20" s="1047"/>
      <c r="G20" s="1047"/>
      <c r="H20" s="1047"/>
      <c r="I20" s="1047"/>
      <c r="J20" s="1837">
        <f>IF(AND(G19&gt;0,J19&gt;0),(((J19-G19)/G19)),"Enter Budget Data")</f>
        <v>-0.10088055931564772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1944</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49"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7" sqref="B7"/>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2093</v>
      </c>
    </row>
    <row r="6" spans="1:2" x14ac:dyDescent="0.2">
      <c r="A6" s="1069"/>
      <c r="B6" s="329" t="s">
        <v>2090</v>
      </c>
    </row>
    <row r="7" spans="1:2" x14ac:dyDescent="0.2">
      <c r="A7" s="1069">
        <v>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McHenry Co Coop for Employ Educ</v>
      </c>
    </row>
    <row r="65" spans="2:2" x14ac:dyDescent="0.2">
      <c r="B65" s="1071">
        <f>COVER!A13</f>
        <v>44000000046</v>
      </c>
    </row>
  </sheetData>
  <phoneticPr fontId="14" type="noConversion"/>
  <pageMargins left="0.64" right="0.2" top="0.56999999999999995" bottom="0.2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9" zoomScale="110" zoomScaleNormal="110" workbookViewId="0">
      <selection activeCell="T17" sqref="T17:AA1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57999999999999996"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K9" sqref="K9"/>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bat Document"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2056</v>
      </c>
      <c r="B4" s="2376"/>
      <c r="C4" s="2376"/>
      <c r="D4" s="2376"/>
      <c r="E4" s="2376"/>
      <c r="F4" s="2377"/>
      <c r="G4" s="1075"/>
      <c r="H4" s="1075"/>
    </row>
    <row r="5" spans="1:8" ht="14.25" customHeight="1" x14ac:dyDescent="0.2">
      <c r="A5" s="2378" t="s">
        <v>2057</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1295270</v>
      </c>
      <c r="C8" s="1838">
        <f>'Acct Summary 7-8'!D8</f>
        <v>0</v>
      </c>
      <c r="D8" s="1838">
        <f>'Acct Summary 7-8'!F8</f>
        <v>0</v>
      </c>
      <c r="E8" s="1838">
        <f>'Acct Summary 7-8'!I8</f>
        <v>0</v>
      </c>
      <c r="F8" s="1838">
        <f>SUM(B8:E8)</f>
        <v>1295270</v>
      </c>
    </row>
    <row r="9" spans="1:8" s="1080" customFormat="1" ht="14.25" customHeight="1" thickBot="1" x14ac:dyDescent="0.25">
      <c r="A9" s="1079" t="s">
        <v>1436</v>
      </c>
      <c r="B9" s="1839">
        <f>'Acct Summary 7-8'!C17</f>
        <v>1216517</v>
      </c>
      <c r="C9" s="1839">
        <f>'Acct Summary 7-8'!D17</f>
        <v>0</v>
      </c>
      <c r="D9" s="1839">
        <f>'Acct Summary 7-8'!F17</f>
        <v>0</v>
      </c>
      <c r="E9" s="1838"/>
      <c r="F9" s="1838">
        <f>SUM(B9:E9)</f>
        <v>1216517</v>
      </c>
    </row>
    <row r="10" spans="1:8" s="1080" customFormat="1" ht="14.25" thickTop="1" thickBot="1" x14ac:dyDescent="0.25">
      <c r="A10" s="1081" t="s">
        <v>1437</v>
      </c>
      <c r="B10" s="1840">
        <f>(B8-B9)</f>
        <v>78753</v>
      </c>
      <c r="C10" s="1840">
        <f>(C8-C9)</f>
        <v>0</v>
      </c>
      <c r="D10" s="1840">
        <f>(D8-D9)</f>
        <v>0</v>
      </c>
      <c r="E10" s="1839">
        <f>(E8-E9)</f>
        <v>0</v>
      </c>
      <c r="F10" s="1841">
        <f>SUM(F8-F9)</f>
        <v>78753</v>
      </c>
    </row>
    <row r="11" spans="1:8" s="1080" customFormat="1" ht="14.25" thickTop="1" thickBot="1" x14ac:dyDescent="0.25">
      <c r="A11" s="1082" t="s">
        <v>1785</v>
      </c>
      <c r="B11" s="1842">
        <f>'Acct Summary 7-8'!C81</f>
        <v>319054</v>
      </c>
      <c r="C11" s="1842">
        <f>'Acct Summary 7-8'!D81</f>
        <v>0</v>
      </c>
      <c r="D11" s="1842">
        <f>'Acct Summary 7-8'!F81</f>
        <v>0</v>
      </c>
      <c r="E11" s="1842">
        <f>'Acct Summary 7-8'!I81</f>
        <v>0</v>
      </c>
      <c r="F11" s="1843">
        <f>SUM(B11:E11)</f>
        <v>319054</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B14" colorId="8" zoomScale="110" zoomScaleNormal="110" workbookViewId="0">
      <selection activeCell="D80" sqref="D80"/>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PLEASE CHECK YES or NO.</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44000000046</v>
      </c>
    </row>
    <row r="3" spans="1:2" x14ac:dyDescent="0.2">
      <c r="A3" t="s">
        <v>1013</v>
      </c>
      <c r="B3" s="138" t="str">
        <f>COVER!A15</f>
        <v>MCHENRY</v>
      </c>
    </row>
    <row r="4" spans="1:2" x14ac:dyDescent="0.2">
      <c r="A4" t="s">
        <v>1064</v>
      </c>
      <c r="B4" s="138" t="str">
        <f>COVER!A17</f>
        <v>McHenry Co Coop for Employ Educ</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066-005142</v>
      </c>
    </row>
    <row r="16" spans="1:2" x14ac:dyDescent="0.2">
      <c r="A16" t="s">
        <v>442</v>
      </c>
      <c r="B16" s="138" t="str">
        <f>COVER!T13</f>
        <v>EDER, CASELLA &amp; CO.</v>
      </c>
    </row>
    <row r="17" spans="1:2" x14ac:dyDescent="0.2">
      <c r="A17" t="s">
        <v>939</v>
      </c>
      <c r="B17" s="138" t="str">
        <f>COVER!T15</f>
        <v>CHERYDEN JUERGENSEN</v>
      </c>
    </row>
    <row r="18" spans="1:2" x14ac:dyDescent="0.2">
      <c r="A18" t="s">
        <v>1212</v>
      </c>
      <c r="B18" s="138" t="str">
        <f>COVER!T17</f>
        <v>5400 WEST ELM STREET, SUITE 203</v>
      </c>
    </row>
    <row r="19" spans="1:2" x14ac:dyDescent="0.2">
      <c r="A19" t="s">
        <v>941</v>
      </c>
      <c r="B19" s="138" t="str">
        <f>COVER!T25</f>
        <v>cpas@edercasella.com</v>
      </c>
    </row>
    <row r="20" spans="1:2" x14ac:dyDescent="0.2">
      <c r="A20" t="s">
        <v>942</v>
      </c>
      <c r="B20" s="138" t="str">
        <f>COVER!T19</f>
        <v>MCHENRY</v>
      </c>
    </row>
    <row r="21" spans="1:2" x14ac:dyDescent="0.2">
      <c r="A21" t="s">
        <v>500</v>
      </c>
      <c r="B21" s="138" t="str">
        <f>COVER!X19</f>
        <v>IL</v>
      </c>
    </row>
    <row r="22" spans="1:2" x14ac:dyDescent="0.2">
      <c r="A22" t="s">
        <v>943</v>
      </c>
      <c r="B22" s="138">
        <f>COVER!Z19</f>
        <v>60050</v>
      </c>
    </row>
    <row r="23" spans="1:2" x14ac:dyDescent="0.2">
      <c r="A23" t="s">
        <v>1214</v>
      </c>
      <c r="B23" s="138" t="str">
        <f>COVER!T21</f>
        <v>815-344-1300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Yes</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319054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319054</v>
      </c>
      <c r="D92" s="2" t="str">
        <f t="shared" si="0"/>
        <v>Error?</v>
      </c>
    </row>
    <row r="93" spans="1:4" x14ac:dyDescent="0.2">
      <c r="A93" s="5">
        <v>32</v>
      </c>
      <c r="B93" s="138">
        <f>'Assets-Liab 5-6'!C41</f>
        <v>319054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0</v>
      </c>
      <c r="C279" s="2" t="s">
        <v>594</v>
      </c>
      <c r="D279" s="2" t="str">
        <f t="shared" si="3"/>
        <v>Error?</v>
      </c>
    </row>
    <row r="280" spans="1:4" x14ac:dyDescent="0.2">
      <c r="A280" s="5">
        <v>219</v>
      </c>
      <c r="B280" s="138">
        <f>'Assets-Liab 5-6'!M40</f>
        <v>0</v>
      </c>
      <c r="D280" s="2" t="str">
        <f t="shared" si="3"/>
        <v>Error?</v>
      </c>
    </row>
    <row r="281" spans="1:4" x14ac:dyDescent="0.2">
      <c r="A281" s="5">
        <v>220</v>
      </c>
      <c r="B281" s="138">
        <f>'Assets-Liab 5-6'!M41</f>
        <v>0</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51000</v>
      </c>
      <c r="D733" s="2" t="str">
        <f t="shared" si="10"/>
        <v>Error?</v>
      </c>
    </row>
    <row r="734" spans="1:4" x14ac:dyDescent="0.2">
      <c r="A734" s="5">
        <v>673</v>
      </c>
      <c r="B734" s="138">
        <f>'Expenditures 15-22'!C53</f>
        <v>51000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51000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51000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7889</v>
      </c>
      <c r="D791" s="2" t="str">
        <f t="shared" si="11"/>
        <v>Error?</v>
      </c>
    </row>
    <row r="792" spans="1:4" x14ac:dyDescent="0.2">
      <c r="A792" s="5">
        <v>731</v>
      </c>
      <c r="B792" s="138">
        <f>'Expenditures 15-22'!D53</f>
        <v>7889</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7889</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7889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40156</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40156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580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580</v>
      </c>
      <c r="C843" s="2" t="s">
        <v>594</v>
      </c>
      <c r="D843" s="2" t="str">
        <f t="shared" si="12"/>
        <v>Error?</v>
      </c>
    </row>
    <row r="844" spans="1:4" x14ac:dyDescent="0.2">
      <c r="A844" s="5">
        <v>783</v>
      </c>
      <c r="B844" s="138">
        <f>'Expenditures 15-22'!E44</f>
        <v>31575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31575</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11379</v>
      </c>
      <c r="D849" s="2" t="str">
        <f t="shared" si="12"/>
        <v>Error?</v>
      </c>
    </row>
    <row r="850" spans="1:4" x14ac:dyDescent="0.2">
      <c r="A850" s="5">
        <v>789</v>
      </c>
      <c r="B850" s="138">
        <f>'Expenditures 15-22'!E53</f>
        <v>11379</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4836</v>
      </c>
      <c r="D855" s="2" t="str">
        <f t="shared" si="12"/>
        <v>Error?</v>
      </c>
    </row>
    <row r="856" spans="1:4" x14ac:dyDescent="0.2">
      <c r="A856" s="5">
        <v>795</v>
      </c>
      <c r="B856" s="138">
        <f>'Expenditures 15-22'!E61</f>
        <v>2400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7236</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50770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90926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898</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898</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1391</v>
      </c>
      <c r="D907" s="2" t="str">
        <f t="shared" si="13"/>
        <v>Error?</v>
      </c>
    </row>
    <row r="908" spans="1:4" x14ac:dyDescent="0.2">
      <c r="A908" s="5">
        <v>847</v>
      </c>
      <c r="B908" s="138">
        <f>'Expenditures 15-22'!F53</f>
        <v>1391</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1391</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2289</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1027952</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1027952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77515</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77515</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580</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580</v>
      </c>
      <c r="C1115" s="2" t="s">
        <v>594</v>
      </c>
      <c r="D1115" s="2" t="str">
        <f t="shared" si="16"/>
        <v>Error?</v>
      </c>
    </row>
    <row r="1116" spans="1:4" x14ac:dyDescent="0.2">
      <c r="A1116" s="5">
        <v>1055</v>
      </c>
      <c r="B1116" s="138">
        <f>'Expenditures 15-22'!K44</f>
        <v>31575</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31575</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71659</v>
      </c>
      <c r="C1121" s="2" t="s">
        <v>594</v>
      </c>
      <c r="D1121" s="2" t="str">
        <f t="shared" si="16"/>
        <v>Error?</v>
      </c>
    </row>
    <row r="1122" spans="1:4" x14ac:dyDescent="0.2">
      <c r="A1122" s="5">
        <v>1061</v>
      </c>
      <c r="B1122" s="138">
        <f>'Expenditures 15-22'!K53</f>
        <v>71659</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4836</v>
      </c>
      <c r="C1127" s="2" t="s">
        <v>594</v>
      </c>
      <c r="D1127" s="2" t="str">
        <f t="shared" si="16"/>
        <v>Error?</v>
      </c>
    </row>
    <row r="1128" spans="1:4" x14ac:dyDescent="0.2">
      <c r="A1128" s="5">
        <v>1067</v>
      </c>
      <c r="B1128" s="138">
        <f>'Expenditures 15-22'!K61</f>
        <v>2400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7236</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111050</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1027952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1216517</v>
      </c>
      <c r="C1152" s="2" t="s">
        <v>594</v>
      </c>
      <c r="D1152" s="2" t="str">
        <f t="shared" si="17"/>
        <v>Error?</v>
      </c>
    </row>
    <row r="1153" spans="1:4" x14ac:dyDescent="0.2">
      <c r="A1153" s="5">
        <v>1092</v>
      </c>
      <c r="B1153" s="138">
        <f>'Expenditures 15-22'!K115</f>
        <v>78753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240301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319054</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0</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0</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0</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1027952</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1027952</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476</v>
      </c>
      <c r="C2551" s="2" t="s">
        <v>594</v>
      </c>
      <c r="D2551" s="2" t="str">
        <f t="shared" si="38"/>
        <v>Error?</v>
      </c>
    </row>
    <row r="2552" spans="1:4" x14ac:dyDescent="0.2">
      <c r="A2552" s="10">
        <v>2491</v>
      </c>
      <c r="D2552" s="2" t="str">
        <f t="shared" si="38"/>
        <v>OK</v>
      </c>
    </row>
    <row r="2553" spans="1:4" x14ac:dyDescent="0.2">
      <c r="A2553" s="5">
        <v>2492</v>
      </c>
      <c r="B2553" s="138">
        <f>'Acct Summary 7-8'!C6</f>
        <v>265842</v>
      </c>
      <c r="C2553" s="2" t="s">
        <v>594</v>
      </c>
      <c r="D2553" s="2" t="str">
        <f t="shared" si="38"/>
        <v>Error?</v>
      </c>
    </row>
    <row r="2554" spans="1:4" x14ac:dyDescent="0.2">
      <c r="A2554" s="5">
        <v>2493</v>
      </c>
      <c r="B2554" s="138">
        <f>'Acct Summary 7-8'!C7</f>
        <v>1000</v>
      </c>
      <c r="C2554" s="2" t="s">
        <v>594</v>
      </c>
      <c r="D2554" s="2" t="str">
        <f t="shared" si="38"/>
        <v>Error?</v>
      </c>
    </row>
    <row r="2555" spans="1:4" x14ac:dyDescent="0.2">
      <c r="A2555" s="5">
        <v>2494</v>
      </c>
      <c r="B2555" s="138">
        <f>'Acct Summary 7-8'!C8</f>
        <v>1295270</v>
      </c>
      <c r="C2555" s="2" t="s">
        <v>594</v>
      </c>
      <c r="D2555" s="2" t="str">
        <f t="shared" si="38"/>
        <v>Error?</v>
      </c>
    </row>
    <row r="2556" spans="1:4" x14ac:dyDescent="0.2">
      <c r="A2556" s="5">
        <v>2495</v>
      </c>
      <c r="B2556" s="138">
        <f>'Acct Summary 7-8'!C12</f>
        <v>77515</v>
      </c>
      <c r="C2556" s="2" t="s">
        <v>594</v>
      </c>
      <c r="D2556" s="2" t="str">
        <f t="shared" si="38"/>
        <v>Error?</v>
      </c>
    </row>
    <row r="2557" spans="1:4" x14ac:dyDescent="0.2">
      <c r="A2557" s="5">
        <v>2496</v>
      </c>
      <c r="B2557" s="138">
        <f>'Acct Summary 7-8'!C13</f>
        <v>111050</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1027952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1216517</v>
      </c>
      <c r="C2561" s="2" t="s">
        <v>594</v>
      </c>
      <c r="D2561" s="2" t="str">
        <f t="shared" si="39"/>
        <v>Error?</v>
      </c>
    </row>
    <row r="2562" spans="1:4" x14ac:dyDescent="0.2">
      <c r="A2562" s="5">
        <v>2501</v>
      </c>
      <c r="B2562" s="138">
        <f>'Acct Summary 7-8'!C20</f>
        <v>78753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1027952</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1027952</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78753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1027952</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319054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1295270</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1216517</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319054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476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476</v>
      </c>
      <c r="C5120" s="2" t="s">
        <v>594</v>
      </c>
      <c r="D5120" s="2" t="str">
        <f t="shared" si="79"/>
        <v>Error?</v>
      </c>
    </row>
    <row r="5121" spans="1:4" x14ac:dyDescent="0.2">
      <c r="A5121" s="5">
        <v>5060</v>
      </c>
      <c r="B5121" s="138">
        <f>'Revenues 9-14'!C109</f>
        <v>476</v>
      </c>
      <c r="C5121" s="2" t="s">
        <v>594</v>
      </c>
      <c r="D5121" s="2" t="str">
        <f t="shared" si="79"/>
        <v>Error?</v>
      </c>
    </row>
    <row r="5122" spans="1:4" x14ac:dyDescent="0.2">
      <c r="A5122" s="5">
        <v>5061</v>
      </c>
      <c r="B5122" s="138">
        <f>'Revenues 9-14'!C111</f>
        <v>674394</v>
      </c>
      <c r="D5122" s="2" t="str">
        <f t="shared" si="79"/>
        <v>Error?</v>
      </c>
    </row>
    <row r="5123" spans="1:4" x14ac:dyDescent="0.2">
      <c r="A5123" s="5">
        <v>5062</v>
      </c>
      <c r="B5123" s="138">
        <f>'Revenues 9-14'!C112</f>
        <v>353558</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1027952</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265842</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265842</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265842</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265842</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1000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1000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1000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1000</v>
      </c>
      <c r="C5326" s="2" t="s">
        <v>594</v>
      </c>
      <c r="D5326" s="2" t="str">
        <f t="shared" si="82"/>
        <v>Error?</v>
      </c>
    </row>
    <row r="5327" spans="1:4" x14ac:dyDescent="0.2">
      <c r="A5327" s="5">
        <v>5266</v>
      </c>
      <c r="B5327" s="138">
        <f>'Revenues 9-14'!C275</f>
        <v>1295270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78753</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0.2468328245375391</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36461</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36461</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36461</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36461</v>
      </c>
      <c r="D7624" s="2" t="str">
        <f t="shared" si="124"/>
        <v>Error?</v>
      </c>
      <c r="E7624" s="2" t="s">
        <v>19</v>
      </c>
    </row>
    <row r="7625" spans="1:5" x14ac:dyDescent="0.2">
      <c r="A7625">
        <f t="shared" si="123"/>
        <v>7564</v>
      </c>
      <c r="B7625" s="138">
        <f>'Cap Outlay Deprec 26'!I17</f>
        <v>3646.1</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3646.1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16" zoomScale="110" zoomScaleNormal="110" workbookViewId="0">
      <selection activeCell="Y23" sqref="Y23"/>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3" t="s">
        <v>1253</v>
      </c>
      <c r="B2" s="2423"/>
      <c r="C2" s="2423"/>
      <c r="D2" s="2423"/>
      <c r="E2" s="2423"/>
      <c r="F2" s="2423"/>
      <c r="G2" s="2423"/>
      <c r="H2" s="2423"/>
      <c r="I2" s="2423"/>
      <c r="J2" s="2423"/>
      <c r="K2" s="2423"/>
      <c r="L2" s="2423"/>
    </row>
    <row r="3" spans="1:29" ht="13.5" customHeight="1" x14ac:dyDescent="0.2">
      <c r="A3" s="2409" t="s">
        <v>1252</v>
      </c>
      <c r="B3" s="2409"/>
      <c r="C3" s="2409"/>
      <c r="D3" s="2409"/>
      <c r="E3" s="2409"/>
      <c r="F3" s="2409"/>
      <c r="G3" s="2409"/>
      <c r="H3" s="2409"/>
      <c r="I3" s="2409"/>
      <c r="J3" s="2409"/>
      <c r="K3" s="2409"/>
      <c r="L3" s="2409"/>
    </row>
    <row r="4" spans="1:29" ht="13.5" customHeight="1" x14ac:dyDescent="0.2">
      <c r="A4" s="2423" t="s">
        <v>1799</v>
      </c>
      <c r="B4" s="2440"/>
      <c r="C4" s="2440"/>
      <c r="D4" s="2440"/>
      <c r="E4" s="2440"/>
      <c r="F4" s="2440"/>
      <c r="G4" s="2440"/>
      <c r="H4" s="2440"/>
      <c r="I4" s="2440"/>
      <c r="J4" s="2440"/>
      <c r="K4" s="2440"/>
      <c r="L4" s="2440"/>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27.75" customHeight="1" x14ac:dyDescent="0.2">
      <c r="A7" s="2441" t="str">
        <f>COVER!A17</f>
        <v>McHenry Co Coop for Employ Educ</v>
      </c>
      <c r="B7" s="2442"/>
      <c r="C7" s="2442"/>
      <c r="D7" s="2443"/>
      <c r="E7" s="2444">
        <f>COVER!A13</f>
        <v>44000000046</v>
      </c>
      <c r="F7" s="2445"/>
      <c r="G7" s="2410" t="str">
        <f>COVER!T23</f>
        <v>066-005142</v>
      </c>
      <c r="H7" s="2411"/>
      <c r="I7" s="2411"/>
      <c r="J7" s="2411"/>
      <c r="K7" s="2411"/>
      <c r="L7" s="241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3"/>
      <c r="B9" s="2414"/>
      <c r="C9" s="2414"/>
      <c r="D9" s="2414"/>
      <c r="E9" s="2414"/>
      <c r="F9" s="2415"/>
      <c r="G9" s="2416" t="str">
        <f>COVER!T13</f>
        <v>EDER, CASELLA &amp; CO.</v>
      </c>
      <c r="H9" s="2417"/>
      <c r="I9" s="2417"/>
      <c r="J9" s="2417"/>
      <c r="K9" s="2417"/>
      <c r="L9" s="2418"/>
    </row>
    <row r="10" spans="1:29" ht="13.5" customHeight="1" x14ac:dyDescent="0.2">
      <c r="A10" s="2400">
        <f>COVER!A38</f>
        <v>0</v>
      </c>
      <c r="B10" s="2401"/>
      <c r="C10" s="2401"/>
      <c r="D10" s="2401"/>
      <c r="E10" s="2401"/>
      <c r="F10" s="2402"/>
      <c r="G10" s="2416" t="str">
        <f>COVER!T17</f>
        <v>5400 WEST ELM STREET, SUITE 203</v>
      </c>
      <c r="H10" s="2429"/>
      <c r="I10" s="2429"/>
      <c r="J10" s="2429"/>
      <c r="K10" s="2429"/>
      <c r="L10" s="2430"/>
    </row>
    <row r="11" spans="1:29" ht="13.5" customHeight="1" x14ac:dyDescent="0.2">
      <c r="A11" s="1185" t="s">
        <v>1599</v>
      </c>
      <c r="B11" s="1186"/>
      <c r="C11" s="1187"/>
      <c r="D11" s="1192"/>
      <c r="E11" s="1187"/>
      <c r="F11" s="1191"/>
      <c r="G11" s="2416" t="str">
        <f>COVER!T19</f>
        <v>MCHENRY</v>
      </c>
      <c r="H11" s="2429"/>
      <c r="I11" s="2429"/>
      <c r="J11" s="2429"/>
      <c r="K11" s="2429"/>
      <c r="L11" s="2430"/>
    </row>
    <row r="12" spans="1:29" ht="13.5" customHeight="1" x14ac:dyDescent="0.2">
      <c r="A12" s="2434" t="s">
        <v>1598</v>
      </c>
      <c r="B12" s="2435"/>
      <c r="C12" s="2435"/>
      <c r="D12" s="2435"/>
      <c r="E12" s="2435"/>
      <c r="F12" s="2436"/>
      <c r="G12" s="2431"/>
      <c r="H12" s="2432"/>
      <c r="I12" s="2432"/>
      <c r="J12" s="2432"/>
      <c r="K12" s="2432"/>
      <c r="L12" s="2433"/>
    </row>
    <row r="13" spans="1:29" ht="13.5" customHeight="1" x14ac:dyDescent="0.2">
      <c r="A13" s="2416"/>
      <c r="B13" s="2429"/>
      <c r="C13" s="2429"/>
      <c r="D13" s="2429"/>
      <c r="E13" s="2429"/>
      <c r="F13" s="2430"/>
      <c r="G13" s="2424" t="s">
        <v>1600</v>
      </c>
      <c r="H13" s="2425"/>
      <c r="I13" s="2437" t="str">
        <f>COVER!T25</f>
        <v>cpas@edercasella.com</v>
      </c>
      <c r="J13" s="2438"/>
      <c r="K13" s="2438"/>
      <c r="L13" s="2439"/>
    </row>
    <row r="14" spans="1:29" ht="13.5" customHeight="1" x14ac:dyDescent="0.2">
      <c r="A14" s="2416" t="str">
        <f>COVER!A19</f>
        <v>2200 N SEMINARY AVE.</v>
      </c>
      <c r="B14" s="2429"/>
      <c r="C14" s="2429"/>
      <c r="D14" s="2429"/>
      <c r="E14" s="2429"/>
      <c r="F14" s="2430"/>
      <c r="G14" s="1196" t="s">
        <v>1247</v>
      </c>
      <c r="H14" s="1194"/>
      <c r="I14" s="1194"/>
      <c r="J14" s="1194"/>
      <c r="K14" s="1194"/>
      <c r="L14" s="1195"/>
    </row>
    <row r="15" spans="1:29" ht="13.5" customHeight="1" x14ac:dyDescent="0.2">
      <c r="A15" s="2416" t="str">
        <f>COVER!A21</f>
        <v>WOODSTOCK</v>
      </c>
      <c r="B15" s="2429"/>
      <c r="C15" s="2429"/>
      <c r="D15" s="2429"/>
      <c r="E15" s="2429"/>
      <c r="F15" s="2430"/>
      <c r="G15" s="2426" t="str">
        <f>COVER!T15</f>
        <v>CHERYDEN JUERGENSEN</v>
      </c>
      <c r="H15" s="2427"/>
      <c r="I15" s="2427"/>
      <c r="J15" s="2427"/>
      <c r="K15" s="2427"/>
      <c r="L15" s="2428"/>
    </row>
    <row r="16" spans="1:29" ht="12.2" customHeight="1" x14ac:dyDescent="0.2">
      <c r="A16" s="2406">
        <f>COVER!A25</f>
        <v>60098</v>
      </c>
      <c r="B16" s="2407"/>
      <c r="C16" s="2407"/>
      <c r="D16" s="2407"/>
      <c r="E16" s="2407"/>
      <c r="F16" s="2408"/>
      <c r="G16" s="2419"/>
      <c r="H16" s="2420"/>
      <c r="I16" s="2420"/>
      <c r="J16" s="2420"/>
      <c r="K16" s="2420"/>
      <c r="L16" s="2421"/>
    </row>
    <row r="17" spans="1:13" ht="12.2" customHeight="1" x14ac:dyDescent="0.2">
      <c r="A17" s="2422"/>
      <c r="B17" s="2407"/>
      <c r="C17" s="2407"/>
      <c r="D17" s="2407"/>
      <c r="E17" s="2407"/>
      <c r="F17" s="2408"/>
      <c r="G17" s="1196" t="s">
        <v>1246</v>
      </c>
      <c r="H17" s="1194"/>
      <c r="I17" s="1194"/>
      <c r="J17" s="1194"/>
      <c r="K17" s="1198" t="s">
        <v>1245</v>
      </c>
      <c r="L17" s="1191"/>
      <c r="M17" s="1184"/>
    </row>
    <row r="18" spans="1:13" ht="12.2" customHeight="1" x14ac:dyDescent="0.2">
      <c r="A18" s="2400"/>
      <c r="B18" s="2401"/>
      <c r="C18" s="2401"/>
      <c r="D18" s="2401"/>
      <c r="E18" s="2401"/>
      <c r="F18" s="2402"/>
      <c r="G18" s="2403" t="str">
        <f>COVER!T21</f>
        <v>815-344-1300</v>
      </c>
      <c r="H18" s="2404"/>
      <c r="I18" s="2404"/>
      <c r="J18" s="2404"/>
      <c r="K18" s="2403" t="str">
        <f>COVER!X21</f>
        <v>815-344-1320</v>
      </c>
      <c r="L18" s="240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51"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D39" sqref="D39"/>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6" t="str">
        <f>'Single Audit Cover'!A7</f>
        <v>McHenry Co Coop for Employ Educ</v>
      </c>
      <c r="B1" s="2440"/>
      <c r="C1" s="2440"/>
      <c r="D1" s="2440"/>
    </row>
    <row r="2" spans="1:11" s="1215" customFormat="1" ht="12.75" x14ac:dyDescent="0.2">
      <c r="A2" s="2447">
        <f>'Single Audit Cover'!E7</f>
        <v>44000000046</v>
      </c>
      <c r="B2" s="2448"/>
      <c r="C2" s="2448"/>
      <c r="D2" s="2448"/>
    </row>
    <row r="3" spans="1:11" s="1215" customFormat="1" ht="12.75" x14ac:dyDescent="0.2">
      <c r="A3" s="2446" t="s">
        <v>1593</v>
      </c>
      <c r="B3" s="2440"/>
      <c r="C3" s="2440"/>
      <c r="D3" s="2440"/>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56000000000000005" right="0" top="0.75" bottom="0.91" header="0.3" footer="0.3"/>
  <pageSetup scale="95" firstPageNumber="36" fitToHeight="0" orientation="portrait" useFirstPageNumber="1" r:id="rId5"/>
  <headerFooter alignWithMargins="0">
    <oddHeader>&amp;L&amp;8Page 38&amp;R&amp;8Page 38</oddHeader>
  </headerFooter>
  <rowBreaks count="1" manualBreakCount="1">
    <brk id="9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19" sqref="D1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50" t="str">
        <f>'Single Audit Cover'!A7</f>
        <v>McHenry Co Coop for Employ Educ</v>
      </c>
      <c r="B1" s="2450"/>
      <c r="C1" s="2450"/>
      <c r="D1" s="2450"/>
      <c r="E1" s="2450"/>
    </row>
    <row r="2" spans="1:5" x14ac:dyDescent="0.2">
      <c r="A2" s="2451">
        <f>'Single Audit Cover'!E7</f>
        <v>44000000046</v>
      </c>
      <c r="B2" s="2451"/>
      <c r="C2" s="2451"/>
      <c r="D2" s="2451"/>
      <c r="E2" s="2451"/>
    </row>
    <row r="3" spans="1:5" ht="4.5" customHeight="1" x14ac:dyDescent="0.2"/>
    <row r="4" spans="1:5" x14ac:dyDescent="0.2">
      <c r="A4" s="2450" t="s">
        <v>1307</v>
      </c>
      <c r="B4" s="2450"/>
      <c r="C4" s="2450"/>
      <c r="D4" s="2450"/>
      <c r="E4" s="2450"/>
    </row>
    <row r="5" spans="1:5" x14ac:dyDescent="0.2">
      <c r="A5" s="2453" t="str">
        <f>'Single Audit Cover'!A4</f>
        <v>Year Ending June 30, 2018</v>
      </c>
      <c r="B5" s="2453"/>
      <c r="C5" s="2453"/>
      <c r="D5" s="2453"/>
      <c r="E5" s="2453"/>
    </row>
    <row r="6" spans="1:5" x14ac:dyDescent="0.2">
      <c r="A6" s="2450" t="s">
        <v>1306</v>
      </c>
      <c r="B6" s="2450"/>
      <c r="C6" s="2450"/>
      <c r="D6" s="2450"/>
      <c r="E6" s="2450"/>
    </row>
    <row r="8" spans="1:5" x14ac:dyDescent="0.2">
      <c r="A8" s="1260" t="s">
        <v>1305</v>
      </c>
    </row>
    <row r="10" spans="1:5" x14ac:dyDescent="0.2">
      <c r="A10" s="1261" t="s">
        <v>1304</v>
      </c>
      <c r="B10" s="1262" t="s">
        <v>1303</v>
      </c>
      <c r="C10" s="1262"/>
      <c r="D10" s="1263">
        <f>SUM('Acct Summary 7-8'!C7:K7)</f>
        <v>1000</v>
      </c>
    </row>
    <row r="11" spans="1:5" ht="18" customHeight="1" x14ac:dyDescent="0.2">
      <c r="A11" s="1261" t="s">
        <v>1302</v>
      </c>
      <c r="B11" s="1262"/>
      <c r="C11" s="1262"/>
    </row>
    <row r="12" spans="1:5" x14ac:dyDescent="0.2">
      <c r="A12" s="1261" t="s">
        <v>1301</v>
      </c>
      <c r="B12" s="1262" t="s">
        <v>1300</v>
      </c>
      <c r="C12" s="1262"/>
      <c r="D12" s="1264">
        <f>SUM('Revenues 9-14'!C112:D112,'Revenues 9-14'!F112:G112)</f>
        <v>353558</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354558</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2"/>
      <c r="B24" s="2452"/>
      <c r="D24" s="1268"/>
    </row>
    <row r="25" spans="1:4" x14ac:dyDescent="0.2">
      <c r="A25" s="2449"/>
      <c r="B25" s="2449"/>
      <c r="D25" s="1268"/>
    </row>
    <row r="26" spans="1:4" x14ac:dyDescent="0.2">
      <c r="A26" s="2449"/>
      <c r="B26" s="2449"/>
      <c r="D26" s="1268"/>
    </row>
    <row r="27" spans="1:4" x14ac:dyDescent="0.2">
      <c r="A27" s="2449"/>
      <c r="B27" s="2449"/>
      <c r="D27" s="1268"/>
    </row>
    <row r="28" spans="1:4" x14ac:dyDescent="0.2">
      <c r="A28" s="2449"/>
      <c r="B28" s="2449"/>
      <c r="D28" s="1268"/>
    </row>
    <row r="29" spans="1:4" x14ac:dyDescent="0.2">
      <c r="A29" s="2449"/>
      <c r="B29" s="2449"/>
      <c r="D29" s="1268"/>
    </row>
    <row r="30" spans="1:4" x14ac:dyDescent="0.2">
      <c r="A30" s="2449"/>
      <c r="B30" s="2449"/>
      <c r="D30" s="1268"/>
    </row>
    <row r="32" spans="1:4" x14ac:dyDescent="0.2">
      <c r="A32" s="1260" t="s">
        <v>1295</v>
      </c>
      <c r="D32" s="1263">
        <f>SUM(D19:D30)</f>
        <v>354558</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9"/>
      <c r="B40" s="2449"/>
      <c r="D40" s="1268"/>
    </row>
    <row r="41" spans="1:4" x14ac:dyDescent="0.2">
      <c r="A41" s="2449"/>
      <c r="B41" s="2449"/>
      <c r="D41" s="1271"/>
    </row>
    <row r="42" spans="1:4" x14ac:dyDescent="0.2">
      <c r="A42" s="2449"/>
      <c r="B42" s="2449"/>
      <c r="D42" s="1271"/>
    </row>
    <row r="43" spans="1:4" x14ac:dyDescent="0.2">
      <c r="A43" s="2449"/>
      <c r="B43" s="2449"/>
      <c r="D43" s="1271"/>
    </row>
    <row r="44" spans="1:4" x14ac:dyDescent="0.2">
      <c r="A44" s="2449"/>
      <c r="B44" s="2449"/>
      <c r="D44" s="1271"/>
    </row>
    <row r="45" spans="1:4" x14ac:dyDescent="0.2">
      <c r="A45" s="2449"/>
      <c r="B45" s="2449"/>
      <c r="D45" s="1271"/>
    </row>
    <row r="47" spans="1:4" x14ac:dyDescent="0.2">
      <c r="B47" s="1272" t="s">
        <v>1289</v>
      </c>
      <c r="C47" s="1272"/>
      <c r="D47" s="1273">
        <f>SUM(D35:D45)</f>
        <v>0</v>
      </c>
    </row>
    <row r="49" spans="2:4" x14ac:dyDescent="0.2">
      <c r="B49" s="1272" t="s">
        <v>1288</v>
      </c>
      <c r="C49" s="1272"/>
      <c r="D49" s="1273">
        <f>D32-D47</f>
        <v>354558</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H22" sqref="H22"/>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5" t="str">
        <f>'Single Audit Cover'!A7</f>
        <v>McHenry Co Coop for Employ Educ</v>
      </c>
      <c r="B1" s="2455"/>
      <c r="C1" s="2455"/>
      <c r="D1" s="2455"/>
      <c r="E1" s="2455"/>
      <c r="F1" s="2455"/>
    </row>
    <row r="2" spans="1:7" ht="13.5" customHeight="1" x14ac:dyDescent="0.2">
      <c r="A2" s="2456">
        <f>'Single Audit Cover'!E7</f>
        <v>44000000046</v>
      </c>
      <c r="B2" s="2456"/>
      <c r="C2" s="2456"/>
      <c r="D2" s="2456"/>
      <c r="E2" s="2456"/>
      <c r="F2" s="2456"/>
      <c r="G2" s="1275"/>
    </row>
    <row r="3" spans="1:7" ht="15.75" customHeight="1" x14ac:dyDescent="0.2">
      <c r="A3" s="2457" t="s">
        <v>1333</v>
      </c>
      <c r="B3" s="2457"/>
      <c r="C3" s="2457"/>
      <c r="D3" s="2457"/>
      <c r="E3" s="2457"/>
      <c r="F3" s="2457"/>
    </row>
    <row r="4" spans="1:7" ht="13.5" customHeight="1" x14ac:dyDescent="0.2">
      <c r="A4" s="2458" t="str">
        <f>'Single Audit Cover'!A4</f>
        <v>Year Ending June 30, 2018</v>
      </c>
      <c r="B4" s="2458"/>
      <c r="C4" s="2458"/>
      <c r="D4" s="2458"/>
      <c r="E4" s="2458"/>
      <c r="F4" s="2458"/>
    </row>
    <row r="5" spans="1:7" ht="8.25" customHeight="1" x14ac:dyDescent="0.2">
      <c r="C5" s="317"/>
      <c r="D5" s="317"/>
    </row>
    <row r="6" spans="1:7" ht="13.5" customHeight="1" x14ac:dyDescent="0.2">
      <c r="A6" s="1276" t="s">
        <v>1831</v>
      </c>
      <c r="C6" s="317"/>
      <c r="D6" s="317"/>
    </row>
    <row r="7" spans="1:7" ht="60.95" customHeight="1" x14ac:dyDescent="0.2">
      <c r="A7" s="2454" t="s">
        <v>1832</v>
      </c>
      <c r="B7" s="2454"/>
      <c r="C7" s="2454"/>
      <c r="D7" s="2454"/>
      <c r="E7" s="2454"/>
      <c r="F7" s="2454"/>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4" t="s">
        <v>1834</v>
      </c>
      <c r="B13" s="2454"/>
      <c r="C13" s="2454"/>
      <c r="D13" s="2454"/>
      <c r="E13" s="2454"/>
      <c r="F13" s="2454"/>
    </row>
    <row r="14" spans="1:7" ht="9.75" customHeight="1" x14ac:dyDescent="0.2">
      <c r="C14" s="1260"/>
      <c r="D14" s="1260"/>
    </row>
    <row r="15" spans="1:7" ht="13.5" customHeight="1" x14ac:dyDescent="0.2">
      <c r="C15" s="1871" t="s">
        <v>1332</v>
      </c>
      <c r="D15" s="2460" t="s">
        <v>1331</v>
      </c>
      <c r="E15" s="2460"/>
      <c r="F15" s="2460"/>
    </row>
    <row r="16" spans="1:7" ht="13.5" customHeight="1" x14ac:dyDescent="0.2">
      <c r="A16" s="1282"/>
      <c r="B16" s="1276" t="s">
        <v>1330</v>
      </c>
      <c r="C16" s="1871" t="s">
        <v>1329</v>
      </c>
      <c r="D16" s="2461" t="s">
        <v>1670</v>
      </c>
      <c r="E16" s="2461"/>
      <c r="F16" s="2461"/>
    </row>
    <row r="17" spans="1:6" ht="20.45" customHeight="1" x14ac:dyDescent="0.2">
      <c r="A17" s="1283"/>
      <c r="B17" s="1284"/>
      <c r="C17" s="1285"/>
      <c r="D17" s="2459"/>
      <c r="E17" s="2459"/>
      <c r="F17" s="2459"/>
    </row>
    <row r="18" spans="1:6" ht="20.65" customHeight="1" x14ac:dyDescent="0.2">
      <c r="A18" s="1283"/>
      <c r="B18" s="1284"/>
      <c r="C18" s="1285"/>
      <c r="D18" s="2459"/>
      <c r="E18" s="2459"/>
      <c r="F18" s="2459"/>
    </row>
    <row r="19" spans="1:6" ht="20.65" customHeight="1" x14ac:dyDescent="0.2">
      <c r="A19" s="1283"/>
      <c r="B19" s="1284"/>
      <c r="C19" s="1285"/>
      <c r="D19" s="2459"/>
      <c r="E19" s="2459"/>
      <c r="F19" s="2459"/>
    </row>
    <row r="20" spans="1:6" ht="20.65" customHeight="1" x14ac:dyDescent="0.2">
      <c r="A20" s="1283"/>
      <c r="B20" s="1284"/>
      <c r="C20" s="1285"/>
      <c r="D20" s="2459"/>
      <c r="E20" s="2459"/>
      <c r="F20" s="2459"/>
    </row>
    <row r="21" spans="1:6" ht="20.65" customHeight="1" x14ac:dyDescent="0.2">
      <c r="A21" s="1283"/>
      <c r="B21" s="1284"/>
      <c r="C21" s="1285"/>
      <c r="D21" s="2459"/>
      <c r="E21" s="2459"/>
      <c r="F21" s="2459"/>
    </row>
    <row r="22" spans="1:6" ht="20.65" customHeight="1" x14ac:dyDescent="0.2">
      <c r="A22" s="1283"/>
      <c r="B22" s="1284"/>
      <c r="C22" s="1285"/>
      <c r="D22" s="2459"/>
      <c r="E22" s="2459"/>
      <c r="F22" s="2459"/>
    </row>
    <row r="23" spans="1:6" ht="20.65" customHeight="1" x14ac:dyDescent="0.2">
      <c r="A23" s="1283"/>
      <c r="B23" s="1284"/>
      <c r="C23" s="1285"/>
      <c r="D23" s="2459"/>
      <c r="E23" s="2459"/>
      <c r="F23" s="2459"/>
    </row>
    <row r="24" spans="1:6" ht="20.65" customHeight="1" x14ac:dyDescent="0.2">
      <c r="A24" s="1283"/>
      <c r="B24" s="1284"/>
      <c r="C24" s="1285"/>
      <c r="D24" s="2459"/>
      <c r="E24" s="2459"/>
      <c r="F24" s="2459"/>
    </row>
    <row r="25" spans="1:6" ht="20.65" customHeight="1" x14ac:dyDescent="0.2">
      <c r="A25" s="1283"/>
      <c r="B25" s="1284"/>
      <c r="C25" s="1285"/>
      <c r="D25" s="2459"/>
      <c r="E25" s="2459"/>
      <c r="F25" s="2459"/>
    </row>
    <row r="26" spans="1:6" ht="20.65" customHeight="1" x14ac:dyDescent="0.2">
      <c r="A26" s="1283"/>
      <c r="B26" s="1284"/>
      <c r="C26" s="1285"/>
      <c r="D26" s="2459"/>
      <c r="E26" s="2459"/>
      <c r="F26" s="2459"/>
    </row>
    <row r="27" spans="1:6" ht="20.65" customHeight="1" x14ac:dyDescent="0.2">
      <c r="A27" s="1283"/>
      <c r="B27" s="1284"/>
      <c r="C27" s="1285"/>
      <c r="D27" s="2459"/>
      <c r="E27" s="2459"/>
      <c r="F27" s="2459"/>
    </row>
    <row r="28" spans="1:6" ht="20.65" customHeight="1" x14ac:dyDescent="0.2">
      <c r="A28" s="1283"/>
      <c r="B28" s="1284"/>
      <c r="C28" s="1285"/>
      <c r="D28" s="2459"/>
      <c r="E28" s="2459"/>
      <c r="F28" s="2459"/>
    </row>
    <row r="29" spans="1:6" ht="20.65" customHeight="1" x14ac:dyDescent="0.2">
      <c r="A29" s="1283"/>
      <c r="B29" s="1284"/>
      <c r="C29" s="1285"/>
      <c r="D29" s="2459"/>
      <c r="E29" s="2459"/>
      <c r="F29" s="2459"/>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63" t="s">
        <v>1835</v>
      </c>
      <c r="B32" s="2463"/>
      <c r="C32" s="2463"/>
      <c r="D32" s="2463"/>
      <c r="E32" s="2463"/>
      <c r="F32" s="2463"/>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64">
        <f>+C33+C34</f>
        <v>0</v>
      </c>
      <c r="F34" s="2465"/>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6" t="s">
        <v>1672</v>
      </c>
      <c r="C49" s="2466"/>
      <c r="D49" s="2466"/>
      <c r="E49" s="1399"/>
    </row>
    <row r="50" spans="1:5" s="1300" customFormat="1" ht="3.75" customHeight="1" x14ac:dyDescent="0.2">
      <c r="A50" s="1299"/>
      <c r="B50" s="1870"/>
      <c r="C50" s="1870"/>
      <c r="D50" s="1870"/>
      <c r="E50" s="1399"/>
    </row>
    <row r="51" spans="1:5" s="1300" customFormat="1" ht="20.25" customHeight="1" x14ac:dyDescent="0.2">
      <c r="A51" s="1301">
        <v>6</v>
      </c>
      <c r="B51" s="2462" t="s">
        <v>1632</v>
      </c>
      <c r="C51" s="2462"/>
      <c r="D51" s="2462"/>
    </row>
    <row r="52" spans="1:5" ht="14.25" customHeight="1" x14ac:dyDescent="0.2">
      <c r="A52" s="1301"/>
      <c r="B52" s="2462"/>
      <c r="C52" s="2462"/>
      <c r="D52" s="2462"/>
    </row>
  </sheetData>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9" t="str">
        <f>'Single Audit Cover'!A7</f>
        <v>McHenry Co Coop for Employ Educ</v>
      </c>
      <c r="C1" s="2467"/>
      <c r="D1" s="2467"/>
      <c r="E1" s="2467"/>
      <c r="F1" s="2467"/>
      <c r="G1" s="2467"/>
      <c r="H1" s="2467"/>
      <c r="I1" s="2467"/>
      <c r="J1" s="2467"/>
      <c r="K1" s="2467"/>
      <c r="L1" s="2467"/>
      <c r="M1" s="2467"/>
    </row>
    <row r="2" spans="2:14" ht="15" x14ac:dyDescent="0.2">
      <c r="B2" s="2456">
        <f>'Single Audit Cover'!E7</f>
        <v>44000000046</v>
      </c>
      <c r="C2" s="2456"/>
      <c r="D2" s="2456"/>
      <c r="E2" s="2456"/>
      <c r="F2" s="2456"/>
      <c r="G2" s="2456"/>
      <c r="H2" s="2456"/>
      <c r="I2" s="2456"/>
      <c r="J2" s="2456"/>
      <c r="K2" s="2456"/>
      <c r="L2" s="2456"/>
      <c r="M2" s="2456"/>
      <c r="N2" s="1302"/>
    </row>
    <row r="3" spans="2:14" ht="15" x14ac:dyDescent="0.2">
      <c r="B3" s="2468" t="s">
        <v>1281</v>
      </c>
      <c r="C3" s="2468"/>
      <c r="D3" s="2468"/>
      <c r="E3" s="2468"/>
      <c r="F3" s="2468"/>
      <c r="G3" s="2468"/>
      <c r="H3" s="2468"/>
      <c r="I3" s="2468"/>
      <c r="J3" s="2468"/>
      <c r="K3" s="2468"/>
      <c r="L3" s="2468"/>
      <c r="M3" s="2468"/>
      <c r="N3" s="1302"/>
    </row>
    <row r="4" spans="2:14" ht="15" x14ac:dyDescent="0.2">
      <c r="B4" s="2469" t="str">
        <f>'Single Audit Cover'!A4</f>
        <v>Year Ending June 30, 2018</v>
      </c>
      <c r="C4" s="2469"/>
      <c r="D4" s="2469"/>
      <c r="E4" s="2469"/>
      <c r="F4" s="2469"/>
      <c r="G4" s="2469"/>
      <c r="H4" s="2469"/>
      <c r="I4" s="2469"/>
      <c r="J4" s="2469"/>
      <c r="K4" s="2469"/>
      <c r="L4" s="2469"/>
      <c r="M4" s="2469"/>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41"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0" colorId="8" zoomScale="110" zoomScaleNormal="110" workbookViewId="0">
      <selection activeCell="T17" sqref="T17:AA1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t="s">
        <v>2077</v>
      </c>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t="s">
        <v>2088</v>
      </c>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2092</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6" right="0.16" top="0.39" bottom="0.33" header="0.19" footer="0.17"/>
  <pageSetup scale="77"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4" t="str">
        <f>'Single Audit Cover'!A7</f>
        <v>McHenry Co Coop for Employ Educ</v>
      </c>
      <c r="C1" s="2475"/>
      <c r="D1" s="2475"/>
      <c r="E1" s="2475"/>
      <c r="F1" s="2475"/>
      <c r="G1" s="2475"/>
      <c r="H1" s="2475"/>
      <c r="I1" s="2475"/>
      <c r="J1" s="1422"/>
    </row>
    <row r="2" spans="2:10" s="317" customFormat="1" ht="12.75" customHeight="1" x14ac:dyDescent="0.2">
      <c r="B2" s="2476">
        <f>'Single Audit Cover'!E7</f>
        <v>44000000046</v>
      </c>
      <c r="C2" s="2477"/>
      <c r="D2" s="2477"/>
      <c r="E2" s="2477"/>
      <c r="F2" s="2477"/>
      <c r="G2" s="2477"/>
      <c r="H2" s="2477"/>
      <c r="I2" s="2477"/>
      <c r="J2" s="1422"/>
    </row>
    <row r="3" spans="2:10" s="317" customFormat="1" ht="12.75" customHeight="1" x14ac:dyDescent="0.2">
      <c r="B3" s="2478" t="s">
        <v>1347</v>
      </c>
      <c r="C3" s="2479"/>
      <c r="D3" s="2479"/>
      <c r="E3" s="2479"/>
      <c r="F3" s="2479"/>
      <c r="G3" s="2479"/>
      <c r="H3" s="2479"/>
      <c r="I3" s="2479"/>
      <c r="J3" s="1423"/>
    </row>
    <row r="4" spans="2:10" s="317" customFormat="1" ht="12.75" customHeight="1" x14ac:dyDescent="0.2">
      <c r="B4" s="2478" t="str">
        <f>'Single Audit Cover'!A4</f>
        <v>Year Ending June 30, 2018</v>
      </c>
      <c r="C4" s="2479"/>
      <c r="D4" s="2479"/>
      <c r="E4" s="2479"/>
      <c r="F4" s="2479"/>
      <c r="G4" s="2479"/>
      <c r="H4" s="2479"/>
      <c r="I4" s="2479"/>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8" t="s">
        <v>1346</v>
      </c>
      <c r="C7" s="2479"/>
      <c r="D7" s="2479"/>
      <c r="E7" s="2479"/>
      <c r="F7" s="2479"/>
      <c r="G7" s="2479"/>
      <c r="H7" s="2479"/>
      <c r="I7" s="2479"/>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0"/>
      <c r="D11" s="2480"/>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1"/>
      <c r="E29" s="2481"/>
      <c r="F29" s="2481"/>
      <c r="G29" s="2481"/>
      <c r="H29" s="2481"/>
      <c r="I29" s="2481"/>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2" t="s">
        <v>1854</v>
      </c>
      <c r="D37" s="2483"/>
      <c r="E37" s="2483"/>
      <c r="F37" s="2484"/>
      <c r="G37" s="2482" t="s">
        <v>1674</v>
      </c>
      <c r="H37" s="2483"/>
      <c r="I37" s="2484"/>
    </row>
    <row r="38" spans="2:9" ht="16.5" customHeight="1" x14ac:dyDescent="0.2">
      <c r="B38" s="1444"/>
      <c r="C38" s="2470"/>
      <c r="D38" s="2471"/>
      <c r="E38" s="2471"/>
      <c r="F38" s="2472"/>
      <c r="G38" s="2485"/>
      <c r="H38" s="2486"/>
      <c r="I38" s="2487"/>
    </row>
    <row r="39" spans="2:9" ht="16.5" customHeight="1" x14ac:dyDescent="0.2">
      <c r="B39" s="1444"/>
      <c r="C39" s="2470"/>
      <c r="D39" s="2471"/>
      <c r="E39" s="2471"/>
      <c r="F39" s="2472"/>
      <c r="G39" s="2473"/>
      <c r="H39" s="2473"/>
      <c r="I39" s="2473"/>
    </row>
    <row r="40" spans="2:9" ht="16.5" customHeight="1" x14ac:dyDescent="0.2">
      <c r="B40" s="1444"/>
      <c r="C40" s="2470"/>
      <c r="D40" s="2471"/>
      <c r="E40" s="2471"/>
      <c r="F40" s="2472"/>
      <c r="G40" s="2473"/>
      <c r="H40" s="2473"/>
      <c r="I40" s="2473"/>
    </row>
    <row r="41" spans="2:9" ht="16.5" customHeight="1" x14ac:dyDescent="0.2">
      <c r="B41" s="1444"/>
      <c r="C41" s="2470"/>
      <c r="D41" s="2471"/>
      <c r="E41" s="2471"/>
      <c r="F41" s="2472"/>
      <c r="G41" s="2473"/>
      <c r="H41" s="2473"/>
      <c r="I41" s="2473"/>
    </row>
    <row r="42" spans="2:9" ht="16.5" customHeight="1" x14ac:dyDescent="0.2">
      <c r="B42" s="1444"/>
      <c r="C42" s="2470"/>
      <c r="D42" s="2471"/>
      <c r="E42" s="2471"/>
      <c r="F42" s="2472"/>
      <c r="G42" s="2473"/>
      <c r="H42" s="2473"/>
      <c r="I42" s="2473"/>
    </row>
    <row r="43" spans="2:9" ht="16.5" customHeight="1" x14ac:dyDescent="0.2">
      <c r="B43" s="1444"/>
      <c r="C43" s="2488" t="s">
        <v>1675</v>
      </c>
      <c r="D43" s="2489"/>
      <c r="E43" s="2489"/>
      <c r="F43" s="2490"/>
      <c r="G43" s="2491">
        <f>SUM(G38:I42)</f>
        <v>0</v>
      </c>
      <c r="H43" s="2491"/>
      <c r="I43" s="2491"/>
    </row>
    <row r="44" spans="2:9" ht="12.75" customHeight="1" x14ac:dyDescent="0.2"/>
    <row r="45" spans="2:9" ht="12.75" customHeight="1" x14ac:dyDescent="0.2">
      <c r="B45" s="1435" t="s">
        <v>1952</v>
      </c>
      <c r="D45" s="2492">
        <v>0</v>
      </c>
      <c r="E45" s="249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4"/>
      <c r="F49" s="2494"/>
      <c r="G49" s="249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4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4" t="str">
        <f>'Single Audit Cover'!A7</f>
        <v>McHenry Co Coop for Employ Educ</v>
      </c>
      <c r="C1" s="2474"/>
      <c r="D1" s="2474"/>
      <c r="E1" s="2474"/>
      <c r="F1" s="2474"/>
      <c r="G1" s="2474"/>
      <c r="H1" s="2474"/>
      <c r="I1" s="2474"/>
      <c r="J1" s="2474"/>
      <c r="K1" s="2474"/>
      <c r="L1" s="1374"/>
      <c r="M1" s="1374"/>
    </row>
    <row r="2" spans="1:13" ht="12" customHeight="1" x14ac:dyDescent="0.2">
      <c r="B2" s="2476">
        <f>'Single Audit Cover'!E7</f>
        <v>44000000046</v>
      </c>
      <c r="C2" s="2476"/>
      <c r="D2" s="2476"/>
      <c r="E2" s="2476"/>
      <c r="F2" s="2476"/>
      <c r="G2" s="2476"/>
      <c r="H2" s="2476"/>
      <c r="I2" s="2476"/>
      <c r="J2" s="2476"/>
      <c r="K2" s="2476"/>
      <c r="L2" s="1375"/>
      <c r="M2" s="1376"/>
    </row>
    <row r="3" spans="1:13" ht="10.35" customHeight="1" x14ac:dyDescent="0.2">
      <c r="B3" s="2497" t="s">
        <v>1347</v>
      </c>
      <c r="C3" s="2497"/>
      <c r="D3" s="2497"/>
      <c r="E3" s="2497"/>
      <c r="F3" s="2497"/>
      <c r="G3" s="2497"/>
      <c r="H3" s="2497"/>
      <c r="I3" s="2497"/>
      <c r="J3" s="2497"/>
      <c r="K3" s="2497"/>
      <c r="L3" s="1377"/>
      <c r="M3" s="1377"/>
    </row>
    <row r="4" spans="1:13" ht="14.25" customHeight="1" x14ac:dyDescent="0.2">
      <c r="B4" s="2498" t="str">
        <f>'Single Audit Cover'!A4</f>
        <v>Year Ending June 30, 2018</v>
      </c>
      <c r="C4" s="2498"/>
      <c r="D4" s="2498"/>
      <c r="E4" s="2498"/>
      <c r="F4" s="2498"/>
      <c r="G4" s="2498"/>
      <c r="H4" s="2498"/>
      <c r="I4" s="2498"/>
      <c r="J4" s="2498"/>
      <c r="K4" s="2498"/>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8" t="s">
        <v>1363</v>
      </c>
      <c r="C7" s="2498"/>
      <c r="D7" s="2499"/>
      <c r="E7" s="2499"/>
      <c r="F7" s="2499"/>
      <c r="G7" s="2499"/>
      <c r="H7" s="2499"/>
      <c r="I7" s="2499"/>
      <c r="J7" s="2499"/>
      <c r="K7" s="2499"/>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6"/>
      <c r="C14" s="2496"/>
      <c r="D14" s="2496"/>
      <c r="E14" s="2496"/>
      <c r="F14" s="2496"/>
      <c r="G14" s="2496"/>
      <c r="H14" s="2496"/>
      <c r="I14" s="2496"/>
      <c r="J14" s="2496"/>
      <c r="K14" s="2496"/>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6"/>
      <c r="C17" s="2496"/>
      <c r="D17" s="2496"/>
      <c r="E17" s="2496"/>
      <c r="F17" s="2496"/>
      <c r="G17" s="2496"/>
      <c r="H17" s="2496"/>
      <c r="I17" s="2496"/>
      <c r="J17" s="2496"/>
      <c r="K17" s="2496"/>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500"/>
      <c r="C20" s="2500"/>
      <c r="D20" s="2496"/>
      <c r="E20" s="2496"/>
      <c r="F20" s="2496"/>
      <c r="G20" s="2496"/>
      <c r="H20" s="2496"/>
      <c r="I20" s="2496"/>
      <c r="J20" s="2496"/>
      <c r="K20" s="2496"/>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6"/>
      <c r="C23" s="2496"/>
      <c r="D23" s="2496"/>
      <c r="E23" s="2496"/>
      <c r="F23" s="2496"/>
      <c r="G23" s="2496"/>
      <c r="H23" s="2496"/>
      <c r="I23" s="2496"/>
      <c r="J23" s="2496"/>
      <c r="K23" s="2496"/>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6"/>
      <c r="C26" s="2496"/>
      <c r="D26" s="2496"/>
      <c r="E26" s="2496"/>
      <c r="F26" s="2496"/>
      <c r="G26" s="2496"/>
      <c r="H26" s="2496"/>
      <c r="I26" s="2496"/>
      <c r="J26" s="2496"/>
      <c r="K26" s="2496"/>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5"/>
      <c r="C29" s="2495"/>
      <c r="D29" s="2496"/>
      <c r="E29" s="2496"/>
      <c r="F29" s="2496"/>
      <c r="G29" s="2496"/>
      <c r="H29" s="2496"/>
      <c r="I29" s="2496"/>
      <c r="J29" s="2496"/>
      <c r="K29" s="2496"/>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5"/>
      <c r="C32" s="2495"/>
      <c r="D32" s="2496"/>
      <c r="E32" s="2496"/>
      <c r="F32" s="2496"/>
      <c r="G32" s="2496"/>
      <c r="H32" s="2496"/>
      <c r="I32" s="2496"/>
      <c r="J32" s="2496"/>
      <c r="K32" s="2496"/>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48"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1" t="str">
        <f>'Single Audit Cover'!A7</f>
        <v>McHenry Co Coop for Employ Educ</v>
      </c>
      <c r="C1" s="2501"/>
      <c r="D1" s="2501"/>
      <c r="E1" s="2501"/>
      <c r="F1" s="2501"/>
      <c r="G1" s="2501"/>
      <c r="H1" s="2501"/>
      <c r="I1" s="2501"/>
      <c r="J1" s="2501"/>
      <c r="K1" s="2501"/>
      <c r="L1" s="1465"/>
    </row>
    <row r="2" spans="1:12" ht="12.75" customHeight="1" x14ac:dyDescent="0.2">
      <c r="B2" s="2502">
        <f>'Single Audit Cover'!E7</f>
        <v>44000000046</v>
      </c>
      <c r="C2" s="2502"/>
      <c r="D2" s="2502"/>
      <c r="E2" s="2502"/>
      <c r="F2" s="2502"/>
      <c r="G2" s="2502"/>
      <c r="H2" s="2502"/>
      <c r="I2" s="2502"/>
      <c r="J2" s="2502"/>
      <c r="K2" s="2502"/>
      <c r="L2" s="1466"/>
    </row>
    <row r="3" spans="1:12" ht="12.75" customHeight="1" x14ac:dyDescent="0.2">
      <c r="B3" s="2497" t="s">
        <v>1347</v>
      </c>
      <c r="C3" s="2497"/>
      <c r="D3" s="2497"/>
      <c r="E3" s="2497"/>
      <c r="F3" s="2497"/>
      <c r="G3" s="2497"/>
      <c r="H3" s="2497"/>
      <c r="I3" s="2497"/>
      <c r="J3" s="2497"/>
      <c r="K3" s="2497"/>
      <c r="L3" s="1377"/>
    </row>
    <row r="4" spans="1:12" ht="12.75" customHeight="1" x14ac:dyDescent="0.2">
      <c r="B4" s="2497" t="str">
        <f>'Single Audit Cover'!A4</f>
        <v>Year Ending June 30, 2018</v>
      </c>
      <c r="C4" s="2497"/>
      <c r="D4" s="2497"/>
      <c r="E4" s="2497"/>
      <c r="F4" s="2497"/>
      <c r="G4" s="2497"/>
      <c r="H4" s="2497"/>
      <c r="I4" s="2497"/>
      <c r="J4" s="2497"/>
      <c r="K4" s="2497"/>
      <c r="L4" s="1377"/>
    </row>
    <row r="5" spans="1:12" ht="5.25" customHeight="1" x14ac:dyDescent="0.2">
      <c r="B5" s="1260" t="s">
        <v>1231</v>
      </c>
      <c r="C5" s="1260"/>
      <c r="L5" s="322"/>
    </row>
    <row r="6" spans="1:12" ht="30.75" customHeight="1" x14ac:dyDescent="0.2">
      <c r="A6" s="322"/>
      <c r="B6" s="2503" t="s">
        <v>1375</v>
      </c>
      <c r="C6" s="2503"/>
      <c r="D6" s="2503"/>
      <c r="E6" s="2503"/>
      <c r="F6" s="2503"/>
      <c r="G6" s="2503"/>
      <c r="H6" s="2503"/>
      <c r="I6" s="2503"/>
      <c r="J6" s="2503"/>
      <c r="K6" s="2503"/>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1"/>
      <c r="G12" s="2481"/>
      <c r="H12" s="2481"/>
      <c r="I12" s="2481"/>
      <c r="J12" s="2481"/>
      <c r="K12" s="2481"/>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4"/>
      <c r="E14" s="2504"/>
      <c r="F14" s="2504"/>
      <c r="H14" s="1475" t="s">
        <v>1370</v>
      </c>
      <c r="I14" s="2505"/>
      <c r="J14" s="2505"/>
      <c r="K14" s="2505"/>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5"/>
      <c r="E16" s="2505"/>
      <c r="F16" s="2505"/>
      <c r="G16" s="2505"/>
      <c r="H16" s="2505"/>
      <c r="I16" s="2505"/>
      <c r="J16" s="2505"/>
      <c r="K16" s="2505"/>
      <c r="L16" s="322"/>
    </row>
    <row r="17" spans="2:12" ht="13.5" customHeight="1" x14ac:dyDescent="0.2">
      <c r="B17" s="1387" t="s">
        <v>1368</v>
      </c>
      <c r="C17" s="1387"/>
      <c r="D17" s="2506"/>
      <c r="E17" s="2506"/>
      <c r="F17" s="2506"/>
      <c r="G17" s="2506"/>
      <c r="H17" s="2506"/>
      <c r="I17" s="2506"/>
      <c r="J17" s="2506"/>
      <c r="K17" s="2506"/>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6"/>
      <c r="C20" s="2496"/>
      <c r="D20" s="2496"/>
      <c r="E20" s="2496"/>
      <c r="F20" s="2496"/>
      <c r="G20" s="2496"/>
      <c r="H20" s="2496"/>
      <c r="I20" s="2496"/>
      <c r="J20" s="2496"/>
      <c r="K20" s="2496"/>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6"/>
      <c r="C23" s="2496"/>
      <c r="D23" s="2496"/>
      <c r="E23" s="2496"/>
      <c r="F23" s="2496"/>
      <c r="G23" s="2496"/>
      <c r="H23" s="2496"/>
      <c r="I23" s="2496"/>
      <c r="J23" s="2496"/>
      <c r="K23" s="2496"/>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6"/>
      <c r="C26" s="2496"/>
      <c r="D26" s="2496"/>
      <c r="E26" s="2496"/>
      <c r="F26" s="2496"/>
      <c r="G26" s="2496"/>
      <c r="H26" s="2496"/>
      <c r="I26" s="2496"/>
      <c r="J26" s="2496"/>
      <c r="K26" s="2496"/>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6"/>
      <c r="C29" s="2496"/>
      <c r="D29" s="2496"/>
      <c r="E29" s="2496"/>
      <c r="F29" s="2496"/>
      <c r="G29" s="2496"/>
      <c r="H29" s="2496"/>
      <c r="I29" s="2496"/>
      <c r="J29" s="2496"/>
      <c r="K29" s="2496"/>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6"/>
      <c r="C32" s="2496"/>
      <c r="D32" s="2496"/>
      <c r="E32" s="2496"/>
      <c r="F32" s="2496"/>
      <c r="G32" s="2496"/>
      <c r="H32" s="2496"/>
      <c r="I32" s="2496"/>
      <c r="J32" s="2496"/>
      <c r="K32" s="2496"/>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6"/>
      <c r="C35" s="2496"/>
      <c r="D35" s="2496"/>
      <c r="E35" s="2496"/>
      <c r="F35" s="2496"/>
      <c r="G35" s="2496"/>
      <c r="H35" s="2496"/>
      <c r="I35" s="2496"/>
      <c r="J35" s="2496"/>
      <c r="K35" s="2496"/>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6"/>
      <c r="C38" s="2496"/>
      <c r="D38" s="2496"/>
      <c r="E38" s="2496"/>
      <c r="F38" s="2496"/>
      <c r="G38" s="2496"/>
      <c r="H38" s="2496"/>
      <c r="I38" s="2496"/>
      <c r="J38" s="2496"/>
      <c r="K38" s="2496"/>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6"/>
      <c r="C41" s="2496"/>
      <c r="D41" s="2496"/>
      <c r="E41" s="2496"/>
      <c r="F41" s="2496"/>
      <c r="G41" s="2496"/>
      <c r="H41" s="2496"/>
      <c r="I41" s="2496"/>
      <c r="J41" s="2496"/>
      <c r="K41" s="2496"/>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51"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4" t="str">
        <f>'Single Audit Cover'!A7</f>
        <v>McHenry Co Coop for Employ Educ</v>
      </c>
      <c r="C1" s="2474"/>
      <c r="D1" s="2474"/>
      <c r="E1" s="1491"/>
    </row>
    <row r="2" spans="2:5" s="1282" customFormat="1" ht="12.75" customHeight="1" x14ac:dyDescent="0.2">
      <c r="B2" s="2476">
        <f>'Single Audit Cover'!E7</f>
        <v>44000000046</v>
      </c>
      <c r="C2" s="2476"/>
      <c r="D2" s="2476"/>
      <c r="E2" s="1492"/>
    </row>
    <row r="3" spans="2:5" ht="12.75" customHeight="1" x14ac:dyDescent="0.2">
      <c r="B3" s="2497" t="s">
        <v>1869</v>
      </c>
      <c r="C3" s="2497"/>
      <c r="D3" s="2497"/>
      <c r="E3" s="1274"/>
    </row>
    <row r="4" spans="2:5" s="1282" customFormat="1" ht="12.75" customHeight="1" x14ac:dyDescent="0.2">
      <c r="B4" s="2507" t="str">
        <f>'Single Audit Cover'!A4</f>
        <v>Year Ending June 30, 2018</v>
      </c>
      <c r="C4" s="2507"/>
      <c r="D4" s="2507"/>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mergeCells count="4">
    <mergeCell ref="B1:D1"/>
    <mergeCell ref="B2:D2"/>
    <mergeCell ref="B3:D3"/>
    <mergeCell ref="B4:D4"/>
  </mergeCells>
  <pageMargins left="0.53"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10" colorId="8" zoomScale="110" zoomScaleNormal="110" workbookViewId="0">
      <selection activeCell="T17" sqref="T17:AA17"/>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1295270</v>
      </c>
      <c r="E16" s="356"/>
      <c r="F16" s="1755">
        <f>SUM('Acct Summary 7-8'!C17,'Acct Summary 7-8'!D17,'Acct Summary 7-8'!F17)</f>
        <v>1216517</v>
      </c>
      <c r="G16" s="356"/>
      <c r="H16" s="1755">
        <f>SUM(D16-F16)</f>
        <v>78753</v>
      </c>
      <c r="I16" s="222"/>
      <c r="J16" s="1755">
        <f>SUM('Acct Summary 7-8'!C81,'Acct Summary 7-8'!D81,'Acct Summary 7-8'!F81,'Acct Summary 7-8'!I81)</f>
        <v>319054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T17" sqref="T17:AA1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McHenry Co Coop for Employ Educ</v>
      </c>
      <c r="E7" s="391"/>
      <c r="G7" s="252"/>
      <c r="H7" s="387"/>
      <c r="I7" s="387"/>
      <c r="J7" s="387"/>
      <c r="K7" s="387"/>
      <c r="L7" s="329"/>
      <c r="M7" s="329"/>
      <c r="N7" s="329"/>
      <c r="O7" s="329"/>
      <c r="P7" s="329"/>
    </row>
    <row r="8" spans="1:18" ht="12.75" x14ac:dyDescent="0.2">
      <c r="A8" s="329"/>
      <c r="B8" s="329"/>
      <c r="C8" s="389" t="s">
        <v>1187</v>
      </c>
      <c r="D8" s="392">
        <f>COVER!A13</f>
        <v>44000000046</v>
      </c>
      <c r="E8" s="393"/>
      <c r="G8" s="329"/>
      <c r="H8" s="329"/>
      <c r="I8" s="329"/>
      <c r="J8" s="329"/>
      <c r="K8" s="329"/>
      <c r="L8" s="329"/>
      <c r="M8" s="329"/>
      <c r="N8" s="329"/>
      <c r="O8" s="329"/>
      <c r="P8" s="329"/>
    </row>
    <row r="9" spans="1:18" ht="12.75" x14ac:dyDescent="0.2">
      <c r="A9" s="329"/>
      <c r="B9" s="329"/>
      <c r="C9" s="389" t="s">
        <v>737</v>
      </c>
      <c r="D9" s="394" t="str">
        <f>COVER!A15</f>
        <v>MCHENRY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319054</v>
      </c>
      <c r="I12" s="404"/>
      <c r="J12" s="404"/>
      <c r="K12" s="405">
        <f>TRUNC((H12/H13*100000),5)/100000</f>
        <v>0.24632238829999997</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1295270</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1216517</v>
      </c>
      <c r="I17" s="404"/>
      <c r="J17" s="416"/>
      <c r="K17" s="405">
        <f>TRUNC((H17/H18*100000),5)/100000</f>
        <v>0.93919954910000003</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1295270</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319054</v>
      </c>
      <c r="I24" s="422"/>
      <c r="J24" s="422"/>
      <c r="K24" s="423">
        <f>TRUNC(((H24/H25*100000)/100000),2)</f>
        <v>94.41</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3379.21389</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41"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N44"/>
  <sheetViews>
    <sheetView showGridLines="0" defaultGridColor="0" colorId="8" zoomScale="110" zoomScaleNormal="110" workbookViewId="0">
      <pane ySplit="2" topLeftCell="A3" activePane="bottomLeft" state="frozen"/>
      <selection activeCell="T17" sqref="T17:AA17"/>
      <selection pane="bottomLeft" activeCell="T17" sqref="T17:AA1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319054</v>
      </c>
      <c r="D4" s="466">
        <v>0</v>
      </c>
      <c r="E4" s="466">
        <v>0</v>
      </c>
      <c r="F4" s="466">
        <v>0</v>
      </c>
      <c r="G4" s="466">
        <v>0</v>
      </c>
      <c r="H4" s="466">
        <v>0</v>
      </c>
      <c r="I4" s="466">
        <v>0</v>
      </c>
      <c r="J4" s="467">
        <v>0</v>
      </c>
      <c r="K4" s="466">
        <v>0</v>
      </c>
      <c r="L4" s="466"/>
      <c r="M4" s="468"/>
      <c r="N4" s="469"/>
    </row>
    <row r="5" spans="1:14" x14ac:dyDescent="0.2">
      <c r="A5" s="463" t="s">
        <v>1049</v>
      </c>
      <c r="B5" s="470">
        <v>120</v>
      </c>
      <c r="C5" s="465">
        <v>0</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v>0</v>
      </c>
      <c r="J10" s="467">
        <v>0</v>
      </c>
      <c r="K10" s="481">
        <v>0</v>
      </c>
      <c r="L10" s="481"/>
      <c r="M10" s="469"/>
      <c r="N10" s="469"/>
    </row>
    <row r="11" spans="1:14" ht="13.5" customHeight="1" x14ac:dyDescent="0.2">
      <c r="A11" s="473" t="s">
        <v>289</v>
      </c>
      <c r="B11" s="470">
        <v>180</v>
      </c>
      <c r="C11" s="476">
        <v>0</v>
      </c>
      <c r="D11" s="467">
        <v>0</v>
      </c>
      <c r="E11" s="467">
        <v>0</v>
      </c>
      <c r="F11" s="467">
        <v>0</v>
      </c>
      <c r="G11" s="467">
        <v>0</v>
      </c>
      <c r="H11" s="467">
        <v>0</v>
      </c>
      <c r="I11" s="478">
        <v>0</v>
      </c>
      <c r="J11" s="478">
        <v>0</v>
      </c>
      <c r="K11" s="467">
        <v>0</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8" t="s">
        <v>665</v>
      </c>
      <c r="B13" s="1731"/>
      <c r="C13" s="1759">
        <f>SUM(C4:C12)</f>
        <v>319054</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0</v>
      </c>
      <c r="N16" s="484"/>
    </row>
    <row r="17" spans="1:14" s="485" customFormat="1" ht="12.75" customHeight="1" x14ac:dyDescent="0.2">
      <c r="A17" s="482" t="s">
        <v>1470</v>
      </c>
      <c r="B17" s="483">
        <v>230</v>
      </c>
      <c r="C17" s="477"/>
      <c r="D17" s="477"/>
      <c r="E17" s="477"/>
      <c r="F17" s="477"/>
      <c r="G17" s="477"/>
      <c r="H17" s="477"/>
      <c r="I17" s="477"/>
      <c r="J17" s="477"/>
      <c r="K17" s="477"/>
      <c r="L17" s="477"/>
      <c r="M17" s="467">
        <v>0</v>
      </c>
      <c r="N17" s="484"/>
    </row>
    <row r="18" spans="1:14" s="485" customFormat="1" ht="12.75" customHeight="1" x14ac:dyDescent="0.2">
      <c r="A18" s="482" t="s">
        <v>1471</v>
      </c>
      <c r="B18" s="483">
        <v>240</v>
      </c>
      <c r="C18" s="477"/>
      <c r="D18" s="477"/>
      <c r="E18" s="477"/>
      <c r="F18" s="477"/>
      <c r="G18" s="477"/>
      <c r="H18" s="477"/>
      <c r="I18" s="477"/>
      <c r="J18" s="477"/>
      <c r="K18" s="477"/>
      <c r="L18" s="477"/>
      <c r="M18" s="467">
        <v>0</v>
      </c>
      <c r="N18" s="484"/>
    </row>
    <row r="19" spans="1:14" s="485" customFormat="1" ht="12.75" customHeight="1" x14ac:dyDescent="0.2">
      <c r="A19" s="482" t="s">
        <v>1472</v>
      </c>
      <c r="B19" s="483">
        <v>250</v>
      </c>
      <c r="C19" s="477"/>
      <c r="D19" s="477"/>
      <c r="E19" s="477"/>
      <c r="F19" s="477"/>
      <c r="G19" s="477"/>
      <c r="H19" s="477"/>
      <c r="I19" s="477"/>
      <c r="J19" s="477"/>
      <c r="K19" s="477"/>
      <c r="L19" s="477"/>
      <c r="M19" s="467">
        <v>0</v>
      </c>
      <c r="N19" s="484"/>
    </row>
    <row r="20" spans="1:14" s="485" customFormat="1" ht="12.75" customHeight="1" x14ac:dyDescent="0.2">
      <c r="A20" s="482" t="s">
        <v>1473</v>
      </c>
      <c r="B20" s="483">
        <v>260</v>
      </c>
      <c r="C20" s="477"/>
      <c r="D20" s="477"/>
      <c r="E20" s="477"/>
      <c r="F20" s="477"/>
      <c r="G20" s="477"/>
      <c r="H20" s="477"/>
      <c r="I20" s="477"/>
      <c r="J20" s="477"/>
      <c r="K20" s="477"/>
      <c r="L20" s="477"/>
      <c r="M20" s="467">
        <v>0</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f>+E39</f>
        <v>0</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0</v>
      </c>
      <c r="N23" s="1710">
        <f>SUM(N21:N22)</f>
        <v>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0</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v>0</v>
      </c>
      <c r="H38" s="466"/>
      <c r="I38" s="466"/>
      <c r="J38" s="467"/>
      <c r="K38" s="466"/>
      <c r="L38" s="481"/>
      <c r="M38" s="497"/>
      <c r="N38" s="497"/>
    </row>
    <row r="39" spans="1:14" s="329" customFormat="1" ht="13.5" customHeight="1" x14ac:dyDescent="0.2">
      <c r="A39" s="496" t="s">
        <v>360</v>
      </c>
      <c r="B39" s="483">
        <v>730</v>
      </c>
      <c r="C39" s="466">
        <v>319054</v>
      </c>
      <c r="D39" s="466">
        <v>0</v>
      </c>
      <c r="E39" s="466">
        <v>0</v>
      </c>
      <c r="F39" s="466">
        <v>0</v>
      </c>
      <c r="G39" s="466">
        <v>0</v>
      </c>
      <c r="H39" s="466">
        <v>0</v>
      </c>
      <c r="I39" s="466">
        <v>0</v>
      </c>
      <c r="J39" s="467">
        <v>0</v>
      </c>
      <c r="K39" s="466">
        <v>0</v>
      </c>
      <c r="L39" s="466">
        <v>0</v>
      </c>
      <c r="M39" s="497"/>
      <c r="N39" s="497"/>
    </row>
    <row r="40" spans="1:14" s="329" customFormat="1" ht="13.5" customHeight="1" x14ac:dyDescent="0.2">
      <c r="A40" s="498" t="s">
        <v>150</v>
      </c>
      <c r="B40" s="499"/>
      <c r="C40" s="500"/>
      <c r="D40" s="500"/>
      <c r="E40" s="500"/>
      <c r="F40" s="500"/>
      <c r="G40" s="500"/>
      <c r="H40" s="500"/>
      <c r="I40" s="500"/>
      <c r="J40" s="500"/>
      <c r="K40" s="500"/>
      <c r="L40" s="500"/>
      <c r="M40" s="467">
        <v>0</v>
      </c>
      <c r="N40" s="497"/>
    </row>
    <row r="41" spans="1:14" ht="13.5" customHeight="1" thickBot="1" x14ac:dyDescent="0.25">
      <c r="A41" s="1758" t="s">
        <v>676</v>
      </c>
      <c r="B41" s="1728"/>
      <c r="C41" s="1710">
        <f>(SUM(C34,C37,C38,C39))</f>
        <v>319054</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0</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99" bottom="0" header="0.51"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M87"/>
  <sheetViews>
    <sheetView showGridLines="0" defaultGridColor="0" colorId="8" zoomScale="110" zoomScaleNormal="110" zoomScaleSheetLayoutView="100" workbookViewId="0">
      <pane ySplit="2" topLeftCell="A3" activePane="bottomLeft" state="frozenSplit"/>
      <selection activeCell="T17" sqref="T17:AA17"/>
      <selection pane="bottomLeft" activeCell="T17" sqref="T17:AA1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476</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1027952</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265842</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1000</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1295270</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0</v>
      </c>
      <c r="D9" s="516">
        <v>0</v>
      </c>
      <c r="E9" s="481">
        <v>0</v>
      </c>
      <c r="F9" s="481">
        <v>0</v>
      </c>
      <c r="G9" s="517">
        <v>0</v>
      </c>
      <c r="H9" s="481">
        <v>0</v>
      </c>
      <c r="I9" s="509" t="s">
        <v>1231</v>
      </c>
      <c r="J9" s="478">
        <v>0</v>
      </c>
      <c r="K9" s="481">
        <v>0</v>
      </c>
      <c r="L9" s="347"/>
    </row>
    <row r="10" spans="1:13" s="519" customFormat="1" ht="13.5" thickBot="1" x14ac:dyDescent="0.25">
      <c r="A10" s="1758" t="s">
        <v>1235</v>
      </c>
      <c r="B10" s="1731"/>
      <c r="C10" s="1710">
        <f>SUM(C8:C9)</f>
        <v>1295270</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77515</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111050</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1027952</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1216517</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1216517</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5" t="s">
        <v>1754</v>
      </c>
      <c r="B20" s="2146"/>
      <c r="C20" s="1768">
        <f>C8-C17</f>
        <v>78753</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11"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11" t="s">
        <v>194</v>
      </c>
      <c r="B27" s="483">
        <v>7130</v>
      </c>
      <c r="C27" s="467">
        <v>0</v>
      </c>
      <c r="D27" s="467">
        <v>0</v>
      </c>
      <c r="E27" s="526"/>
      <c r="F27" s="467">
        <v>0</v>
      </c>
      <c r="G27" s="480"/>
      <c r="H27" s="480"/>
      <c r="I27" s="480"/>
      <c r="J27" s="480"/>
      <c r="K27" s="480"/>
      <c r="L27" s="524"/>
    </row>
    <row r="28" spans="1:12" s="485" customFormat="1" ht="13.5" customHeight="1" x14ac:dyDescent="0.2">
      <c r="A28" s="1511"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11" t="s">
        <v>312</v>
      </c>
      <c r="B29" s="483">
        <v>7150</v>
      </c>
      <c r="C29" s="475"/>
      <c r="D29" s="467">
        <v>0</v>
      </c>
      <c r="E29" s="475"/>
      <c r="F29" s="475"/>
      <c r="G29" s="475"/>
      <c r="H29" s="475"/>
      <c r="I29" s="475"/>
      <c r="J29" s="475"/>
      <c r="K29" s="475"/>
      <c r="L29" s="524"/>
    </row>
    <row r="30" spans="1:12" s="485" customFormat="1" ht="26.25" x14ac:dyDescent="0.2">
      <c r="A30" s="1511" t="s">
        <v>1897</v>
      </c>
      <c r="B30" s="527">
        <v>7160</v>
      </c>
      <c r="C30" s="477"/>
      <c r="D30" s="467">
        <v>0</v>
      </c>
      <c r="E30" s="477"/>
      <c r="F30" s="477"/>
      <c r="G30" s="477"/>
      <c r="H30" s="477"/>
      <c r="I30" s="477"/>
      <c r="J30" s="477"/>
      <c r="K30" s="477"/>
      <c r="L30" s="524"/>
    </row>
    <row r="31" spans="1:12" s="485" customFormat="1" ht="26.25" x14ac:dyDescent="0.2">
      <c r="A31" s="1511" t="s">
        <v>1901</v>
      </c>
      <c r="B31" s="527">
        <v>7170</v>
      </c>
      <c r="C31" s="477"/>
      <c r="D31" s="477"/>
      <c r="E31" s="474">
        <v>0</v>
      </c>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v>0</v>
      </c>
      <c r="D33" s="467">
        <v>0</v>
      </c>
      <c r="E33" s="467">
        <v>0</v>
      </c>
      <c r="F33" s="467">
        <v>0</v>
      </c>
      <c r="G33" s="477"/>
      <c r="H33" s="467">
        <v>0</v>
      </c>
      <c r="I33" s="467">
        <v>0</v>
      </c>
      <c r="J33" s="467">
        <v>0</v>
      </c>
      <c r="K33" s="467">
        <v>0</v>
      </c>
      <c r="L33" s="524"/>
    </row>
    <row r="34" spans="1:12" s="485" customFormat="1" x14ac:dyDescent="0.2">
      <c r="A34" s="1511" t="s">
        <v>1058</v>
      </c>
      <c r="B34" s="525">
        <v>7220</v>
      </c>
      <c r="C34" s="467">
        <v>0</v>
      </c>
      <c r="D34" s="467">
        <v>0</v>
      </c>
      <c r="E34" s="467">
        <v>0</v>
      </c>
      <c r="F34" s="467">
        <v>0</v>
      </c>
      <c r="G34" s="477"/>
      <c r="H34" s="478">
        <v>0</v>
      </c>
      <c r="I34" s="478">
        <v>0</v>
      </c>
      <c r="J34" s="478">
        <v>0</v>
      </c>
      <c r="K34" s="478">
        <v>0</v>
      </c>
      <c r="L34" s="524"/>
    </row>
    <row r="35" spans="1:12" s="485" customFormat="1" x14ac:dyDescent="0.2">
      <c r="A35" s="1511" t="s">
        <v>1047</v>
      </c>
      <c r="B35" s="525">
        <v>7230</v>
      </c>
      <c r="C35" s="467">
        <v>0</v>
      </c>
      <c r="D35" s="467">
        <v>0</v>
      </c>
      <c r="E35" s="467">
        <v>0</v>
      </c>
      <c r="F35" s="467">
        <v>0</v>
      </c>
      <c r="G35" s="480"/>
      <c r="H35" s="467">
        <v>0</v>
      </c>
      <c r="I35" s="467">
        <v>0</v>
      </c>
      <c r="J35" s="467">
        <v>0</v>
      </c>
      <c r="K35" s="467">
        <v>0</v>
      </c>
      <c r="L35" s="524"/>
    </row>
    <row r="36" spans="1:12" s="485" customFormat="1" ht="15" x14ac:dyDescent="0.2">
      <c r="A36" s="1511" t="s">
        <v>1757</v>
      </c>
      <c r="B36" s="525">
        <v>7300</v>
      </c>
      <c r="C36" s="467">
        <v>0</v>
      </c>
      <c r="D36" s="467">
        <v>0</v>
      </c>
      <c r="E36" s="467">
        <v>0</v>
      </c>
      <c r="F36" s="467">
        <v>0</v>
      </c>
      <c r="G36" s="467">
        <v>0</v>
      </c>
      <c r="H36" s="467">
        <v>0</v>
      </c>
      <c r="I36" s="475"/>
      <c r="J36" s="467">
        <v>0</v>
      </c>
      <c r="K36" s="467">
        <v>0</v>
      </c>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11"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9" t="s">
        <v>392</v>
      </c>
      <c r="B44" s="2160"/>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v>0</v>
      </c>
      <c r="D49" s="467">
        <v>0</v>
      </c>
      <c r="E49" s="480"/>
      <c r="F49" s="467">
        <v>0</v>
      </c>
      <c r="G49" s="480"/>
      <c r="H49" s="480"/>
      <c r="I49" s="477"/>
      <c r="J49" s="480"/>
      <c r="K49" s="477"/>
      <c r="L49" s="524"/>
    </row>
    <row r="50" spans="1:12" s="485" customFormat="1" x14ac:dyDescent="0.2">
      <c r="A50" s="1512" t="s">
        <v>1465</v>
      </c>
      <c r="B50" s="483">
        <v>8140</v>
      </c>
      <c r="C50" s="467">
        <v>0</v>
      </c>
      <c r="D50" s="467">
        <v>0</v>
      </c>
      <c r="E50" s="467">
        <v>0</v>
      </c>
      <c r="F50" s="467">
        <v>0</v>
      </c>
      <c r="G50" s="467">
        <v>0</v>
      </c>
      <c r="H50" s="467">
        <v>0</v>
      </c>
      <c r="I50" s="477"/>
      <c r="J50" s="467">
        <v>0</v>
      </c>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v>0</v>
      </c>
      <c r="D54" s="530">
        <v>0</v>
      </c>
      <c r="E54" s="477"/>
      <c r="F54" s="477"/>
      <c r="G54" s="477"/>
      <c r="H54" s="530">
        <v>0</v>
      </c>
      <c r="I54" s="477"/>
      <c r="J54" s="477"/>
      <c r="K54" s="475"/>
      <c r="L54" s="524"/>
    </row>
    <row r="55" spans="1:12" s="485" customFormat="1" ht="14.25" thickTop="1" thickBot="1" x14ac:dyDescent="0.25">
      <c r="A55" s="1513" t="s">
        <v>717</v>
      </c>
      <c r="B55" s="483">
        <v>8420</v>
      </c>
      <c r="C55" s="531">
        <v>0</v>
      </c>
      <c r="D55" s="531">
        <v>0</v>
      </c>
      <c r="E55" s="477"/>
      <c r="F55" s="477"/>
      <c r="G55" s="477"/>
      <c r="H55" s="530">
        <v>0</v>
      </c>
      <c r="I55" s="477"/>
      <c r="J55" s="477"/>
      <c r="K55" s="477"/>
      <c r="L55" s="524"/>
    </row>
    <row r="56" spans="1:12" s="485" customFormat="1" ht="14.25" thickTop="1" thickBot="1" x14ac:dyDescent="0.25">
      <c r="A56" s="1512" t="s">
        <v>602</v>
      </c>
      <c r="B56" s="483">
        <v>8430</v>
      </c>
      <c r="C56" s="531">
        <v>0</v>
      </c>
      <c r="D56" s="531">
        <v>0</v>
      </c>
      <c r="E56" s="477"/>
      <c r="F56" s="477"/>
      <c r="G56" s="477"/>
      <c r="H56" s="530">
        <v>0</v>
      </c>
      <c r="I56" s="477"/>
      <c r="J56" s="477"/>
      <c r="K56" s="477"/>
      <c r="L56" s="524"/>
    </row>
    <row r="57" spans="1:12" s="485" customFormat="1" ht="14.25" thickTop="1" thickBot="1" x14ac:dyDescent="0.25">
      <c r="A57" s="1513" t="s">
        <v>599</v>
      </c>
      <c r="B57" s="483">
        <v>8440</v>
      </c>
      <c r="C57" s="531">
        <v>0</v>
      </c>
      <c r="D57" s="531">
        <v>0</v>
      </c>
      <c r="E57" s="477"/>
      <c r="F57" s="477"/>
      <c r="G57" s="477"/>
      <c r="H57" s="530">
        <v>0</v>
      </c>
      <c r="I57" s="477"/>
      <c r="J57" s="477"/>
      <c r="K57" s="477"/>
      <c r="L57" s="524"/>
    </row>
    <row r="58" spans="1:12" s="485" customFormat="1" ht="14.25" thickTop="1" thickBot="1" x14ac:dyDescent="0.25">
      <c r="A58" s="1512" t="s">
        <v>600</v>
      </c>
      <c r="B58" s="483">
        <v>8510</v>
      </c>
      <c r="C58" s="531">
        <v>0</v>
      </c>
      <c r="D58" s="531">
        <v>0</v>
      </c>
      <c r="E58" s="477"/>
      <c r="F58" s="477"/>
      <c r="G58" s="477"/>
      <c r="H58" s="530">
        <v>0</v>
      </c>
      <c r="I58" s="477"/>
      <c r="J58" s="477"/>
      <c r="K58" s="477"/>
      <c r="L58" s="524"/>
    </row>
    <row r="59" spans="1:12" s="485" customFormat="1" ht="14.25" thickTop="1" thickBot="1" x14ac:dyDescent="0.25">
      <c r="A59" s="1514" t="s">
        <v>718</v>
      </c>
      <c r="B59" s="483">
        <v>8520</v>
      </c>
      <c r="C59" s="531">
        <v>0</v>
      </c>
      <c r="D59" s="531">
        <v>0</v>
      </c>
      <c r="E59" s="477"/>
      <c r="F59" s="477"/>
      <c r="G59" s="477"/>
      <c r="H59" s="530">
        <v>0</v>
      </c>
      <c r="I59" s="477"/>
      <c r="J59" s="477"/>
      <c r="K59" s="477"/>
      <c r="L59" s="524"/>
    </row>
    <row r="60" spans="1:12" s="485" customFormat="1" ht="14.25" thickTop="1" thickBot="1" x14ac:dyDescent="0.25">
      <c r="A60" s="1512" t="s">
        <v>601</v>
      </c>
      <c r="B60" s="483">
        <v>8530</v>
      </c>
      <c r="C60" s="531">
        <v>0</v>
      </c>
      <c r="D60" s="531">
        <v>0</v>
      </c>
      <c r="E60" s="477"/>
      <c r="F60" s="477"/>
      <c r="G60" s="477"/>
      <c r="H60" s="530">
        <v>0</v>
      </c>
      <c r="I60" s="477"/>
      <c r="J60" s="477"/>
      <c r="K60" s="477"/>
      <c r="L60" s="524"/>
    </row>
    <row r="61" spans="1:12" s="485" customFormat="1" ht="14.25" thickTop="1" thickBot="1" x14ac:dyDescent="0.25">
      <c r="A61" s="1513"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2" t="s">
        <v>768</v>
      </c>
      <c r="B62" s="483">
        <v>8610</v>
      </c>
      <c r="C62" s="531">
        <v>0</v>
      </c>
      <c r="D62" s="531">
        <v>0</v>
      </c>
      <c r="E62" s="477"/>
      <c r="F62" s="477"/>
      <c r="G62" s="477"/>
      <c r="H62" s="477"/>
      <c r="I62" s="477"/>
      <c r="J62" s="477"/>
      <c r="K62" s="477"/>
      <c r="L62" s="524"/>
    </row>
    <row r="63" spans="1:12" s="485" customFormat="1" ht="14.25" thickTop="1" thickBot="1" x14ac:dyDescent="0.25">
      <c r="A63" s="1513" t="s">
        <v>719</v>
      </c>
      <c r="B63" s="483">
        <v>8620</v>
      </c>
      <c r="C63" s="531">
        <v>0</v>
      </c>
      <c r="D63" s="531">
        <v>0</v>
      </c>
      <c r="E63" s="477"/>
      <c r="F63" s="477"/>
      <c r="G63" s="477"/>
      <c r="H63" s="477"/>
      <c r="I63" s="477"/>
      <c r="J63" s="477"/>
      <c r="K63" s="477"/>
      <c r="L63" s="524"/>
    </row>
    <row r="64" spans="1:12" s="485" customFormat="1" ht="13.5" customHeight="1" thickTop="1" thickBot="1" x14ac:dyDescent="0.25">
      <c r="A64" s="1512" t="s">
        <v>769</v>
      </c>
      <c r="B64" s="483">
        <v>8630</v>
      </c>
      <c r="C64" s="531">
        <v>0</v>
      </c>
      <c r="D64" s="531">
        <v>0</v>
      </c>
      <c r="E64" s="477"/>
      <c r="F64" s="477"/>
      <c r="G64" s="477"/>
      <c r="H64" s="477"/>
      <c r="I64" s="477"/>
      <c r="J64" s="477"/>
      <c r="K64" s="477"/>
      <c r="L64" s="524"/>
    </row>
    <row r="65" spans="1:12" s="485" customFormat="1" ht="14.25" thickTop="1" thickBot="1" x14ac:dyDescent="0.25">
      <c r="A65" s="1513" t="s">
        <v>770</v>
      </c>
      <c r="B65" s="483">
        <v>8640</v>
      </c>
      <c r="C65" s="531">
        <v>0</v>
      </c>
      <c r="D65" s="531">
        <v>0</v>
      </c>
      <c r="E65" s="477"/>
      <c r="F65" s="477"/>
      <c r="G65" s="477"/>
      <c r="H65" s="477"/>
      <c r="I65" s="477"/>
      <c r="J65" s="477"/>
      <c r="K65" s="477"/>
      <c r="L65" s="524"/>
    </row>
    <row r="66" spans="1:12" s="485" customFormat="1" ht="14.25" thickTop="1" thickBot="1" x14ac:dyDescent="0.25">
      <c r="A66" s="1512" t="s">
        <v>771</v>
      </c>
      <c r="B66" s="483">
        <v>8710</v>
      </c>
      <c r="C66" s="531">
        <v>0</v>
      </c>
      <c r="D66" s="531">
        <v>0</v>
      </c>
      <c r="E66" s="477"/>
      <c r="F66" s="477"/>
      <c r="G66" s="477"/>
      <c r="H66" s="477"/>
      <c r="I66" s="477"/>
      <c r="J66" s="477"/>
      <c r="K66" s="477"/>
      <c r="L66" s="524"/>
    </row>
    <row r="67" spans="1:12" s="485" customFormat="1" ht="14.25" thickTop="1" thickBot="1" x14ac:dyDescent="0.25">
      <c r="A67" s="1513" t="s">
        <v>720</v>
      </c>
      <c r="B67" s="483">
        <v>8720</v>
      </c>
      <c r="C67" s="531">
        <v>0</v>
      </c>
      <c r="D67" s="531">
        <v>0</v>
      </c>
      <c r="E67" s="477"/>
      <c r="F67" s="477"/>
      <c r="G67" s="477"/>
      <c r="H67" s="477"/>
      <c r="I67" s="477"/>
      <c r="J67" s="477"/>
      <c r="K67" s="477"/>
      <c r="L67" s="524"/>
    </row>
    <row r="68" spans="1:12" s="485" customFormat="1" ht="14.25" thickTop="1" thickBot="1" x14ac:dyDescent="0.25">
      <c r="A68" s="1514" t="s">
        <v>772</v>
      </c>
      <c r="B68" s="483">
        <v>8730</v>
      </c>
      <c r="C68" s="531">
        <v>0</v>
      </c>
      <c r="D68" s="531">
        <v>0</v>
      </c>
      <c r="E68" s="477"/>
      <c r="F68" s="477"/>
      <c r="G68" s="477"/>
      <c r="H68" s="477"/>
      <c r="I68" s="477"/>
      <c r="J68" s="477"/>
      <c r="K68" s="477"/>
      <c r="L68" s="524"/>
    </row>
    <row r="69" spans="1:12" s="485" customFormat="1" ht="14.25" thickTop="1" thickBot="1" x14ac:dyDescent="0.25">
      <c r="A69" s="1513" t="s">
        <v>773</v>
      </c>
      <c r="B69" s="483">
        <v>8740</v>
      </c>
      <c r="C69" s="531">
        <v>0</v>
      </c>
      <c r="D69" s="531">
        <v>0</v>
      </c>
      <c r="E69" s="477"/>
      <c r="F69" s="477"/>
      <c r="G69" s="477"/>
      <c r="H69" s="477"/>
      <c r="I69" s="477"/>
      <c r="J69" s="477"/>
      <c r="K69" s="477"/>
      <c r="L69" s="524"/>
    </row>
    <row r="70" spans="1:12" s="485" customFormat="1" ht="14.25" thickTop="1" thickBot="1" x14ac:dyDescent="0.25">
      <c r="A70" s="1512" t="s">
        <v>774</v>
      </c>
      <c r="B70" s="483">
        <v>8810</v>
      </c>
      <c r="C70" s="531">
        <v>0</v>
      </c>
      <c r="D70" s="531">
        <v>0</v>
      </c>
      <c r="E70" s="477"/>
      <c r="F70" s="477"/>
      <c r="G70" s="477"/>
      <c r="H70" s="477"/>
      <c r="I70" s="477"/>
      <c r="J70" s="477"/>
      <c r="K70" s="477"/>
      <c r="L70" s="524"/>
    </row>
    <row r="71" spans="1:12" s="485" customFormat="1" ht="14.25" thickTop="1" thickBot="1" x14ac:dyDescent="0.25">
      <c r="A71" s="1512" t="s">
        <v>778</v>
      </c>
      <c r="B71" s="483">
        <v>8820</v>
      </c>
      <c r="C71" s="531">
        <v>0</v>
      </c>
      <c r="D71" s="531">
        <v>0</v>
      </c>
      <c r="E71" s="477"/>
      <c r="F71" s="477"/>
      <c r="G71" s="477"/>
      <c r="H71" s="477"/>
      <c r="I71" s="477"/>
      <c r="J71" s="477"/>
      <c r="K71" s="477"/>
      <c r="L71" s="524"/>
    </row>
    <row r="72" spans="1:12" s="485" customFormat="1" ht="14.25" thickTop="1" thickBot="1" x14ac:dyDescent="0.25">
      <c r="A72" s="1512" t="s">
        <v>775</v>
      </c>
      <c r="B72" s="483">
        <v>8830</v>
      </c>
      <c r="C72" s="531">
        <v>0</v>
      </c>
      <c r="D72" s="531">
        <v>0</v>
      </c>
      <c r="E72" s="477"/>
      <c r="F72" s="477"/>
      <c r="G72" s="477"/>
      <c r="H72" s="477"/>
      <c r="I72" s="477"/>
      <c r="J72" s="477"/>
      <c r="K72" s="477"/>
      <c r="L72" s="524"/>
    </row>
    <row r="73" spans="1:12" s="485" customFormat="1" ht="14.25" thickTop="1" thickBot="1" x14ac:dyDescent="0.25">
      <c r="A73" s="1512" t="s">
        <v>776</v>
      </c>
      <c r="B73" s="483">
        <v>8840</v>
      </c>
      <c r="C73" s="531">
        <v>0</v>
      </c>
      <c r="D73" s="531">
        <v>0</v>
      </c>
      <c r="E73" s="477"/>
      <c r="F73" s="477"/>
      <c r="G73" s="477"/>
      <c r="H73" s="477"/>
      <c r="I73" s="477"/>
      <c r="J73" s="477"/>
      <c r="K73" s="480"/>
      <c r="L73" s="524"/>
    </row>
    <row r="74" spans="1:12" s="485" customFormat="1" ht="14.25" thickTop="1" thickBot="1" x14ac:dyDescent="0.25">
      <c r="A74" s="1512"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5"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5" t="s">
        <v>460</v>
      </c>
      <c r="B76" s="2136"/>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7" t="s">
        <v>1239</v>
      </c>
      <c r="B77" s="2138"/>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1" t="s">
        <v>618</v>
      </c>
      <c r="B78" s="2142"/>
      <c r="C78" s="1724">
        <f t="shared" ref="C78:K78" si="9">C20+C77</f>
        <v>78753</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2073</v>
      </c>
      <c r="B79" s="534"/>
      <c r="C79" s="478">
        <v>240301</v>
      </c>
      <c r="D79" s="535">
        <v>0</v>
      </c>
      <c r="E79" s="535">
        <v>0</v>
      </c>
      <c r="F79" s="535">
        <v>0</v>
      </c>
      <c r="G79" s="535">
        <v>0</v>
      </c>
      <c r="H79" s="535">
        <v>0</v>
      </c>
      <c r="I79" s="535">
        <v>0</v>
      </c>
      <c r="J79" s="535">
        <v>0</v>
      </c>
      <c r="K79" s="535">
        <v>0</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2074</v>
      </c>
      <c r="B81" s="2140"/>
      <c r="C81" s="1710">
        <f>(SUM(C78:C80))</f>
        <v>319054</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78753</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0.2468328245375391</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93" bottom="0.48" header="0.42"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sheetPr>
  <dimension ref="A1:L286"/>
  <sheetViews>
    <sheetView showGridLines="0" defaultGridColor="0" colorId="8" zoomScale="110" zoomScaleNormal="110" zoomScaleSheetLayoutView="75" workbookViewId="0">
      <pane ySplit="2" topLeftCell="A3" activePane="bottomLeft" state="frozen"/>
      <selection activeCell="G39" sqref="G39"/>
      <selection pane="bottomLeft" activeCell="F6" sqref="F6"/>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0</v>
      </c>
      <c r="D5" s="481">
        <v>0</v>
      </c>
      <c r="E5" s="466">
        <v>0</v>
      </c>
      <c r="F5" s="548">
        <v>0</v>
      </c>
      <c r="G5" s="466">
        <v>0</v>
      </c>
      <c r="H5" s="466">
        <v>0</v>
      </c>
      <c r="I5" s="466">
        <v>0</v>
      </c>
      <c r="J5" s="467">
        <v>0</v>
      </c>
      <c r="K5" s="466">
        <v>0</v>
      </c>
    </row>
    <row r="6" spans="1:12" ht="15" x14ac:dyDescent="0.2">
      <c r="A6" s="463" t="s">
        <v>1761</v>
      </c>
      <c r="B6" s="470">
        <v>1130</v>
      </c>
      <c r="C6" s="466">
        <v>0</v>
      </c>
      <c r="D6" s="466">
        <v>0</v>
      </c>
      <c r="E6" s="475"/>
      <c r="F6" s="475"/>
      <c r="G6" s="468"/>
      <c r="H6" s="468"/>
      <c r="I6" s="468"/>
      <c r="J6" s="468"/>
      <c r="K6" s="468"/>
    </row>
    <row r="7" spans="1:12" x14ac:dyDescent="0.2">
      <c r="A7" s="463" t="s">
        <v>112</v>
      </c>
      <c r="B7" s="549">
        <v>1140</v>
      </c>
      <c r="C7" s="466">
        <v>0</v>
      </c>
      <c r="D7" s="466">
        <v>0</v>
      </c>
      <c r="E7" s="468"/>
      <c r="F7" s="467">
        <v>0</v>
      </c>
      <c r="G7" s="467">
        <v>0</v>
      </c>
      <c r="H7" s="467">
        <v>0</v>
      </c>
      <c r="I7" s="468"/>
      <c r="J7" s="468"/>
      <c r="K7" s="468"/>
    </row>
    <row r="8" spans="1:12" x14ac:dyDescent="0.2">
      <c r="A8" s="463" t="s">
        <v>433</v>
      </c>
      <c r="B8" s="470">
        <v>1150</v>
      </c>
      <c r="C8" s="475"/>
      <c r="D8" s="475"/>
      <c r="E8" s="477"/>
      <c r="F8" s="477"/>
      <c r="G8" s="481">
        <v>0</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0</v>
      </c>
      <c r="D16" s="466">
        <v>0</v>
      </c>
      <c r="E16" s="466">
        <v>0</v>
      </c>
      <c r="F16" s="466">
        <v>0</v>
      </c>
      <c r="G16" s="466">
        <v>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7" t="s">
        <v>615</v>
      </c>
      <c r="B39" s="556">
        <v>1354</v>
      </c>
      <c r="C39" s="489">
        <v>0</v>
      </c>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8" t="s">
        <v>62</v>
      </c>
      <c r="B51" s="557">
        <v>1431</v>
      </c>
      <c r="C51" s="468"/>
      <c r="D51" s="468"/>
      <c r="E51" s="468"/>
      <c r="F51" s="466">
        <v>0</v>
      </c>
      <c r="G51" s="468"/>
      <c r="H51" s="468"/>
      <c r="I51" s="468"/>
      <c r="J51" s="468"/>
      <c r="K51" s="468"/>
    </row>
    <row r="52" spans="1:11" ht="12.75" customHeight="1" x14ac:dyDescent="0.2">
      <c r="A52" s="1518" t="s">
        <v>1168</v>
      </c>
      <c r="B52" s="557">
        <v>1432</v>
      </c>
      <c r="C52" s="468"/>
      <c r="D52" s="468"/>
      <c r="E52" s="468"/>
      <c r="F52" s="466">
        <v>0</v>
      </c>
      <c r="G52" s="468"/>
      <c r="H52" s="468"/>
      <c r="I52" s="468"/>
      <c r="J52" s="468"/>
      <c r="K52" s="468"/>
    </row>
    <row r="53" spans="1:11" ht="12.75" customHeight="1" x14ac:dyDescent="0.2">
      <c r="A53" s="1518" t="s">
        <v>63</v>
      </c>
      <c r="B53" s="557">
        <v>1433</v>
      </c>
      <c r="C53" s="468"/>
      <c r="D53" s="468"/>
      <c r="E53" s="468"/>
      <c r="F53" s="466">
        <v>0</v>
      </c>
      <c r="G53" s="468"/>
      <c r="H53" s="468"/>
      <c r="I53" s="468"/>
      <c r="J53" s="468"/>
      <c r="K53" s="468"/>
    </row>
    <row r="54" spans="1:11" ht="12.75" customHeight="1" x14ac:dyDescent="0.2">
      <c r="A54" s="1518" t="s">
        <v>64</v>
      </c>
      <c r="B54" s="557">
        <v>1434</v>
      </c>
      <c r="C54" s="468"/>
      <c r="D54" s="468"/>
      <c r="E54" s="468"/>
      <c r="F54" s="467">
        <v>0</v>
      </c>
      <c r="G54" s="468"/>
      <c r="H54" s="468"/>
      <c r="I54" s="468"/>
      <c r="J54" s="468"/>
      <c r="K54" s="468"/>
    </row>
    <row r="55" spans="1:11" ht="12.75" customHeight="1" x14ac:dyDescent="0.2">
      <c r="A55" s="1518" t="s">
        <v>65</v>
      </c>
      <c r="B55" s="557">
        <v>1441</v>
      </c>
      <c r="C55" s="468"/>
      <c r="D55" s="468"/>
      <c r="E55" s="468"/>
      <c r="F55" s="466">
        <v>0</v>
      </c>
      <c r="G55" s="468"/>
      <c r="H55" s="468"/>
      <c r="I55" s="468"/>
      <c r="J55" s="468"/>
      <c r="K55" s="468"/>
    </row>
    <row r="56" spans="1:11" ht="12.75" customHeight="1" x14ac:dyDescent="0.2">
      <c r="A56" s="1518" t="s">
        <v>1169</v>
      </c>
      <c r="B56" s="557">
        <v>1442</v>
      </c>
      <c r="C56" s="468"/>
      <c r="D56" s="468"/>
      <c r="E56" s="468"/>
      <c r="F56" s="466">
        <v>0</v>
      </c>
      <c r="G56" s="468"/>
      <c r="H56" s="468"/>
      <c r="I56" s="468"/>
      <c r="J56" s="468"/>
      <c r="K56" s="468"/>
    </row>
    <row r="57" spans="1:11" ht="12.75" customHeight="1" x14ac:dyDescent="0.2">
      <c r="A57" s="1518" t="s">
        <v>510</v>
      </c>
      <c r="B57" s="557">
        <v>1443</v>
      </c>
      <c r="C57" s="468"/>
      <c r="D57" s="468"/>
      <c r="E57" s="468"/>
      <c r="F57" s="466">
        <v>0</v>
      </c>
      <c r="G57" s="468"/>
      <c r="H57" s="468"/>
      <c r="I57" s="468"/>
      <c r="J57" s="468"/>
      <c r="K57" s="468"/>
    </row>
    <row r="58" spans="1:11" ht="12.75" customHeight="1" x14ac:dyDescent="0.2">
      <c r="A58" s="1518" t="s">
        <v>67</v>
      </c>
      <c r="B58" s="557">
        <v>1444</v>
      </c>
      <c r="C58" s="468"/>
      <c r="D58" s="468"/>
      <c r="E58" s="468"/>
      <c r="F58" s="466">
        <v>0</v>
      </c>
      <c r="G58" s="468"/>
      <c r="H58" s="468"/>
      <c r="I58" s="468"/>
      <c r="J58" s="468"/>
      <c r="K58" s="468"/>
    </row>
    <row r="59" spans="1:11" ht="12.75" customHeight="1" x14ac:dyDescent="0.2">
      <c r="A59" s="1518" t="s">
        <v>933</v>
      </c>
      <c r="B59" s="557">
        <v>1451</v>
      </c>
      <c r="C59" s="468"/>
      <c r="D59" s="468"/>
      <c r="E59" s="468"/>
      <c r="F59" s="466">
        <v>0</v>
      </c>
      <c r="G59" s="468"/>
      <c r="H59" s="468"/>
      <c r="I59" s="468"/>
      <c r="J59" s="468"/>
      <c r="K59" s="468"/>
    </row>
    <row r="60" spans="1:11" ht="12.75" customHeight="1" x14ac:dyDescent="0.2">
      <c r="A60" s="1518"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9" t="s">
        <v>935</v>
      </c>
      <c r="B62" s="558">
        <v>1454</v>
      </c>
      <c r="C62" s="468"/>
      <c r="D62" s="468"/>
      <c r="E62" s="468"/>
      <c r="F62" s="467">
        <v>0</v>
      </c>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0</v>
      </c>
      <c r="D65" s="466">
        <v>0</v>
      </c>
      <c r="E65" s="466">
        <v>0</v>
      </c>
      <c r="F65" s="467">
        <v>0</v>
      </c>
      <c r="G65" s="466">
        <v>0</v>
      </c>
      <c r="H65" s="466">
        <v>0</v>
      </c>
      <c r="I65" s="466">
        <v>0</v>
      </c>
      <c r="J65" s="467">
        <v>0</v>
      </c>
      <c r="K65" s="466">
        <v>0</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30" t="s">
        <v>507</v>
      </c>
      <c r="B67" s="1731"/>
      <c r="C67" s="1710">
        <f>SUM(C65:C66)</f>
        <v>0</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0</v>
      </c>
      <c r="D69" s="468"/>
      <c r="E69" s="468"/>
      <c r="F69" s="468"/>
      <c r="G69" s="468"/>
      <c r="H69" s="468"/>
      <c r="I69" s="468"/>
      <c r="J69" s="468"/>
      <c r="K69" s="468"/>
    </row>
    <row r="70" spans="1:11" ht="12.75" customHeight="1" x14ac:dyDescent="0.2">
      <c r="A70" s="463" t="s">
        <v>1054</v>
      </c>
      <c r="B70" s="470">
        <v>1612</v>
      </c>
      <c r="C70" s="551">
        <v>0</v>
      </c>
      <c r="D70" s="468"/>
      <c r="E70" s="468"/>
      <c r="F70" s="468"/>
      <c r="G70" s="468"/>
      <c r="H70" s="468"/>
      <c r="I70" s="468"/>
      <c r="J70" s="468"/>
      <c r="K70" s="468"/>
    </row>
    <row r="71" spans="1:11" ht="12.75" customHeight="1" x14ac:dyDescent="0.2">
      <c r="A71" s="463" t="s">
        <v>291</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1055</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0</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0</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0</v>
      </c>
      <c r="D95" s="551">
        <v>0</v>
      </c>
      <c r="E95" s="521"/>
      <c r="F95" s="521"/>
      <c r="G95" s="521"/>
      <c r="H95" s="521"/>
      <c r="I95" s="521"/>
      <c r="J95" s="521"/>
      <c r="K95" s="521"/>
    </row>
    <row r="96" spans="1:11" ht="12.75" customHeight="1" x14ac:dyDescent="0.2">
      <c r="A96" s="463" t="s">
        <v>409</v>
      </c>
      <c r="B96" s="470">
        <v>1920</v>
      </c>
      <c r="C96" s="551">
        <v>0</v>
      </c>
      <c r="D96" s="551">
        <v>0</v>
      </c>
      <c r="E96" s="479">
        <v>0</v>
      </c>
      <c r="F96" s="478">
        <v>0</v>
      </c>
      <c r="G96" s="478">
        <v>0</v>
      </c>
      <c r="H96" s="478">
        <v>0</v>
      </c>
      <c r="I96" s="478">
        <v>0</v>
      </c>
      <c r="J96" s="478">
        <v>0</v>
      </c>
      <c r="K96" s="478">
        <v>0</v>
      </c>
    </row>
    <row r="97" spans="1:12" ht="12.75" customHeight="1" x14ac:dyDescent="0.2">
      <c r="A97" s="1517" t="s">
        <v>262</v>
      </c>
      <c r="B97" s="559">
        <v>1930</v>
      </c>
      <c r="C97" s="489">
        <v>0</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476</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0</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0</v>
      </c>
      <c r="D107" s="466">
        <v>0</v>
      </c>
      <c r="E107" s="466">
        <v>0</v>
      </c>
      <c r="F107" s="466">
        <v>0</v>
      </c>
      <c r="G107" s="466">
        <v>0</v>
      </c>
      <c r="H107" s="466">
        <v>0</v>
      </c>
      <c r="I107" s="466">
        <v>0</v>
      </c>
      <c r="J107" s="467">
        <v>0</v>
      </c>
      <c r="K107" s="466">
        <v>0</v>
      </c>
    </row>
    <row r="108" spans="1:12" ht="12.75" customHeight="1" thickBot="1" x14ac:dyDescent="0.25">
      <c r="A108" s="1730" t="s">
        <v>508</v>
      </c>
      <c r="B108" s="1734"/>
      <c r="C108" s="1729">
        <f>SUM(C95:C107)</f>
        <v>476</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476</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674394</v>
      </c>
      <c r="D111" s="481">
        <v>0</v>
      </c>
      <c r="E111" s="561"/>
      <c r="F111" s="481">
        <v>0</v>
      </c>
      <c r="G111" s="481">
        <v>0</v>
      </c>
      <c r="H111" s="561"/>
      <c r="I111" s="468"/>
      <c r="J111" s="468"/>
      <c r="K111" s="468"/>
    </row>
    <row r="112" spans="1:12" ht="12.75" customHeight="1" x14ac:dyDescent="0.2">
      <c r="A112" s="463" t="s">
        <v>878</v>
      </c>
      <c r="B112" s="470">
        <v>2200</v>
      </c>
      <c r="C112" s="551">
        <v>353558</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8" t="s">
        <v>839</v>
      </c>
      <c r="B114" s="1739" t="s">
        <v>590</v>
      </c>
      <c r="C114" s="1740">
        <f>SUM(C111:C113)</f>
        <v>1027952</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0</v>
      </c>
      <c r="D117" s="481">
        <v>0</v>
      </c>
      <c r="E117" s="466">
        <v>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8"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30" t="s">
        <v>509</v>
      </c>
      <c r="B121" s="1741"/>
      <c r="C121" s="1729">
        <f t="shared" ref="C121:H121" si="5">SUM(C117:C120)</f>
        <v>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0</v>
      </c>
      <c r="D124" s="561"/>
      <c r="E124" s="468"/>
      <c r="F124" s="548">
        <v>0</v>
      </c>
      <c r="G124" s="468"/>
      <c r="H124" s="468"/>
      <c r="I124" s="468"/>
      <c r="J124" s="468"/>
      <c r="K124" s="468"/>
    </row>
    <row r="125" spans="1:11" ht="12.75" customHeight="1" x14ac:dyDescent="0.2">
      <c r="A125" s="463" t="s">
        <v>1521</v>
      </c>
      <c r="B125" s="562">
        <v>3105</v>
      </c>
      <c r="C125" s="466">
        <v>0</v>
      </c>
      <c r="D125" s="561"/>
      <c r="E125" s="468"/>
      <c r="F125" s="466">
        <v>0</v>
      </c>
      <c r="G125" s="468"/>
      <c r="H125" s="468"/>
      <c r="I125" s="468"/>
      <c r="J125" s="468"/>
      <c r="K125" s="468"/>
    </row>
    <row r="126" spans="1:11" ht="12.75" customHeight="1" x14ac:dyDescent="0.2">
      <c r="A126" s="463" t="s">
        <v>922</v>
      </c>
      <c r="B126" s="562">
        <v>3110</v>
      </c>
      <c r="C126" s="551">
        <v>0</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265842</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0</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30" t="s">
        <v>624</v>
      </c>
      <c r="B140" s="1742"/>
      <c r="C140" s="1729">
        <f>SUM(C133:C139)</f>
        <v>265842</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0</v>
      </c>
      <c r="D145" s="570"/>
      <c r="E145" s="509"/>
      <c r="F145" s="468"/>
      <c r="G145" s="571"/>
      <c r="H145" s="468"/>
      <c r="I145" s="468"/>
      <c r="J145" s="468"/>
      <c r="K145" s="468"/>
    </row>
    <row r="146" spans="1:11" ht="12.75" customHeight="1" thickBot="1" x14ac:dyDescent="0.25">
      <c r="A146" s="1521" t="s">
        <v>979</v>
      </c>
      <c r="B146" s="572">
        <v>3365</v>
      </c>
      <c r="C146" s="573">
        <v>0</v>
      </c>
      <c r="D146" s="532">
        <v>0</v>
      </c>
      <c r="E146" s="561"/>
      <c r="F146" s="468"/>
      <c r="G146" s="532">
        <v>0</v>
      </c>
      <c r="H146" s="468"/>
      <c r="I146" s="468"/>
      <c r="J146" s="468"/>
      <c r="K146" s="468"/>
    </row>
    <row r="147" spans="1:11" ht="12.75" customHeight="1" thickTop="1" thickBot="1" x14ac:dyDescent="0.25">
      <c r="A147" s="1522" t="s">
        <v>140</v>
      </c>
      <c r="B147" s="574">
        <v>3370</v>
      </c>
      <c r="C147" s="573">
        <v>0</v>
      </c>
      <c r="D147" s="573">
        <v>0</v>
      </c>
      <c r="E147" s="509"/>
      <c r="F147" s="468"/>
      <c r="G147" s="468"/>
      <c r="H147" s="468"/>
      <c r="I147" s="468"/>
      <c r="J147" s="468"/>
      <c r="K147" s="468"/>
    </row>
    <row r="148" spans="1:11" ht="12.75" customHeight="1" thickTop="1" thickBot="1" x14ac:dyDescent="0.25">
      <c r="A148" s="1522"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2"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0</v>
      </c>
      <c r="G151" s="467">
        <v>0</v>
      </c>
      <c r="H151" s="468"/>
      <c r="I151" s="468"/>
      <c r="J151" s="468"/>
      <c r="K151" s="468"/>
    </row>
    <row r="152" spans="1:11" ht="12.75" customHeight="1" x14ac:dyDescent="0.2">
      <c r="A152" s="463" t="s">
        <v>1117</v>
      </c>
      <c r="B152" s="562">
        <v>3510</v>
      </c>
      <c r="C152" s="551">
        <v>0</v>
      </c>
      <c r="D152" s="466">
        <v>0</v>
      </c>
      <c r="E152" s="561"/>
      <c r="F152" s="466">
        <v>0</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v>0</v>
      </c>
      <c r="D155" s="468"/>
      <c r="E155" s="509"/>
      <c r="F155" s="468"/>
      <c r="G155" s="468"/>
      <c r="H155" s="468"/>
      <c r="I155" s="468"/>
      <c r="J155" s="468"/>
      <c r="K155" s="468"/>
    </row>
    <row r="156" spans="1:11" ht="12.75" customHeight="1" thickTop="1" thickBot="1" x14ac:dyDescent="0.25">
      <c r="A156" s="1522" t="s">
        <v>52</v>
      </c>
      <c r="B156" s="574">
        <v>3660</v>
      </c>
      <c r="C156" s="573">
        <v>0</v>
      </c>
      <c r="D156" s="578">
        <v>0</v>
      </c>
      <c r="E156" s="561"/>
      <c r="F156" s="578">
        <v>0</v>
      </c>
      <c r="G156" s="578">
        <v>0</v>
      </c>
      <c r="H156" s="468"/>
      <c r="I156" s="468"/>
      <c r="J156" s="468"/>
      <c r="K156" s="468"/>
    </row>
    <row r="157" spans="1:11" ht="12.75" customHeight="1" thickTop="1" thickBot="1" x14ac:dyDescent="0.25">
      <c r="A157" s="1522" t="s">
        <v>1057</v>
      </c>
      <c r="B157" s="574">
        <v>3695</v>
      </c>
      <c r="C157" s="576">
        <v>0</v>
      </c>
      <c r="D157" s="468"/>
      <c r="E157" s="561"/>
      <c r="F157" s="576">
        <v>0</v>
      </c>
      <c r="G157" s="576">
        <v>0</v>
      </c>
      <c r="H157" s="468"/>
      <c r="I157" s="468"/>
      <c r="J157" s="468"/>
      <c r="K157" s="468"/>
    </row>
    <row r="158" spans="1:11" ht="12.75" customHeight="1" thickTop="1" thickBot="1" x14ac:dyDescent="0.25">
      <c r="A158" s="1522" t="s">
        <v>1111</v>
      </c>
      <c r="B158" s="574">
        <v>3705</v>
      </c>
      <c r="C158" s="576">
        <v>0</v>
      </c>
      <c r="D158" s="578">
        <v>0</v>
      </c>
      <c r="E158" s="561"/>
      <c r="F158" s="576">
        <v>0</v>
      </c>
      <c r="G158" s="576">
        <v>0</v>
      </c>
      <c r="H158" s="468"/>
      <c r="I158" s="468"/>
      <c r="J158" s="468"/>
      <c r="K158" s="468"/>
    </row>
    <row r="159" spans="1:11" ht="12.75" customHeight="1" thickTop="1" thickBot="1" x14ac:dyDescent="0.25">
      <c r="A159" s="1522" t="s">
        <v>39</v>
      </c>
      <c r="B159" s="574">
        <v>3715</v>
      </c>
      <c r="C159" s="576">
        <v>0</v>
      </c>
      <c r="D159" s="468"/>
      <c r="E159" s="561"/>
      <c r="F159" s="576">
        <v>0</v>
      </c>
      <c r="G159" s="576">
        <v>0</v>
      </c>
      <c r="H159" s="468"/>
      <c r="I159" s="468"/>
      <c r="J159" s="468"/>
      <c r="K159" s="468"/>
    </row>
    <row r="160" spans="1:11" ht="12.75" customHeight="1" thickTop="1" thickBot="1" x14ac:dyDescent="0.25">
      <c r="A160" s="1522" t="s">
        <v>40</v>
      </c>
      <c r="B160" s="574">
        <v>3720</v>
      </c>
      <c r="C160" s="576">
        <v>0</v>
      </c>
      <c r="D160" s="468"/>
      <c r="E160" s="561"/>
      <c r="F160" s="576">
        <v>0</v>
      </c>
      <c r="G160" s="576">
        <v>0</v>
      </c>
      <c r="H160" s="468"/>
      <c r="I160" s="468"/>
      <c r="J160" s="468"/>
      <c r="K160" s="468"/>
    </row>
    <row r="161" spans="1:11" ht="12.75" customHeight="1" thickTop="1" thickBot="1" x14ac:dyDescent="0.25">
      <c r="A161" s="1522" t="s">
        <v>415</v>
      </c>
      <c r="B161" s="574">
        <v>3725</v>
      </c>
      <c r="C161" s="531">
        <v>0</v>
      </c>
      <c r="D161" s="468"/>
      <c r="E161" s="561"/>
      <c r="F161" s="531">
        <v>0</v>
      </c>
      <c r="G161" s="531">
        <v>0</v>
      </c>
      <c r="H161" s="468"/>
      <c r="I161" s="468"/>
      <c r="J161" s="468"/>
      <c r="K161" s="468"/>
    </row>
    <row r="162" spans="1:11" ht="12.75" customHeight="1" thickTop="1" thickBot="1" x14ac:dyDescent="0.25">
      <c r="A162" s="1522" t="s">
        <v>416</v>
      </c>
      <c r="B162" s="574">
        <v>3726</v>
      </c>
      <c r="C162" s="531">
        <v>0</v>
      </c>
      <c r="D162" s="468"/>
      <c r="E162" s="561"/>
      <c r="F162" s="531">
        <v>0</v>
      </c>
      <c r="G162" s="531">
        <v>0</v>
      </c>
      <c r="H162" s="468"/>
      <c r="I162" s="468"/>
      <c r="J162" s="468"/>
      <c r="K162" s="468"/>
    </row>
    <row r="163" spans="1:11" ht="12.75" customHeight="1" thickTop="1" thickBot="1" x14ac:dyDescent="0.25">
      <c r="A163" s="1522" t="s">
        <v>41</v>
      </c>
      <c r="B163" s="574">
        <v>3766</v>
      </c>
      <c r="C163" s="576">
        <v>0</v>
      </c>
      <c r="D163" s="578">
        <v>0</v>
      </c>
      <c r="E163" s="561"/>
      <c r="F163" s="576">
        <v>0</v>
      </c>
      <c r="G163" s="531">
        <v>0</v>
      </c>
      <c r="H163" s="468"/>
      <c r="I163" s="468"/>
      <c r="J163" s="468"/>
      <c r="K163" s="468"/>
    </row>
    <row r="164" spans="1:11" ht="12.75" customHeight="1" thickTop="1" thickBot="1" x14ac:dyDescent="0.25">
      <c r="A164" s="1522" t="s">
        <v>1042</v>
      </c>
      <c r="B164" s="574">
        <v>3767</v>
      </c>
      <c r="C164" s="576">
        <v>0</v>
      </c>
      <c r="D164" s="531">
        <v>0</v>
      </c>
      <c r="E164" s="561"/>
      <c r="F164" s="531">
        <v>0</v>
      </c>
      <c r="G164" s="531">
        <v>0</v>
      </c>
      <c r="H164" s="468"/>
      <c r="I164" s="468"/>
      <c r="J164" s="468"/>
      <c r="K164" s="468"/>
    </row>
    <row r="165" spans="1:11" ht="12.75" customHeight="1" thickTop="1" thickBot="1" x14ac:dyDescent="0.25">
      <c r="A165" s="1522"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2"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2" t="s">
        <v>913</v>
      </c>
      <c r="B167" s="574">
        <v>3815</v>
      </c>
      <c r="C167" s="576">
        <v>0</v>
      </c>
      <c r="D167" s="468"/>
      <c r="E167" s="561"/>
      <c r="F167" s="576">
        <v>0</v>
      </c>
      <c r="G167" s="468"/>
      <c r="H167" s="468"/>
      <c r="I167" s="468"/>
      <c r="J167" s="468"/>
      <c r="K167" s="468"/>
    </row>
    <row r="168" spans="1:11" ht="12.75" customHeight="1" thickTop="1" thickBot="1" x14ac:dyDescent="0.25">
      <c r="A168" s="1522" t="s">
        <v>417</v>
      </c>
      <c r="B168" s="574">
        <v>3825</v>
      </c>
      <c r="C168" s="576">
        <v>0</v>
      </c>
      <c r="D168" s="468"/>
      <c r="E168" s="561"/>
      <c r="F168" s="576">
        <v>0</v>
      </c>
      <c r="G168" s="468"/>
      <c r="H168" s="468"/>
      <c r="I168" s="468"/>
      <c r="J168" s="468"/>
      <c r="K168" s="468"/>
    </row>
    <row r="169" spans="1:11" ht="12.75" customHeight="1" thickTop="1" thickBot="1" x14ac:dyDescent="0.25">
      <c r="A169" s="1522" t="s">
        <v>366</v>
      </c>
      <c r="B169" s="574">
        <v>3920</v>
      </c>
      <c r="C169" s="566"/>
      <c r="D169" s="578">
        <v>0</v>
      </c>
      <c r="E169" s="468"/>
      <c r="F169" s="566"/>
      <c r="G169" s="468"/>
      <c r="H169" s="530">
        <v>0</v>
      </c>
      <c r="I169" s="468"/>
      <c r="J169" s="468"/>
      <c r="K169" s="468"/>
    </row>
    <row r="170" spans="1:11" ht="12.75" customHeight="1" thickTop="1" thickBot="1" x14ac:dyDescent="0.25">
      <c r="A170" s="1522" t="s">
        <v>367</v>
      </c>
      <c r="B170" s="574">
        <v>3925</v>
      </c>
      <c r="C170" s="521"/>
      <c r="D170" s="576">
        <v>0</v>
      </c>
      <c r="E170" s="521"/>
      <c r="F170" s="521"/>
      <c r="G170" s="468"/>
      <c r="H170" s="531">
        <v>0</v>
      </c>
      <c r="I170" s="468"/>
      <c r="J170" s="468"/>
      <c r="K170" s="530">
        <v>0</v>
      </c>
    </row>
    <row r="171" spans="1:11" ht="14.25" thickTop="1" thickBot="1" x14ac:dyDescent="0.25">
      <c r="A171" s="1522" t="s">
        <v>72</v>
      </c>
      <c r="B171" s="574">
        <v>3999</v>
      </c>
      <c r="C171" s="579">
        <v>0</v>
      </c>
      <c r="D171" s="580">
        <v>0</v>
      </c>
      <c r="E171" s="580">
        <v>0</v>
      </c>
      <c r="F171" s="580">
        <v>0</v>
      </c>
      <c r="G171" s="581">
        <v>0</v>
      </c>
      <c r="H171" s="582">
        <v>0</v>
      </c>
      <c r="I171" s="581">
        <v>0</v>
      </c>
      <c r="J171" s="581">
        <v>0</v>
      </c>
      <c r="K171" s="582">
        <v>0</v>
      </c>
    </row>
    <row r="172" spans="1:11" ht="12.75" customHeight="1" thickTop="1" thickBot="1" x14ac:dyDescent="0.25">
      <c r="A172" s="2163" t="s">
        <v>418</v>
      </c>
      <c r="B172" s="2164"/>
      <c r="C172" s="1744">
        <f t="shared" ref="C172:K172" si="6">SUM(C131,C140,C144,C145:C149,C154,C155:C170,C171)</f>
        <v>265842</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265842</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0</v>
      </c>
      <c r="D183" s="466">
        <v>0</v>
      </c>
      <c r="E183" s="468"/>
      <c r="F183" s="466">
        <v>0</v>
      </c>
      <c r="G183" s="466">
        <v>0</v>
      </c>
      <c r="H183" s="466">
        <v>0</v>
      </c>
      <c r="I183" s="468"/>
      <c r="J183" s="468"/>
      <c r="K183" s="466">
        <v>0</v>
      </c>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0</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0</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3" t="s">
        <v>76</v>
      </c>
      <c r="B223" s="557">
        <v>4699</v>
      </c>
      <c r="C223" s="551">
        <v>0</v>
      </c>
      <c r="D223" s="466">
        <v>0</v>
      </c>
      <c r="E223" s="468"/>
      <c r="F223" s="466">
        <v>0</v>
      </c>
      <c r="G223" s="466">
        <v>0</v>
      </c>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v>1000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5" t="s">
        <v>1145</v>
      </c>
      <c r="B228" s="1746"/>
      <c r="C228" s="1729">
        <f>SUM(C226:C227)</f>
        <v>1000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v>0</v>
      </c>
      <c r="D260" s="469"/>
      <c r="E260" s="468"/>
      <c r="F260" s="468"/>
      <c r="G260" s="468"/>
      <c r="H260" s="468"/>
      <c r="I260" s="468"/>
      <c r="J260" s="468"/>
      <c r="K260" s="468"/>
    </row>
    <row r="261" spans="1:11" ht="12.75" customHeight="1" thickTop="1" thickBot="1" x14ac:dyDescent="0.25">
      <c r="A261" s="1525" t="s">
        <v>1538</v>
      </c>
      <c r="B261" s="590">
        <v>4902</v>
      </c>
      <c r="C261" s="591">
        <v>0</v>
      </c>
      <c r="D261" s="592">
        <v>0</v>
      </c>
      <c r="E261" s="469"/>
      <c r="F261" s="592">
        <v>0</v>
      </c>
      <c r="G261" s="592">
        <v>0</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0</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0</v>
      </c>
      <c r="D270" s="576">
        <v>0</v>
      </c>
      <c r="E270" s="468"/>
      <c r="F270" s="576">
        <v>0</v>
      </c>
      <c r="G270" s="576">
        <v>0</v>
      </c>
      <c r="H270" s="468"/>
      <c r="I270" s="468"/>
      <c r="J270" s="468"/>
      <c r="K270" s="468"/>
    </row>
    <row r="271" spans="1:11" ht="12.75" customHeight="1" thickTop="1" thickBot="1" x14ac:dyDescent="0.25">
      <c r="A271" s="463" t="s">
        <v>395</v>
      </c>
      <c r="B271" s="470">
        <v>4992</v>
      </c>
      <c r="C271" s="575">
        <v>0</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30" t="s">
        <v>1765</v>
      </c>
      <c r="B273" s="1749"/>
      <c r="C273" s="1737">
        <f t="shared" ref="C273:H273" si="10">SUM(C191,C201,C211,C216,C224,C228,C229,C259:C272)</f>
        <v>1000</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1000</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1295270</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43" footer="0.17"/>
  <pageSetup scale="73"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50"/>
  </sheetPr>
  <dimension ref="A1:N368"/>
  <sheetViews>
    <sheetView showGridLines="0" defaultGridColor="0" colorId="8" zoomScale="110" zoomScaleNormal="110" workbookViewId="0">
      <pane ySplit="2" topLeftCell="A3" activePane="bottomLeft" state="frozen"/>
      <selection activeCell="G39" sqref="G39"/>
      <selection pane="bottomLeft" activeCell="A3" sqref="A3:B3"/>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7"/>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3" t="s">
        <v>315</v>
      </c>
      <c r="B3" s="2184"/>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0</v>
      </c>
      <c r="D5" s="466">
        <v>0</v>
      </c>
      <c r="E5" s="466">
        <v>0</v>
      </c>
      <c r="F5" s="466">
        <v>0</v>
      </c>
      <c r="G5" s="466">
        <v>0</v>
      </c>
      <c r="H5" s="466">
        <v>0</v>
      </c>
      <c r="I5" s="467">
        <v>0</v>
      </c>
      <c r="J5" s="467">
        <v>0</v>
      </c>
      <c r="K5" s="1693">
        <f>SUM(C5:J5)</f>
        <v>0</v>
      </c>
      <c r="L5" s="466">
        <v>0</v>
      </c>
    </row>
    <row r="6" spans="1:14" x14ac:dyDescent="0.2">
      <c r="A6" s="1526" t="s">
        <v>1508</v>
      </c>
      <c r="B6" s="615" t="s">
        <v>1506</v>
      </c>
      <c r="C6" s="477"/>
      <c r="D6" s="477"/>
      <c r="E6" s="466">
        <v>0</v>
      </c>
      <c r="F6" s="477"/>
      <c r="G6" s="477"/>
      <c r="H6" s="477"/>
      <c r="I6" s="477"/>
      <c r="J6" s="477"/>
      <c r="K6" s="1693">
        <f>SUM(C6,E6)</f>
        <v>0</v>
      </c>
      <c r="L6" s="466">
        <v>0</v>
      </c>
    </row>
    <row r="7" spans="1:14" x14ac:dyDescent="0.2">
      <c r="A7" s="1526" t="s">
        <v>165</v>
      </c>
      <c r="B7" s="615" t="s">
        <v>1024</v>
      </c>
      <c r="C7" s="467">
        <v>0</v>
      </c>
      <c r="D7" s="467">
        <v>0</v>
      </c>
      <c r="E7" s="467">
        <v>0</v>
      </c>
      <c r="F7" s="467">
        <v>0</v>
      </c>
      <c r="G7" s="467">
        <v>0</v>
      </c>
      <c r="H7" s="467">
        <v>0</v>
      </c>
      <c r="I7" s="467">
        <v>0</v>
      </c>
      <c r="J7" s="467">
        <v>0</v>
      </c>
      <c r="K7" s="1693">
        <f t="shared" ref="K7:K32" si="0">SUM(C7:J7)</f>
        <v>0</v>
      </c>
      <c r="L7" s="466">
        <v>0</v>
      </c>
    </row>
    <row r="8" spans="1:14" x14ac:dyDescent="0.2">
      <c r="A8" s="1526" t="s">
        <v>166</v>
      </c>
      <c r="B8" s="615">
        <v>1200</v>
      </c>
      <c r="C8" s="466">
        <v>0</v>
      </c>
      <c r="D8" s="466">
        <v>0</v>
      </c>
      <c r="E8" s="466">
        <v>0</v>
      </c>
      <c r="F8" s="466">
        <v>0</v>
      </c>
      <c r="G8" s="466">
        <v>0</v>
      </c>
      <c r="H8" s="466">
        <v>0</v>
      </c>
      <c r="I8" s="467">
        <v>0</v>
      </c>
      <c r="J8" s="467">
        <v>0</v>
      </c>
      <c r="K8" s="1693">
        <f t="shared" si="0"/>
        <v>0</v>
      </c>
      <c r="L8" s="466">
        <v>0</v>
      </c>
    </row>
    <row r="9" spans="1:14" x14ac:dyDescent="0.2">
      <c r="A9" s="1526" t="s">
        <v>745</v>
      </c>
      <c r="B9" s="615" t="s">
        <v>1025</v>
      </c>
      <c r="C9" s="467">
        <v>0</v>
      </c>
      <c r="D9" s="467">
        <v>0</v>
      </c>
      <c r="E9" s="467">
        <v>0</v>
      </c>
      <c r="F9" s="467">
        <v>0</v>
      </c>
      <c r="G9" s="467">
        <v>0</v>
      </c>
      <c r="H9" s="467">
        <v>0</v>
      </c>
      <c r="I9" s="467">
        <v>0</v>
      </c>
      <c r="J9" s="467">
        <v>0</v>
      </c>
      <c r="K9" s="1693">
        <f t="shared" si="0"/>
        <v>0</v>
      </c>
      <c r="L9" s="466">
        <v>0</v>
      </c>
    </row>
    <row r="10" spans="1:14" x14ac:dyDescent="0.2">
      <c r="A10" s="1526" t="s">
        <v>746</v>
      </c>
      <c r="B10" s="615">
        <v>1250</v>
      </c>
      <c r="C10" s="466">
        <v>0</v>
      </c>
      <c r="D10" s="466">
        <v>0</v>
      </c>
      <c r="E10" s="466">
        <v>0</v>
      </c>
      <c r="F10" s="466">
        <v>0</v>
      </c>
      <c r="G10" s="466">
        <v>0</v>
      </c>
      <c r="H10" s="466">
        <v>0</v>
      </c>
      <c r="I10" s="467">
        <v>0</v>
      </c>
      <c r="J10" s="467">
        <v>0</v>
      </c>
      <c r="K10" s="1693">
        <f t="shared" si="0"/>
        <v>0</v>
      </c>
      <c r="L10" s="466">
        <v>0</v>
      </c>
    </row>
    <row r="11" spans="1:14" x14ac:dyDescent="0.2">
      <c r="A11" s="1526" t="s">
        <v>1192</v>
      </c>
      <c r="B11" s="615" t="s">
        <v>163</v>
      </c>
      <c r="C11" s="467">
        <v>0</v>
      </c>
      <c r="D11" s="467">
        <v>0</v>
      </c>
      <c r="E11" s="467">
        <v>0</v>
      </c>
      <c r="F11" s="467">
        <v>0</v>
      </c>
      <c r="G11" s="467">
        <v>0</v>
      </c>
      <c r="H11" s="467">
        <v>0</v>
      </c>
      <c r="I11" s="467">
        <v>0</v>
      </c>
      <c r="J11" s="467">
        <v>0</v>
      </c>
      <c r="K11" s="1693">
        <f t="shared" si="0"/>
        <v>0</v>
      </c>
      <c r="L11" s="466">
        <v>0</v>
      </c>
    </row>
    <row r="12" spans="1:14" x14ac:dyDescent="0.2">
      <c r="A12" s="1526" t="s">
        <v>1019</v>
      </c>
      <c r="B12" s="615">
        <v>1300</v>
      </c>
      <c r="C12" s="466">
        <v>0</v>
      </c>
      <c r="D12" s="466">
        <v>0</v>
      </c>
      <c r="E12" s="466">
        <v>0</v>
      </c>
      <c r="F12" s="466">
        <v>0</v>
      </c>
      <c r="G12" s="466">
        <v>0</v>
      </c>
      <c r="H12" s="466">
        <v>0</v>
      </c>
      <c r="I12" s="467">
        <v>0</v>
      </c>
      <c r="J12" s="467">
        <v>0</v>
      </c>
      <c r="K12" s="1693">
        <f t="shared" si="0"/>
        <v>0</v>
      </c>
      <c r="L12" s="466">
        <v>0</v>
      </c>
    </row>
    <row r="13" spans="1:14" x14ac:dyDescent="0.2">
      <c r="A13" s="1526" t="s">
        <v>747</v>
      </c>
      <c r="B13" s="615">
        <v>1400</v>
      </c>
      <c r="C13" s="466">
        <v>0</v>
      </c>
      <c r="D13" s="466">
        <v>0</v>
      </c>
      <c r="E13" s="466">
        <v>40156</v>
      </c>
      <c r="F13" s="466">
        <v>898</v>
      </c>
      <c r="G13" s="466">
        <v>0</v>
      </c>
      <c r="H13" s="466">
        <v>0</v>
      </c>
      <c r="I13" s="467">
        <v>36461</v>
      </c>
      <c r="J13" s="467">
        <v>0</v>
      </c>
      <c r="K13" s="1693">
        <f t="shared" si="0"/>
        <v>77515</v>
      </c>
      <c r="L13" s="466">
        <v>81203</v>
      </c>
    </row>
    <row r="14" spans="1:14" x14ac:dyDescent="0.2">
      <c r="A14" s="1526" t="s">
        <v>1020</v>
      </c>
      <c r="B14" s="615">
        <v>1500</v>
      </c>
      <c r="C14" s="466">
        <v>0</v>
      </c>
      <c r="D14" s="466">
        <v>0</v>
      </c>
      <c r="E14" s="466">
        <v>0</v>
      </c>
      <c r="F14" s="466">
        <v>0</v>
      </c>
      <c r="G14" s="466">
        <v>0</v>
      </c>
      <c r="H14" s="466">
        <v>0</v>
      </c>
      <c r="I14" s="467">
        <v>0</v>
      </c>
      <c r="J14" s="467">
        <v>0</v>
      </c>
      <c r="K14" s="1693">
        <f t="shared" si="0"/>
        <v>0</v>
      </c>
      <c r="L14" s="466">
        <v>0</v>
      </c>
    </row>
    <row r="15" spans="1:14" x14ac:dyDescent="0.2">
      <c r="A15" s="1526" t="s">
        <v>1021</v>
      </c>
      <c r="B15" s="615">
        <v>1600</v>
      </c>
      <c r="C15" s="466">
        <v>0</v>
      </c>
      <c r="D15" s="466">
        <v>0</v>
      </c>
      <c r="E15" s="466">
        <v>0</v>
      </c>
      <c r="F15" s="466">
        <v>0</v>
      </c>
      <c r="G15" s="466">
        <v>0</v>
      </c>
      <c r="H15" s="466">
        <v>0</v>
      </c>
      <c r="I15" s="467">
        <v>0</v>
      </c>
      <c r="J15" s="467">
        <v>0</v>
      </c>
      <c r="K15" s="1693">
        <f t="shared" si="0"/>
        <v>0</v>
      </c>
      <c r="L15" s="466">
        <v>0</v>
      </c>
    </row>
    <row r="16" spans="1:14" x14ac:dyDescent="0.2">
      <c r="A16" s="1526" t="s">
        <v>1044</v>
      </c>
      <c r="B16" s="615" t="s">
        <v>444</v>
      </c>
      <c r="C16" s="466">
        <v>0</v>
      </c>
      <c r="D16" s="466">
        <v>0</v>
      </c>
      <c r="E16" s="466">
        <v>0</v>
      </c>
      <c r="F16" s="466">
        <v>0</v>
      </c>
      <c r="G16" s="466">
        <v>0</v>
      </c>
      <c r="H16" s="466">
        <v>0</v>
      </c>
      <c r="I16" s="467">
        <v>0</v>
      </c>
      <c r="J16" s="467">
        <v>0</v>
      </c>
      <c r="K16" s="1693">
        <f t="shared" si="0"/>
        <v>0</v>
      </c>
      <c r="L16" s="466">
        <v>0</v>
      </c>
    </row>
    <row r="17" spans="1:12" x14ac:dyDescent="0.2">
      <c r="A17" s="1526" t="s">
        <v>748</v>
      </c>
      <c r="B17" s="615" t="s">
        <v>164</v>
      </c>
      <c r="C17" s="467">
        <v>0</v>
      </c>
      <c r="D17" s="467">
        <v>0</v>
      </c>
      <c r="E17" s="467">
        <v>0</v>
      </c>
      <c r="F17" s="467">
        <v>0</v>
      </c>
      <c r="G17" s="467">
        <v>0</v>
      </c>
      <c r="H17" s="467">
        <v>0</v>
      </c>
      <c r="I17" s="467">
        <v>0</v>
      </c>
      <c r="J17" s="467">
        <v>0</v>
      </c>
      <c r="K17" s="1693">
        <f t="shared" si="0"/>
        <v>0</v>
      </c>
      <c r="L17" s="466">
        <v>0</v>
      </c>
    </row>
    <row r="18" spans="1:12" x14ac:dyDescent="0.2">
      <c r="A18" s="1526" t="s">
        <v>1148</v>
      </c>
      <c r="B18" s="615">
        <v>1800</v>
      </c>
      <c r="C18" s="466">
        <v>0</v>
      </c>
      <c r="D18" s="466">
        <v>0</v>
      </c>
      <c r="E18" s="466">
        <v>0</v>
      </c>
      <c r="F18" s="466">
        <v>0</v>
      </c>
      <c r="G18" s="466">
        <v>0</v>
      </c>
      <c r="H18" s="466">
        <v>0</v>
      </c>
      <c r="I18" s="467">
        <v>0</v>
      </c>
      <c r="J18" s="467">
        <v>0</v>
      </c>
      <c r="K18" s="1693">
        <f t="shared" si="0"/>
        <v>0</v>
      </c>
      <c r="L18" s="466">
        <v>0</v>
      </c>
    </row>
    <row r="19" spans="1:12" x14ac:dyDescent="0.2">
      <c r="A19" s="1526" t="s">
        <v>136</v>
      </c>
      <c r="B19" s="615">
        <v>1900</v>
      </c>
      <c r="C19" s="466">
        <v>0</v>
      </c>
      <c r="D19" s="466">
        <v>0</v>
      </c>
      <c r="E19" s="466">
        <v>0</v>
      </c>
      <c r="F19" s="466">
        <v>0</v>
      </c>
      <c r="G19" s="466">
        <v>0</v>
      </c>
      <c r="H19" s="466">
        <v>0</v>
      </c>
      <c r="I19" s="467">
        <v>0</v>
      </c>
      <c r="J19" s="467">
        <v>0</v>
      </c>
      <c r="K19" s="1693">
        <f t="shared" si="0"/>
        <v>0</v>
      </c>
      <c r="L19" s="466">
        <v>0</v>
      </c>
    </row>
    <row r="20" spans="1:12" x14ac:dyDescent="0.2">
      <c r="A20" s="1527" t="s">
        <v>762</v>
      </c>
      <c r="B20" s="603" t="s">
        <v>749</v>
      </c>
      <c r="C20" s="477"/>
      <c r="D20" s="477"/>
      <c r="E20" s="477"/>
      <c r="F20" s="477"/>
      <c r="G20" s="477"/>
      <c r="H20" s="474">
        <v>0</v>
      </c>
      <c r="I20" s="617"/>
      <c r="J20" s="475"/>
      <c r="K20" s="1693">
        <f t="shared" si="0"/>
        <v>0</v>
      </c>
      <c r="L20" s="471">
        <v>0</v>
      </c>
    </row>
    <row r="21" spans="1:12" x14ac:dyDescent="0.2">
      <c r="A21" s="1527" t="s">
        <v>763</v>
      </c>
      <c r="B21" s="603" t="s">
        <v>750</v>
      </c>
      <c r="C21" s="477"/>
      <c r="D21" s="477"/>
      <c r="E21" s="477"/>
      <c r="F21" s="477"/>
      <c r="G21" s="477"/>
      <c r="H21" s="474">
        <v>0</v>
      </c>
      <c r="I21" s="617"/>
      <c r="J21" s="477"/>
      <c r="K21" s="1693">
        <f t="shared" si="0"/>
        <v>0</v>
      </c>
      <c r="L21" s="471">
        <v>0</v>
      </c>
    </row>
    <row r="22" spans="1:12" x14ac:dyDescent="0.2">
      <c r="A22" s="1527" t="s">
        <v>764</v>
      </c>
      <c r="B22" s="603" t="s">
        <v>751</v>
      </c>
      <c r="C22" s="477"/>
      <c r="D22" s="477"/>
      <c r="E22" s="477"/>
      <c r="F22" s="477"/>
      <c r="G22" s="477"/>
      <c r="H22" s="474">
        <v>0</v>
      </c>
      <c r="I22" s="617"/>
      <c r="J22" s="477"/>
      <c r="K22" s="1693">
        <f t="shared" si="0"/>
        <v>0</v>
      </c>
      <c r="L22" s="471">
        <v>0</v>
      </c>
    </row>
    <row r="23" spans="1:12" x14ac:dyDescent="0.2">
      <c r="A23" s="1527" t="s">
        <v>765</v>
      </c>
      <c r="B23" s="603" t="s">
        <v>752</v>
      </c>
      <c r="C23" s="477"/>
      <c r="D23" s="477"/>
      <c r="E23" s="477"/>
      <c r="F23" s="477"/>
      <c r="G23" s="477"/>
      <c r="H23" s="474">
        <v>0</v>
      </c>
      <c r="I23" s="617"/>
      <c r="J23" s="477"/>
      <c r="K23" s="1693">
        <f t="shared" si="0"/>
        <v>0</v>
      </c>
      <c r="L23" s="471">
        <v>0</v>
      </c>
    </row>
    <row r="24" spans="1:12" ht="12.75" customHeight="1" x14ac:dyDescent="0.2">
      <c r="A24" s="1527" t="s">
        <v>766</v>
      </c>
      <c r="B24" s="603" t="s">
        <v>753</v>
      </c>
      <c r="C24" s="477"/>
      <c r="D24" s="477"/>
      <c r="E24" s="477"/>
      <c r="F24" s="477"/>
      <c r="G24" s="477"/>
      <c r="H24" s="474">
        <v>0</v>
      </c>
      <c r="I24" s="617"/>
      <c r="J24" s="477"/>
      <c r="K24" s="1693">
        <f t="shared" si="0"/>
        <v>0</v>
      </c>
      <c r="L24" s="471">
        <v>0</v>
      </c>
    </row>
    <row r="25" spans="1:12" ht="12.75" customHeight="1" x14ac:dyDescent="0.2">
      <c r="A25" s="1527" t="s">
        <v>835</v>
      </c>
      <c r="B25" s="603" t="s">
        <v>754</v>
      </c>
      <c r="C25" s="477"/>
      <c r="D25" s="477"/>
      <c r="E25" s="477"/>
      <c r="F25" s="477"/>
      <c r="G25" s="477"/>
      <c r="H25" s="474">
        <v>0</v>
      </c>
      <c r="I25" s="617"/>
      <c r="J25" s="477"/>
      <c r="K25" s="1693">
        <f t="shared" si="0"/>
        <v>0</v>
      </c>
      <c r="L25" s="471">
        <v>0</v>
      </c>
    </row>
    <row r="26" spans="1:12" x14ac:dyDescent="0.2">
      <c r="A26" s="1527" t="s">
        <v>643</v>
      </c>
      <c r="B26" s="603" t="s">
        <v>755</v>
      </c>
      <c r="C26" s="477"/>
      <c r="D26" s="477"/>
      <c r="E26" s="477"/>
      <c r="F26" s="477"/>
      <c r="G26" s="477"/>
      <c r="H26" s="474">
        <v>0</v>
      </c>
      <c r="I26" s="617"/>
      <c r="J26" s="477"/>
      <c r="K26" s="1693">
        <f t="shared" si="0"/>
        <v>0</v>
      </c>
      <c r="L26" s="471">
        <v>0</v>
      </c>
    </row>
    <row r="27" spans="1:12" x14ac:dyDescent="0.2">
      <c r="A27" s="1527" t="s">
        <v>644</v>
      </c>
      <c r="B27" s="603" t="s">
        <v>756</v>
      </c>
      <c r="C27" s="477"/>
      <c r="D27" s="477"/>
      <c r="E27" s="477"/>
      <c r="F27" s="477"/>
      <c r="G27" s="477"/>
      <c r="H27" s="474">
        <v>0</v>
      </c>
      <c r="I27" s="617"/>
      <c r="J27" s="477"/>
      <c r="K27" s="1693">
        <f t="shared" si="0"/>
        <v>0</v>
      </c>
      <c r="L27" s="471">
        <v>0</v>
      </c>
    </row>
    <row r="28" spans="1:12" x14ac:dyDescent="0.2">
      <c r="A28" s="1527" t="s">
        <v>152</v>
      </c>
      <c r="B28" s="603" t="s">
        <v>757</v>
      </c>
      <c r="C28" s="477"/>
      <c r="D28" s="477"/>
      <c r="E28" s="477"/>
      <c r="F28" s="477"/>
      <c r="G28" s="477"/>
      <c r="H28" s="474">
        <v>0</v>
      </c>
      <c r="I28" s="617"/>
      <c r="J28" s="477"/>
      <c r="K28" s="1693">
        <f t="shared" si="0"/>
        <v>0</v>
      </c>
      <c r="L28" s="471">
        <v>0</v>
      </c>
    </row>
    <row r="29" spans="1:12" x14ac:dyDescent="0.2">
      <c r="A29" s="1527" t="s">
        <v>153</v>
      </c>
      <c r="B29" s="603" t="s">
        <v>758</v>
      </c>
      <c r="C29" s="477"/>
      <c r="D29" s="477"/>
      <c r="E29" s="477"/>
      <c r="F29" s="477"/>
      <c r="G29" s="477"/>
      <c r="H29" s="474">
        <v>0</v>
      </c>
      <c r="I29" s="617"/>
      <c r="J29" s="477"/>
      <c r="K29" s="1693">
        <f t="shared" si="0"/>
        <v>0</v>
      </c>
      <c r="L29" s="471">
        <v>0</v>
      </c>
    </row>
    <row r="30" spans="1:12" x14ac:dyDescent="0.2">
      <c r="A30" s="1527" t="s">
        <v>154</v>
      </c>
      <c r="B30" s="603" t="s">
        <v>759</v>
      </c>
      <c r="C30" s="477"/>
      <c r="D30" s="477"/>
      <c r="E30" s="477"/>
      <c r="F30" s="477"/>
      <c r="G30" s="477"/>
      <c r="H30" s="474">
        <v>0</v>
      </c>
      <c r="I30" s="617"/>
      <c r="J30" s="477"/>
      <c r="K30" s="1693">
        <f t="shared" si="0"/>
        <v>0</v>
      </c>
      <c r="L30" s="471">
        <v>0</v>
      </c>
    </row>
    <row r="31" spans="1:12" x14ac:dyDescent="0.2">
      <c r="A31" s="1527" t="s">
        <v>155</v>
      </c>
      <c r="B31" s="603" t="s">
        <v>760</v>
      </c>
      <c r="C31" s="477"/>
      <c r="D31" s="477"/>
      <c r="E31" s="477"/>
      <c r="F31" s="477"/>
      <c r="G31" s="477"/>
      <c r="H31" s="474">
        <v>0</v>
      </c>
      <c r="I31" s="617"/>
      <c r="J31" s="477"/>
      <c r="K31" s="1693">
        <f t="shared" si="0"/>
        <v>0</v>
      </c>
      <c r="L31" s="471">
        <v>0</v>
      </c>
    </row>
    <row r="32" spans="1:12" x14ac:dyDescent="0.2">
      <c r="A32" s="1528" t="s">
        <v>1191</v>
      </c>
      <c r="B32" s="615" t="s">
        <v>761</v>
      </c>
      <c r="C32" s="477"/>
      <c r="D32" s="477"/>
      <c r="E32" s="477"/>
      <c r="F32" s="477"/>
      <c r="G32" s="477"/>
      <c r="H32" s="474">
        <v>0</v>
      </c>
      <c r="I32" s="617"/>
      <c r="J32" s="480"/>
      <c r="K32" s="1693">
        <f t="shared" si="0"/>
        <v>0</v>
      </c>
      <c r="L32" s="471">
        <v>0</v>
      </c>
    </row>
    <row r="33" spans="1:14" ht="12.75" customHeight="1" thickBot="1" x14ac:dyDescent="0.25">
      <c r="A33" s="1690" t="s">
        <v>1767</v>
      </c>
      <c r="B33" s="1691" t="s">
        <v>591</v>
      </c>
      <c r="C33" s="1692">
        <f>SUM(C5:C32)</f>
        <v>0</v>
      </c>
      <c r="D33" s="1692">
        <f t="shared" ref="D33:L33" si="1">SUM(D5:D32)</f>
        <v>0</v>
      </c>
      <c r="E33" s="1692">
        <f t="shared" si="1"/>
        <v>40156</v>
      </c>
      <c r="F33" s="1692">
        <f t="shared" si="1"/>
        <v>898</v>
      </c>
      <c r="G33" s="1692">
        <f t="shared" si="1"/>
        <v>0</v>
      </c>
      <c r="H33" s="1692">
        <f t="shared" si="1"/>
        <v>0</v>
      </c>
      <c r="I33" s="1692">
        <f t="shared" si="1"/>
        <v>36461</v>
      </c>
      <c r="J33" s="1692">
        <f t="shared" si="1"/>
        <v>0</v>
      </c>
      <c r="K33" s="1692">
        <f t="shared" si="1"/>
        <v>77515</v>
      </c>
      <c r="L33" s="1692">
        <f t="shared" si="1"/>
        <v>81203</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0</v>
      </c>
      <c r="D36" s="481">
        <v>0</v>
      </c>
      <c r="E36" s="481">
        <v>0</v>
      </c>
      <c r="F36" s="481">
        <v>0</v>
      </c>
      <c r="G36" s="481">
        <v>0</v>
      </c>
      <c r="H36" s="481">
        <v>0</v>
      </c>
      <c r="I36" s="467">
        <v>0</v>
      </c>
      <c r="J36" s="467">
        <v>0</v>
      </c>
      <c r="K36" s="1693">
        <f t="shared" ref="K36:K41" si="2">SUM(C36:J36)</f>
        <v>0</v>
      </c>
      <c r="L36" s="466">
        <v>0</v>
      </c>
    </row>
    <row r="37" spans="1:14" x14ac:dyDescent="0.2">
      <c r="A37" s="1526" t="s">
        <v>1151</v>
      </c>
      <c r="B37" s="615">
        <v>2120</v>
      </c>
      <c r="C37" s="466">
        <v>0</v>
      </c>
      <c r="D37" s="466">
        <v>0</v>
      </c>
      <c r="E37" s="466">
        <v>580</v>
      </c>
      <c r="F37" s="466">
        <v>0</v>
      </c>
      <c r="G37" s="466">
        <v>0</v>
      </c>
      <c r="H37" s="466">
        <v>0</v>
      </c>
      <c r="I37" s="467">
        <v>0</v>
      </c>
      <c r="J37" s="467">
        <v>0</v>
      </c>
      <c r="K37" s="1693">
        <f t="shared" si="2"/>
        <v>580</v>
      </c>
      <c r="L37" s="466">
        <v>1700</v>
      </c>
    </row>
    <row r="38" spans="1:14" x14ac:dyDescent="0.2">
      <c r="A38" s="1526" t="s">
        <v>207</v>
      </c>
      <c r="B38" s="615">
        <v>2130</v>
      </c>
      <c r="C38" s="466">
        <v>0</v>
      </c>
      <c r="D38" s="466">
        <v>0</v>
      </c>
      <c r="E38" s="466">
        <v>0</v>
      </c>
      <c r="F38" s="466">
        <v>0</v>
      </c>
      <c r="G38" s="466">
        <v>0</v>
      </c>
      <c r="H38" s="466">
        <v>0</v>
      </c>
      <c r="I38" s="467">
        <v>0</v>
      </c>
      <c r="J38" s="467">
        <v>0</v>
      </c>
      <c r="K38" s="1693">
        <f t="shared" si="2"/>
        <v>0</v>
      </c>
      <c r="L38" s="466">
        <v>0</v>
      </c>
    </row>
    <row r="39" spans="1:14" x14ac:dyDescent="0.2">
      <c r="A39" s="1526" t="s">
        <v>208</v>
      </c>
      <c r="B39" s="615">
        <v>2140</v>
      </c>
      <c r="C39" s="466">
        <v>0</v>
      </c>
      <c r="D39" s="466">
        <v>0</v>
      </c>
      <c r="E39" s="466">
        <v>0</v>
      </c>
      <c r="F39" s="466">
        <v>0</v>
      </c>
      <c r="G39" s="466">
        <v>0</v>
      </c>
      <c r="H39" s="466">
        <v>0</v>
      </c>
      <c r="I39" s="467">
        <v>0</v>
      </c>
      <c r="J39" s="467">
        <v>0</v>
      </c>
      <c r="K39" s="1693">
        <f t="shared" si="2"/>
        <v>0</v>
      </c>
      <c r="L39" s="466">
        <v>0</v>
      </c>
    </row>
    <row r="40" spans="1:14" x14ac:dyDescent="0.2">
      <c r="A40" s="1526" t="s">
        <v>209</v>
      </c>
      <c r="B40" s="615">
        <v>2150</v>
      </c>
      <c r="C40" s="466">
        <v>0</v>
      </c>
      <c r="D40" s="466">
        <v>0</v>
      </c>
      <c r="E40" s="466">
        <v>0</v>
      </c>
      <c r="F40" s="466">
        <v>0</v>
      </c>
      <c r="G40" s="466">
        <v>0</v>
      </c>
      <c r="H40" s="466">
        <v>0</v>
      </c>
      <c r="I40" s="467">
        <v>0</v>
      </c>
      <c r="J40" s="467">
        <v>0</v>
      </c>
      <c r="K40" s="1693">
        <f t="shared" si="2"/>
        <v>0</v>
      </c>
      <c r="L40" s="466">
        <v>0</v>
      </c>
    </row>
    <row r="41" spans="1:14" x14ac:dyDescent="0.2">
      <c r="A41" s="1526" t="s">
        <v>1768</v>
      </c>
      <c r="B41" s="615">
        <v>2190</v>
      </c>
      <c r="C41" s="466">
        <v>0</v>
      </c>
      <c r="D41" s="466">
        <v>0</v>
      </c>
      <c r="E41" s="466">
        <v>0</v>
      </c>
      <c r="F41" s="466">
        <v>0</v>
      </c>
      <c r="G41" s="466">
        <v>0</v>
      </c>
      <c r="H41" s="466">
        <v>0</v>
      </c>
      <c r="I41" s="467">
        <v>0</v>
      </c>
      <c r="J41" s="467">
        <v>0</v>
      </c>
      <c r="K41" s="1693">
        <f t="shared" si="2"/>
        <v>0</v>
      </c>
      <c r="L41" s="466">
        <v>0</v>
      </c>
    </row>
    <row r="42" spans="1:14" ht="12.75" customHeight="1" thickBot="1" x14ac:dyDescent="0.25">
      <c r="A42" s="1690" t="s">
        <v>581</v>
      </c>
      <c r="B42" s="1691" t="s">
        <v>740</v>
      </c>
      <c r="C42" s="1692">
        <f>SUM(C36:C41)</f>
        <v>0</v>
      </c>
      <c r="D42" s="1692">
        <f t="shared" ref="D42:L42" si="3">SUM(D36:D41)</f>
        <v>0</v>
      </c>
      <c r="E42" s="1692">
        <f t="shared" si="3"/>
        <v>580</v>
      </c>
      <c r="F42" s="1692">
        <f t="shared" si="3"/>
        <v>0</v>
      </c>
      <c r="G42" s="1692">
        <f t="shared" si="3"/>
        <v>0</v>
      </c>
      <c r="H42" s="1692">
        <f t="shared" si="3"/>
        <v>0</v>
      </c>
      <c r="I42" s="1692">
        <f t="shared" si="3"/>
        <v>0</v>
      </c>
      <c r="J42" s="1692">
        <f t="shared" si="3"/>
        <v>0</v>
      </c>
      <c r="K42" s="1692">
        <f t="shared" si="3"/>
        <v>580</v>
      </c>
      <c r="L42" s="1692">
        <f t="shared" si="3"/>
        <v>1700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0</v>
      </c>
      <c r="D44" s="481">
        <v>0</v>
      </c>
      <c r="E44" s="481">
        <v>31575</v>
      </c>
      <c r="F44" s="481">
        <v>0</v>
      </c>
      <c r="G44" s="481">
        <v>0</v>
      </c>
      <c r="H44" s="481">
        <v>0</v>
      </c>
      <c r="I44" s="467">
        <v>0</v>
      </c>
      <c r="J44" s="467">
        <v>0</v>
      </c>
      <c r="K44" s="1694">
        <f>SUM(C44:J44)</f>
        <v>31575</v>
      </c>
      <c r="L44" s="481">
        <v>53637</v>
      </c>
    </row>
    <row r="45" spans="1:14" x14ac:dyDescent="0.2">
      <c r="A45" s="1526" t="s">
        <v>869</v>
      </c>
      <c r="B45" s="615">
        <v>2220</v>
      </c>
      <c r="C45" s="466">
        <v>0</v>
      </c>
      <c r="D45" s="466">
        <v>0</v>
      </c>
      <c r="E45" s="466">
        <v>0</v>
      </c>
      <c r="F45" s="466">
        <v>0</v>
      </c>
      <c r="G45" s="466">
        <v>0</v>
      </c>
      <c r="H45" s="466">
        <v>0</v>
      </c>
      <c r="I45" s="467">
        <v>0</v>
      </c>
      <c r="J45" s="467">
        <v>0</v>
      </c>
      <c r="K45" s="1694">
        <f>SUM(C45:J45)</f>
        <v>0</v>
      </c>
      <c r="L45" s="466">
        <v>0</v>
      </c>
    </row>
    <row r="46" spans="1:14" x14ac:dyDescent="0.2">
      <c r="A46" s="1526" t="s">
        <v>870</v>
      </c>
      <c r="B46" s="615">
        <v>2230</v>
      </c>
      <c r="C46" s="466">
        <v>0</v>
      </c>
      <c r="D46" s="466">
        <v>0</v>
      </c>
      <c r="E46" s="466">
        <v>0</v>
      </c>
      <c r="F46" s="466">
        <v>0</v>
      </c>
      <c r="G46" s="466">
        <v>0</v>
      </c>
      <c r="H46" s="466">
        <v>0</v>
      </c>
      <c r="I46" s="467">
        <v>0</v>
      </c>
      <c r="J46" s="467">
        <v>0</v>
      </c>
      <c r="K46" s="1694">
        <f>SUM(C46:J46)</f>
        <v>0</v>
      </c>
      <c r="L46" s="466">
        <v>0</v>
      </c>
    </row>
    <row r="47" spans="1:14" ht="12.75" customHeight="1" thickBot="1" x14ac:dyDescent="0.25">
      <c r="A47" s="1690" t="s">
        <v>582</v>
      </c>
      <c r="B47" s="1691" t="s">
        <v>32</v>
      </c>
      <c r="C47" s="1692">
        <f>SUM(C44:C46)</f>
        <v>0</v>
      </c>
      <c r="D47" s="1692">
        <f t="shared" ref="D47:K47" si="4">SUM(D44:D46)</f>
        <v>0</v>
      </c>
      <c r="E47" s="1692">
        <f t="shared" si="4"/>
        <v>31575</v>
      </c>
      <c r="F47" s="1692">
        <f t="shared" si="4"/>
        <v>0</v>
      </c>
      <c r="G47" s="1692">
        <f t="shared" si="4"/>
        <v>0</v>
      </c>
      <c r="H47" s="1692">
        <f t="shared" si="4"/>
        <v>0</v>
      </c>
      <c r="I47" s="1692">
        <f t="shared" si="4"/>
        <v>0</v>
      </c>
      <c r="J47" s="1692">
        <f t="shared" si="4"/>
        <v>0</v>
      </c>
      <c r="K47" s="1692">
        <f t="shared" si="4"/>
        <v>31575</v>
      </c>
      <c r="L47" s="1692">
        <f>SUM(L44:L46)</f>
        <v>53637</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0</v>
      </c>
      <c r="D49" s="481">
        <v>0</v>
      </c>
      <c r="E49" s="481">
        <v>0</v>
      </c>
      <c r="F49" s="481">
        <v>0</v>
      </c>
      <c r="G49" s="481">
        <v>0</v>
      </c>
      <c r="H49" s="481">
        <v>0</v>
      </c>
      <c r="I49" s="467">
        <v>0</v>
      </c>
      <c r="J49" s="467">
        <v>0</v>
      </c>
      <c r="K49" s="1694">
        <f>SUM(C49:J49)</f>
        <v>0</v>
      </c>
      <c r="L49" s="481">
        <v>0</v>
      </c>
    </row>
    <row r="50" spans="1:14" x14ac:dyDescent="0.2">
      <c r="A50" s="1526" t="s">
        <v>872</v>
      </c>
      <c r="B50" s="615">
        <v>2320</v>
      </c>
      <c r="C50" s="466">
        <v>51000</v>
      </c>
      <c r="D50" s="466">
        <v>7889</v>
      </c>
      <c r="E50" s="466">
        <v>11379</v>
      </c>
      <c r="F50" s="466">
        <v>1391</v>
      </c>
      <c r="G50" s="466">
        <v>0</v>
      </c>
      <c r="H50" s="466">
        <v>0</v>
      </c>
      <c r="I50" s="467">
        <v>0</v>
      </c>
      <c r="J50" s="467">
        <v>0</v>
      </c>
      <c r="K50" s="1694">
        <f>SUM(C50:J50)</f>
        <v>71659</v>
      </c>
      <c r="L50" s="466">
        <v>62588</v>
      </c>
    </row>
    <row r="51" spans="1:14" x14ac:dyDescent="0.2">
      <c r="A51" s="1526" t="s">
        <v>44</v>
      </c>
      <c r="B51" s="615">
        <v>2330</v>
      </c>
      <c r="C51" s="466">
        <v>0</v>
      </c>
      <c r="D51" s="466">
        <v>0</v>
      </c>
      <c r="E51" s="466">
        <v>0</v>
      </c>
      <c r="F51" s="466">
        <v>0</v>
      </c>
      <c r="G51" s="466">
        <v>0</v>
      </c>
      <c r="H51" s="466">
        <v>0</v>
      </c>
      <c r="I51" s="467">
        <v>0</v>
      </c>
      <c r="J51" s="467">
        <v>0</v>
      </c>
      <c r="K51" s="1694">
        <f>SUM(C51:J51)</f>
        <v>0</v>
      </c>
      <c r="L51" s="466">
        <v>0</v>
      </c>
    </row>
    <row r="52" spans="1:14" ht="22.5" x14ac:dyDescent="0.2">
      <c r="A52" s="1527" t="s">
        <v>316</v>
      </c>
      <c r="B52" s="628" t="s">
        <v>384</v>
      </c>
      <c r="C52" s="474">
        <v>0</v>
      </c>
      <c r="D52" s="474">
        <v>0</v>
      </c>
      <c r="E52" s="474">
        <v>0</v>
      </c>
      <c r="F52" s="474">
        <v>0</v>
      </c>
      <c r="G52" s="474">
        <v>0</v>
      </c>
      <c r="H52" s="474">
        <v>0</v>
      </c>
      <c r="I52" s="474">
        <v>0</v>
      </c>
      <c r="J52" s="474">
        <v>0</v>
      </c>
      <c r="K52" s="1694">
        <f>SUM(C52:J52)</f>
        <v>0</v>
      </c>
      <c r="L52" s="474">
        <v>0</v>
      </c>
    </row>
    <row r="53" spans="1:14" ht="12.75" customHeight="1" thickBot="1" x14ac:dyDescent="0.25">
      <c r="A53" s="1690" t="s">
        <v>741</v>
      </c>
      <c r="B53" s="1691" t="s">
        <v>33</v>
      </c>
      <c r="C53" s="1692">
        <f>SUM(C49:C52)</f>
        <v>51000</v>
      </c>
      <c r="D53" s="1692">
        <f t="shared" ref="D53:L53" si="5">SUM(D49:D52)</f>
        <v>7889</v>
      </c>
      <c r="E53" s="1692">
        <f t="shared" si="5"/>
        <v>11379</v>
      </c>
      <c r="F53" s="1692">
        <f t="shared" si="5"/>
        <v>1391</v>
      </c>
      <c r="G53" s="1692">
        <f t="shared" si="5"/>
        <v>0</v>
      </c>
      <c r="H53" s="1692">
        <f t="shared" si="5"/>
        <v>0</v>
      </c>
      <c r="I53" s="1692">
        <f t="shared" si="5"/>
        <v>0</v>
      </c>
      <c r="J53" s="1692">
        <f t="shared" si="5"/>
        <v>0</v>
      </c>
      <c r="K53" s="1692">
        <f t="shared" si="5"/>
        <v>71659</v>
      </c>
      <c r="L53" s="1692">
        <f t="shared" si="5"/>
        <v>62588</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0</v>
      </c>
      <c r="D55" s="481">
        <v>0</v>
      </c>
      <c r="E55" s="481">
        <v>0</v>
      </c>
      <c r="F55" s="481">
        <v>0</v>
      </c>
      <c r="G55" s="481">
        <v>0</v>
      </c>
      <c r="H55" s="481">
        <v>0</v>
      </c>
      <c r="I55" s="467">
        <v>0</v>
      </c>
      <c r="J55" s="467">
        <v>0</v>
      </c>
      <c r="K55" s="1694">
        <f>SUM(C55:J55)</f>
        <v>0</v>
      </c>
      <c r="L55" s="481">
        <v>0</v>
      </c>
    </row>
    <row r="56" spans="1:14" ht="12.75" customHeight="1" x14ac:dyDescent="0.2">
      <c r="A56" s="1530" t="s">
        <v>394</v>
      </c>
      <c r="B56" s="629">
        <v>2490</v>
      </c>
      <c r="C56" s="466">
        <v>0</v>
      </c>
      <c r="D56" s="466">
        <v>0</v>
      </c>
      <c r="E56" s="466">
        <v>0</v>
      </c>
      <c r="F56" s="466">
        <v>0</v>
      </c>
      <c r="G56" s="466">
        <v>0</v>
      </c>
      <c r="H56" s="466">
        <v>0</v>
      </c>
      <c r="I56" s="467">
        <v>0</v>
      </c>
      <c r="J56" s="467">
        <v>0</v>
      </c>
      <c r="K56" s="1694">
        <f>SUM(C56:J56)</f>
        <v>0</v>
      </c>
      <c r="L56" s="466">
        <v>0</v>
      </c>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v>0</v>
      </c>
      <c r="D59" s="481">
        <v>0</v>
      </c>
      <c r="E59" s="481">
        <v>0</v>
      </c>
      <c r="F59" s="481">
        <v>0</v>
      </c>
      <c r="G59" s="481">
        <v>0</v>
      </c>
      <c r="H59" s="481">
        <v>0</v>
      </c>
      <c r="I59" s="467">
        <v>0</v>
      </c>
      <c r="J59" s="467">
        <v>0</v>
      </c>
      <c r="K59" s="1694">
        <f t="shared" ref="K59:K64" si="7">SUM(C59:J59)</f>
        <v>0</v>
      </c>
      <c r="L59" s="481">
        <v>0</v>
      </c>
      <c r="M59" s="610"/>
      <c r="N59" s="610"/>
    </row>
    <row r="60" spans="1:14" s="343" customFormat="1" x14ac:dyDescent="0.2">
      <c r="A60" s="1526" t="s">
        <v>483</v>
      </c>
      <c r="B60" s="615">
        <v>2520</v>
      </c>
      <c r="C60" s="466">
        <v>0</v>
      </c>
      <c r="D60" s="466">
        <v>0</v>
      </c>
      <c r="E60" s="466">
        <v>4836</v>
      </c>
      <c r="F60" s="466">
        <v>0</v>
      </c>
      <c r="G60" s="466">
        <v>0</v>
      </c>
      <c r="H60" s="466">
        <v>0</v>
      </c>
      <c r="I60" s="467">
        <v>0</v>
      </c>
      <c r="J60" s="467">
        <v>0</v>
      </c>
      <c r="K60" s="1694">
        <f t="shared" si="7"/>
        <v>4836</v>
      </c>
      <c r="L60" s="466">
        <v>10100</v>
      </c>
      <c r="M60" s="610"/>
      <c r="N60" s="610"/>
    </row>
    <row r="61" spans="1:14" s="343" customFormat="1" x14ac:dyDescent="0.2">
      <c r="A61" s="1526" t="s">
        <v>206</v>
      </c>
      <c r="B61" s="615">
        <v>2540</v>
      </c>
      <c r="C61" s="466">
        <v>0</v>
      </c>
      <c r="D61" s="466">
        <v>0</v>
      </c>
      <c r="E61" s="466">
        <v>2400</v>
      </c>
      <c r="F61" s="466">
        <v>0</v>
      </c>
      <c r="G61" s="466">
        <v>0</v>
      </c>
      <c r="H61" s="466">
        <v>0</v>
      </c>
      <c r="I61" s="467">
        <v>0</v>
      </c>
      <c r="J61" s="467">
        <v>0</v>
      </c>
      <c r="K61" s="1694">
        <f t="shared" si="7"/>
        <v>2400</v>
      </c>
      <c r="L61" s="466">
        <v>2400</v>
      </c>
      <c r="M61" s="610"/>
      <c r="N61" s="610"/>
    </row>
    <row r="62" spans="1:14" s="343" customFormat="1" x14ac:dyDescent="0.2">
      <c r="A62" s="1526" t="s">
        <v>1010</v>
      </c>
      <c r="B62" s="615">
        <v>2550</v>
      </c>
      <c r="C62" s="466">
        <v>0</v>
      </c>
      <c r="D62" s="466">
        <v>0</v>
      </c>
      <c r="E62" s="466">
        <v>0</v>
      </c>
      <c r="F62" s="466">
        <v>0</v>
      </c>
      <c r="G62" s="466">
        <v>0</v>
      </c>
      <c r="H62" s="466">
        <v>0</v>
      </c>
      <c r="I62" s="467">
        <v>0</v>
      </c>
      <c r="J62" s="467">
        <v>0</v>
      </c>
      <c r="K62" s="1694">
        <f t="shared" si="7"/>
        <v>0</v>
      </c>
      <c r="L62" s="466">
        <v>0</v>
      </c>
      <c r="M62" s="610"/>
      <c r="N62" s="610"/>
    </row>
    <row r="63" spans="1:14" s="610" customFormat="1" x14ac:dyDescent="0.2">
      <c r="A63" s="1526" t="s">
        <v>102</v>
      </c>
      <c r="B63" s="615">
        <v>2560</v>
      </c>
      <c r="C63" s="466">
        <v>0</v>
      </c>
      <c r="D63" s="466">
        <v>0</v>
      </c>
      <c r="E63" s="466">
        <v>0</v>
      </c>
      <c r="F63" s="466">
        <v>0</v>
      </c>
      <c r="G63" s="466">
        <v>0</v>
      </c>
      <c r="H63" s="466">
        <v>0</v>
      </c>
      <c r="I63" s="467">
        <v>0</v>
      </c>
      <c r="J63" s="467">
        <v>0</v>
      </c>
      <c r="K63" s="1694">
        <f t="shared" si="7"/>
        <v>0</v>
      </c>
      <c r="L63" s="466">
        <v>0</v>
      </c>
    </row>
    <row r="64" spans="1:14" s="610" customFormat="1" x14ac:dyDescent="0.2">
      <c r="A64" s="1531" t="s">
        <v>103</v>
      </c>
      <c r="B64" s="631">
        <v>2570</v>
      </c>
      <c r="C64" s="481">
        <v>0</v>
      </c>
      <c r="D64" s="481">
        <v>0</v>
      </c>
      <c r="E64" s="481">
        <v>0</v>
      </c>
      <c r="F64" s="481">
        <v>0</v>
      </c>
      <c r="G64" s="481">
        <v>0</v>
      </c>
      <c r="H64" s="481">
        <v>0</v>
      </c>
      <c r="I64" s="467">
        <v>0</v>
      </c>
      <c r="J64" s="467">
        <v>0</v>
      </c>
      <c r="K64" s="1694">
        <f t="shared" si="7"/>
        <v>0</v>
      </c>
      <c r="L64" s="481">
        <v>0</v>
      </c>
    </row>
    <row r="65" spans="1:14" s="343" customFormat="1" ht="12.75" customHeight="1" thickBot="1" x14ac:dyDescent="0.25">
      <c r="A65" s="1690" t="s">
        <v>743</v>
      </c>
      <c r="B65" s="1691" t="s">
        <v>35</v>
      </c>
      <c r="C65" s="1692">
        <f>SUM(C59:C64)</f>
        <v>0</v>
      </c>
      <c r="D65" s="1692">
        <f t="shared" ref="D65:L65" si="8">SUM(D59:D64)</f>
        <v>0</v>
      </c>
      <c r="E65" s="1692">
        <f t="shared" si="8"/>
        <v>7236</v>
      </c>
      <c r="F65" s="1692">
        <f t="shared" si="8"/>
        <v>0</v>
      </c>
      <c r="G65" s="1692">
        <f t="shared" si="8"/>
        <v>0</v>
      </c>
      <c r="H65" s="1692">
        <f t="shared" si="8"/>
        <v>0</v>
      </c>
      <c r="I65" s="1692">
        <f t="shared" si="8"/>
        <v>0</v>
      </c>
      <c r="J65" s="1692">
        <f t="shared" si="8"/>
        <v>0</v>
      </c>
      <c r="K65" s="1692">
        <f t="shared" si="8"/>
        <v>7236</v>
      </c>
      <c r="L65" s="1692">
        <f t="shared" si="8"/>
        <v>12500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v>0</v>
      </c>
      <c r="D67" s="466">
        <v>0</v>
      </c>
      <c r="E67" s="466">
        <v>0</v>
      </c>
      <c r="F67" s="466">
        <v>0</v>
      </c>
      <c r="G67" s="466">
        <v>0</v>
      </c>
      <c r="H67" s="466">
        <v>0</v>
      </c>
      <c r="I67" s="467">
        <v>0</v>
      </c>
      <c r="J67" s="467">
        <v>0</v>
      </c>
      <c r="K67" s="1694">
        <f>SUM(C67:J67)</f>
        <v>0</v>
      </c>
      <c r="L67" s="481">
        <v>0</v>
      </c>
      <c r="M67" s="610"/>
      <c r="N67" s="610"/>
    </row>
    <row r="68" spans="1:14" s="343" customFormat="1" x14ac:dyDescent="0.2">
      <c r="A68" s="1526" t="s">
        <v>628</v>
      </c>
      <c r="B68" s="615">
        <v>2620</v>
      </c>
      <c r="C68" s="466">
        <v>0</v>
      </c>
      <c r="D68" s="466">
        <v>0</v>
      </c>
      <c r="E68" s="466">
        <v>0</v>
      </c>
      <c r="F68" s="466">
        <v>0</v>
      </c>
      <c r="G68" s="466">
        <v>0</v>
      </c>
      <c r="H68" s="466">
        <v>0</v>
      </c>
      <c r="I68" s="467">
        <v>0</v>
      </c>
      <c r="J68" s="467">
        <v>0</v>
      </c>
      <c r="K68" s="1694">
        <f>SUM(C68:J68)</f>
        <v>0</v>
      </c>
      <c r="L68" s="466">
        <v>0</v>
      </c>
      <c r="M68" s="610"/>
      <c r="N68" s="610"/>
    </row>
    <row r="69" spans="1:14" s="343" customFormat="1" x14ac:dyDescent="0.2">
      <c r="A69" s="1526" t="s">
        <v>1121</v>
      </c>
      <c r="B69" s="615">
        <v>2630</v>
      </c>
      <c r="C69" s="466">
        <v>0</v>
      </c>
      <c r="D69" s="466">
        <v>0</v>
      </c>
      <c r="E69" s="466">
        <v>0</v>
      </c>
      <c r="F69" s="466">
        <v>0</v>
      </c>
      <c r="G69" s="466">
        <v>0</v>
      </c>
      <c r="H69" s="466">
        <v>0</v>
      </c>
      <c r="I69" s="467">
        <v>0</v>
      </c>
      <c r="J69" s="467">
        <v>0</v>
      </c>
      <c r="K69" s="1694">
        <f>SUM(C69:J69)</f>
        <v>0</v>
      </c>
      <c r="L69" s="466">
        <v>0</v>
      </c>
      <c r="M69" s="610"/>
      <c r="N69" s="610"/>
    </row>
    <row r="70" spans="1:14" s="343" customFormat="1" x14ac:dyDescent="0.2">
      <c r="A70" s="1526" t="s">
        <v>423</v>
      </c>
      <c r="B70" s="615">
        <v>2640</v>
      </c>
      <c r="C70" s="466">
        <v>0</v>
      </c>
      <c r="D70" s="466">
        <v>0</v>
      </c>
      <c r="E70" s="466">
        <v>0</v>
      </c>
      <c r="F70" s="466">
        <v>0</v>
      </c>
      <c r="G70" s="466">
        <v>0</v>
      </c>
      <c r="H70" s="466">
        <v>0</v>
      </c>
      <c r="I70" s="467">
        <v>0</v>
      </c>
      <c r="J70" s="467">
        <v>0</v>
      </c>
      <c r="K70" s="1694">
        <f>SUM(C70:J70)</f>
        <v>0</v>
      </c>
      <c r="L70" s="466">
        <v>0</v>
      </c>
      <c r="M70" s="610"/>
      <c r="N70" s="610"/>
    </row>
    <row r="71" spans="1:14" s="343" customFormat="1" x14ac:dyDescent="0.2">
      <c r="A71" s="1526" t="s">
        <v>424</v>
      </c>
      <c r="B71" s="615">
        <v>2660</v>
      </c>
      <c r="C71" s="466">
        <v>0</v>
      </c>
      <c r="D71" s="466">
        <v>0</v>
      </c>
      <c r="E71" s="466">
        <v>0</v>
      </c>
      <c r="F71" s="466">
        <v>0</v>
      </c>
      <c r="G71" s="466">
        <v>0</v>
      </c>
      <c r="H71" s="466">
        <v>0</v>
      </c>
      <c r="I71" s="467">
        <v>0</v>
      </c>
      <c r="J71" s="467">
        <v>0</v>
      </c>
      <c r="K71" s="1694">
        <f>SUM(C71:J71)</f>
        <v>0</v>
      </c>
      <c r="L71" s="466">
        <v>0</v>
      </c>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v>0</v>
      </c>
      <c r="D73" s="573">
        <v>0</v>
      </c>
      <c r="E73" s="573">
        <v>0</v>
      </c>
      <c r="F73" s="573">
        <v>0</v>
      </c>
      <c r="G73" s="573">
        <v>0</v>
      </c>
      <c r="H73" s="573">
        <v>0</v>
      </c>
      <c r="I73" s="531">
        <v>0</v>
      </c>
      <c r="J73" s="531">
        <v>0</v>
      </c>
      <c r="K73" s="1692">
        <f>SUM(C73:J73)</f>
        <v>0</v>
      </c>
      <c r="L73" s="576">
        <v>0</v>
      </c>
      <c r="M73" s="610"/>
      <c r="N73" s="610"/>
    </row>
    <row r="74" spans="1:14" ht="12.75" customHeight="1" thickTop="1" thickBot="1" x14ac:dyDescent="0.25">
      <c r="A74" s="1690" t="s">
        <v>865</v>
      </c>
      <c r="B74" s="1698">
        <v>2000</v>
      </c>
      <c r="C74" s="1699">
        <f>SUM(C42,C47,C53,C57,C65,C72,C73)</f>
        <v>51000</v>
      </c>
      <c r="D74" s="1699">
        <f t="shared" ref="D74:K74" si="10">SUM(D42,D47,D53,D57,D65,D72,D73)</f>
        <v>7889</v>
      </c>
      <c r="E74" s="1699">
        <f t="shared" si="10"/>
        <v>50770</v>
      </c>
      <c r="F74" s="1699">
        <f t="shared" si="10"/>
        <v>1391</v>
      </c>
      <c r="G74" s="1699">
        <f t="shared" si="10"/>
        <v>0</v>
      </c>
      <c r="H74" s="1699">
        <f t="shared" si="10"/>
        <v>0</v>
      </c>
      <c r="I74" s="1699">
        <f t="shared" si="10"/>
        <v>0</v>
      </c>
      <c r="J74" s="1699">
        <f t="shared" si="10"/>
        <v>0</v>
      </c>
      <c r="K74" s="1699">
        <f t="shared" si="10"/>
        <v>111050</v>
      </c>
      <c r="L74" s="1699">
        <f>SUM(L42,L47,L53,L57,L65,L72,L73)</f>
        <v>130425</v>
      </c>
    </row>
    <row r="75" spans="1:14" s="259" customFormat="1" ht="15.75" customHeight="1" thickTop="1" thickBot="1" x14ac:dyDescent="0.25">
      <c r="A75" s="1632" t="s">
        <v>49</v>
      </c>
      <c r="B75" s="1633" t="s">
        <v>596</v>
      </c>
      <c r="C75" s="573">
        <v>0</v>
      </c>
      <c r="D75" s="573">
        <v>0</v>
      </c>
      <c r="E75" s="573">
        <v>0</v>
      </c>
      <c r="F75" s="573">
        <v>0</v>
      </c>
      <c r="G75" s="573">
        <v>0</v>
      </c>
      <c r="H75" s="573">
        <v>0</v>
      </c>
      <c r="I75" s="531">
        <v>0</v>
      </c>
      <c r="J75" s="531">
        <v>0</v>
      </c>
      <c r="K75" s="1692">
        <f>SUM(C75:J75)</f>
        <v>0</v>
      </c>
      <c r="L75" s="576">
        <v>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0</v>
      </c>
      <c r="F78" s="617"/>
      <c r="G78" s="617"/>
      <c r="H78" s="635">
        <v>0</v>
      </c>
      <c r="I78" s="477"/>
      <c r="J78" s="477"/>
      <c r="K78" s="1693">
        <f t="shared" ref="K78:K83" si="11">SUM(C78:J78)</f>
        <v>0</v>
      </c>
      <c r="L78" s="481">
        <v>0</v>
      </c>
    </row>
    <row r="79" spans="1:14" x14ac:dyDescent="0.2">
      <c r="A79" s="1526" t="s">
        <v>322</v>
      </c>
      <c r="B79" s="615">
        <v>4120</v>
      </c>
      <c r="C79" s="617"/>
      <c r="D79" s="617"/>
      <c r="E79" s="466">
        <v>0</v>
      </c>
      <c r="F79" s="617"/>
      <c r="G79" s="617"/>
      <c r="H79" s="466">
        <v>0</v>
      </c>
      <c r="I79" s="477"/>
      <c r="J79" s="477"/>
      <c r="K79" s="1693">
        <f t="shared" si="11"/>
        <v>0</v>
      </c>
      <c r="L79" s="466">
        <v>0</v>
      </c>
    </row>
    <row r="80" spans="1:14" x14ac:dyDescent="0.2">
      <c r="A80" s="1526" t="s">
        <v>323</v>
      </c>
      <c r="B80" s="615">
        <v>4130</v>
      </c>
      <c r="C80" s="617"/>
      <c r="D80" s="617"/>
      <c r="E80" s="466">
        <v>0</v>
      </c>
      <c r="F80" s="617"/>
      <c r="G80" s="617"/>
      <c r="H80" s="466">
        <v>0</v>
      </c>
      <c r="I80" s="477"/>
      <c r="J80" s="477"/>
      <c r="K80" s="1693">
        <f t="shared" si="11"/>
        <v>0</v>
      </c>
      <c r="L80" s="466">
        <v>0</v>
      </c>
    </row>
    <row r="81" spans="1:12" x14ac:dyDescent="0.2">
      <c r="A81" s="1526" t="s">
        <v>721</v>
      </c>
      <c r="B81" s="615">
        <v>4140</v>
      </c>
      <c r="C81" s="617"/>
      <c r="D81" s="617"/>
      <c r="E81" s="466">
        <v>0</v>
      </c>
      <c r="F81" s="617"/>
      <c r="G81" s="617"/>
      <c r="H81" s="466">
        <v>1027952</v>
      </c>
      <c r="I81" s="477"/>
      <c r="J81" s="477"/>
      <c r="K81" s="1693">
        <f t="shared" si="11"/>
        <v>1027952</v>
      </c>
      <c r="L81" s="466">
        <v>719707</v>
      </c>
    </row>
    <row r="82" spans="1:12" x14ac:dyDescent="0.2">
      <c r="A82" s="1526" t="s">
        <v>88</v>
      </c>
      <c r="B82" s="615">
        <v>4170</v>
      </c>
      <c r="C82" s="617"/>
      <c r="D82" s="617"/>
      <c r="E82" s="466">
        <v>0</v>
      </c>
      <c r="F82" s="617"/>
      <c r="G82" s="617"/>
      <c r="H82" s="466">
        <v>0</v>
      </c>
      <c r="I82" s="477"/>
      <c r="J82" s="477"/>
      <c r="K82" s="1693">
        <f t="shared" si="11"/>
        <v>0</v>
      </c>
      <c r="L82" s="466">
        <v>0</v>
      </c>
    </row>
    <row r="83" spans="1:12" x14ac:dyDescent="0.2">
      <c r="A83" s="1530" t="s">
        <v>722</v>
      </c>
      <c r="B83" s="629">
        <v>4190</v>
      </c>
      <c r="C83" s="617"/>
      <c r="D83" s="617"/>
      <c r="E83" s="466">
        <v>0</v>
      </c>
      <c r="F83" s="617"/>
      <c r="G83" s="617"/>
      <c r="H83" s="466">
        <v>0</v>
      </c>
      <c r="I83" s="477"/>
      <c r="J83" s="477"/>
      <c r="K83" s="1693">
        <f t="shared" si="11"/>
        <v>0</v>
      </c>
      <c r="L83" s="466">
        <v>0</v>
      </c>
    </row>
    <row r="84" spans="1:12" ht="13.5" thickBot="1" x14ac:dyDescent="0.25">
      <c r="A84" s="1690" t="s">
        <v>1565</v>
      </c>
      <c r="B84" s="1700">
        <v>4100</v>
      </c>
      <c r="C84" s="617"/>
      <c r="D84" s="617"/>
      <c r="E84" s="1692">
        <f>SUM(E78:E83)</f>
        <v>0</v>
      </c>
      <c r="F84" s="617"/>
      <c r="G84" s="617"/>
      <c r="H84" s="1692">
        <f>SUM(H78:H83)</f>
        <v>1027952</v>
      </c>
      <c r="I84" s="477"/>
      <c r="J84" s="477"/>
      <c r="K84" s="1692">
        <f>SUM(K78:K83)</f>
        <v>1027952</v>
      </c>
      <c r="L84" s="1692">
        <f>SUM(L78:L83)</f>
        <v>719707</v>
      </c>
    </row>
    <row r="85" spans="1:12" ht="12.75" customHeight="1" thickTop="1" thickBot="1" x14ac:dyDescent="0.25">
      <c r="A85" s="1533" t="s">
        <v>273</v>
      </c>
      <c r="B85" s="636">
        <v>4210</v>
      </c>
      <c r="C85" s="617"/>
      <c r="D85" s="617"/>
      <c r="E85" s="637"/>
      <c r="F85" s="617"/>
      <c r="G85" s="617"/>
      <c r="H85" s="535">
        <v>0</v>
      </c>
      <c r="I85" s="477"/>
      <c r="J85" s="477"/>
      <c r="K85" s="1699">
        <f>H85</f>
        <v>0</v>
      </c>
      <c r="L85" s="530">
        <v>0</v>
      </c>
    </row>
    <row r="86" spans="1:12" ht="12.75" customHeight="1" thickTop="1" thickBot="1" x14ac:dyDescent="0.25">
      <c r="A86" s="1534" t="s">
        <v>723</v>
      </c>
      <c r="B86" s="638">
        <v>4220</v>
      </c>
      <c r="C86" s="617"/>
      <c r="D86" s="617"/>
      <c r="E86" s="639"/>
      <c r="F86" s="617"/>
      <c r="G86" s="617"/>
      <c r="H86" s="467">
        <v>0</v>
      </c>
      <c r="I86" s="477"/>
      <c r="J86" s="477"/>
      <c r="K86" s="1699">
        <f t="shared" ref="K86:K98" si="12">H86</f>
        <v>0</v>
      </c>
      <c r="L86" s="530">
        <v>0</v>
      </c>
    </row>
    <row r="87" spans="1:12" ht="14.25" thickTop="1" thickBot="1" x14ac:dyDescent="0.25">
      <c r="A87" s="1535" t="s">
        <v>724</v>
      </c>
      <c r="B87" s="640">
        <v>4230</v>
      </c>
      <c r="C87" s="617"/>
      <c r="D87" s="617"/>
      <c r="E87" s="639"/>
      <c r="F87" s="617"/>
      <c r="G87" s="617"/>
      <c r="H87" s="467">
        <v>0</v>
      </c>
      <c r="I87" s="477"/>
      <c r="J87" s="477"/>
      <c r="K87" s="1699">
        <f t="shared" si="12"/>
        <v>0</v>
      </c>
      <c r="L87" s="530">
        <v>0</v>
      </c>
    </row>
    <row r="88" spans="1:12" ht="12.75" customHeight="1" thickTop="1" thickBot="1" x14ac:dyDescent="0.25">
      <c r="A88" s="1535" t="s">
        <v>789</v>
      </c>
      <c r="B88" s="640">
        <v>4240</v>
      </c>
      <c r="C88" s="617"/>
      <c r="D88" s="617"/>
      <c r="E88" s="639"/>
      <c r="F88" s="617"/>
      <c r="G88" s="617"/>
      <c r="H88" s="467">
        <v>0</v>
      </c>
      <c r="I88" s="477"/>
      <c r="J88" s="477"/>
      <c r="K88" s="1699">
        <f t="shared" si="12"/>
        <v>0</v>
      </c>
      <c r="L88" s="530">
        <v>0</v>
      </c>
    </row>
    <row r="89" spans="1:12" ht="12.75" customHeight="1" thickTop="1" thickBot="1" x14ac:dyDescent="0.25">
      <c r="A89" s="1535" t="s">
        <v>725</v>
      </c>
      <c r="B89" s="640">
        <v>4270</v>
      </c>
      <c r="C89" s="617"/>
      <c r="D89" s="617"/>
      <c r="E89" s="639"/>
      <c r="F89" s="617"/>
      <c r="G89" s="617"/>
      <c r="H89" s="467">
        <v>0</v>
      </c>
      <c r="I89" s="477"/>
      <c r="J89" s="477"/>
      <c r="K89" s="1699">
        <f t="shared" si="12"/>
        <v>0</v>
      </c>
      <c r="L89" s="530">
        <v>0</v>
      </c>
    </row>
    <row r="90" spans="1:12" ht="12.75" customHeight="1" thickTop="1" thickBot="1" x14ac:dyDescent="0.25">
      <c r="A90" s="1535" t="s">
        <v>710</v>
      </c>
      <c r="B90" s="640">
        <v>4280</v>
      </c>
      <c r="C90" s="617"/>
      <c r="D90" s="617"/>
      <c r="E90" s="639"/>
      <c r="F90" s="617"/>
      <c r="G90" s="617"/>
      <c r="H90" s="467">
        <v>0</v>
      </c>
      <c r="I90" s="477"/>
      <c r="J90" s="477"/>
      <c r="K90" s="1699">
        <f t="shared" si="12"/>
        <v>0</v>
      </c>
      <c r="L90" s="530">
        <v>0</v>
      </c>
    </row>
    <row r="91" spans="1:12" ht="12.75" customHeight="1" thickTop="1" thickBot="1" x14ac:dyDescent="0.25">
      <c r="A91" s="1535" t="s">
        <v>711</v>
      </c>
      <c r="B91" s="640">
        <v>4290</v>
      </c>
      <c r="C91" s="617"/>
      <c r="D91" s="617"/>
      <c r="E91" s="639"/>
      <c r="F91" s="617"/>
      <c r="G91" s="617"/>
      <c r="H91" s="467">
        <v>0</v>
      </c>
      <c r="I91" s="477"/>
      <c r="J91" s="477"/>
      <c r="K91" s="1699">
        <f t="shared" si="12"/>
        <v>0</v>
      </c>
      <c r="L91" s="530">
        <v>0</v>
      </c>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v>0</v>
      </c>
      <c r="I93" s="477"/>
      <c r="J93" s="477"/>
      <c r="K93" s="1699">
        <f t="shared" si="12"/>
        <v>0</v>
      </c>
      <c r="L93" s="532">
        <v>0</v>
      </c>
    </row>
    <row r="94" spans="1:12" ht="12.75" customHeight="1" thickTop="1" thickBot="1" x14ac:dyDescent="0.25">
      <c r="A94" s="1535" t="s">
        <v>713</v>
      </c>
      <c r="B94" s="640">
        <v>4320</v>
      </c>
      <c r="C94" s="617"/>
      <c r="D94" s="617"/>
      <c r="E94" s="639"/>
      <c r="F94" s="617"/>
      <c r="G94" s="617"/>
      <c r="H94" s="467">
        <v>0</v>
      </c>
      <c r="I94" s="477"/>
      <c r="J94" s="477"/>
      <c r="K94" s="1699">
        <f t="shared" si="12"/>
        <v>0</v>
      </c>
      <c r="L94" s="530">
        <v>0</v>
      </c>
    </row>
    <row r="95" spans="1:12" ht="15" customHeight="1" thickTop="1" thickBot="1" x14ac:dyDescent="0.25">
      <c r="A95" s="1535" t="s">
        <v>1568</v>
      </c>
      <c r="B95" s="640">
        <v>4330</v>
      </c>
      <c r="C95" s="617"/>
      <c r="D95" s="617"/>
      <c r="E95" s="639"/>
      <c r="F95" s="617"/>
      <c r="G95" s="617"/>
      <c r="H95" s="467">
        <v>0</v>
      </c>
      <c r="I95" s="477"/>
      <c r="J95" s="477"/>
      <c r="K95" s="1699">
        <f t="shared" si="12"/>
        <v>0</v>
      </c>
      <c r="L95" s="530">
        <v>0</v>
      </c>
    </row>
    <row r="96" spans="1:12" ht="14.25" thickTop="1" thickBot="1" x14ac:dyDescent="0.25">
      <c r="A96" s="1535" t="s">
        <v>714</v>
      </c>
      <c r="B96" s="640">
        <v>4340</v>
      </c>
      <c r="C96" s="617"/>
      <c r="D96" s="617"/>
      <c r="E96" s="639"/>
      <c r="F96" s="617"/>
      <c r="G96" s="617"/>
      <c r="H96" s="467">
        <v>0</v>
      </c>
      <c r="I96" s="477"/>
      <c r="J96" s="477"/>
      <c r="K96" s="1699">
        <f t="shared" si="12"/>
        <v>0</v>
      </c>
      <c r="L96" s="530">
        <v>0</v>
      </c>
    </row>
    <row r="97" spans="1:14" ht="12.75" customHeight="1" thickTop="1" thickBot="1" x14ac:dyDescent="0.25">
      <c r="A97" s="1535" t="s">
        <v>787</v>
      </c>
      <c r="B97" s="640">
        <v>4370</v>
      </c>
      <c r="C97" s="617"/>
      <c r="D97" s="617"/>
      <c r="E97" s="639"/>
      <c r="F97" s="617"/>
      <c r="G97" s="617"/>
      <c r="H97" s="467">
        <v>0</v>
      </c>
      <c r="I97" s="477"/>
      <c r="J97" s="477"/>
      <c r="K97" s="1699">
        <f t="shared" si="12"/>
        <v>0</v>
      </c>
      <c r="L97" s="530">
        <v>0</v>
      </c>
    </row>
    <row r="98" spans="1:14" ht="14.25" thickTop="1" thickBot="1" x14ac:dyDescent="0.25">
      <c r="A98" s="1535" t="s">
        <v>788</v>
      </c>
      <c r="B98" s="640">
        <v>4380</v>
      </c>
      <c r="C98" s="617"/>
      <c r="D98" s="617"/>
      <c r="E98" s="643"/>
      <c r="F98" s="617"/>
      <c r="G98" s="617"/>
      <c r="H98" s="467">
        <v>0</v>
      </c>
      <c r="I98" s="477"/>
      <c r="J98" s="477"/>
      <c r="K98" s="1699">
        <f t="shared" si="12"/>
        <v>0</v>
      </c>
      <c r="L98" s="530">
        <v>0</v>
      </c>
    </row>
    <row r="99" spans="1:14" ht="14.25" thickTop="1" thickBot="1" x14ac:dyDescent="0.25">
      <c r="A99" s="1535" t="s">
        <v>385</v>
      </c>
      <c r="B99" s="640">
        <v>4390</v>
      </c>
      <c r="C99" s="617"/>
      <c r="D99" s="617"/>
      <c r="E99" s="532">
        <v>0</v>
      </c>
      <c r="F99" s="617"/>
      <c r="G99" s="617"/>
      <c r="H99" s="467">
        <v>0</v>
      </c>
      <c r="I99" s="477"/>
      <c r="J99" s="477"/>
      <c r="K99" s="1699">
        <f>SUM(E99,H99)</f>
        <v>0</v>
      </c>
      <c r="L99" s="530">
        <v>0</v>
      </c>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v>0</v>
      </c>
      <c r="F101" s="617"/>
      <c r="G101" s="617"/>
      <c r="H101" s="531">
        <v>0</v>
      </c>
      <c r="I101" s="477"/>
      <c r="J101" s="477"/>
      <c r="K101" s="1701">
        <f>SUM(C101:J101)</f>
        <v>0</v>
      </c>
      <c r="L101" s="530">
        <v>0</v>
      </c>
    </row>
    <row r="102" spans="1:14" ht="12.75" customHeight="1" thickTop="1" thickBot="1" x14ac:dyDescent="0.25">
      <c r="A102" s="1690" t="s">
        <v>1567</v>
      </c>
      <c r="B102" s="1700">
        <v>4000</v>
      </c>
      <c r="C102" s="617"/>
      <c r="D102" s="617"/>
      <c r="E102" s="1699">
        <f>SUM(E84,E92,E100,E101)</f>
        <v>0</v>
      </c>
      <c r="F102" s="617"/>
      <c r="G102" s="617"/>
      <c r="H102" s="1699">
        <f>SUM(H84,H92,H100,H101)</f>
        <v>1027952</v>
      </c>
      <c r="I102" s="477"/>
      <c r="J102" s="477"/>
      <c r="K102" s="1699">
        <f>SUM(K84,K92,K100,K101)</f>
        <v>1027952</v>
      </c>
      <c r="L102" s="1699">
        <f>SUM(L84,L92,L100,L101)</f>
        <v>719707</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v>0</v>
      </c>
      <c r="I105" s="468"/>
      <c r="J105" s="468"/>
      <c r="K105" s="1693">
        <f>H105</f>
        <v>0</v>
      </c>
      <c r="L105" s="481">
        <v>0</v>
      </c>
      <c r="M105" s="210"/>
      <c r="N105" s="210"/>
    </row>
    <row r="106" spans="1:14" s="598" customFormat="1" x14ac:dyDescent="0.2">
      <c r="A106" s="1526" t="s">
        <v>90</v>
      </c>
      <c r="B106" s="615">
        <v>5120</v>
      </c>
      <c r="C106" s="617"/>
      <c r="D106" s="617"/>
      <c r="E106" s="617"/>
      <c r="F106" s="617"/>
      <c r="G106" s="617"/>
      <c r="H106" s="466">
        <v>0</v>
      </c>
      <c r="I106" s="468"/>
      <c r="J106" s="468"/>
      <c r="K106" s="1693">
        <f>H106</f>
        <v>0</v>
      </c>
      <c r="L106" s="466">
        <v>0</v>
      </c>
      <c r="M106" s="210"/>
      <c r="N106" s="210"/>
    </row>
    <row r="107" spans="1:14" s="598" customFormat="1" ht="12.75" customHeight="1" x14ac:dyDescent="0.2">
      <c r="A107" s="1526" t="s">
        <v>1232</v>
      </c>
      <c r="B107" s="615">
        <v>5130</v>
      </c>
      <c r="C107" s="617"/>
      <c r="D107" s="617"/>
      <c r="E107" s="617"/>
      <c r="F107" s="617"/>
      <c r="G107" s="617"/>
      <c r="H107" s="466">
        <v>0</v>
      </c>
      <c r="I107" s="468"/>
      <c r="J107" s="468"/>
      <c r="K107" s="1693">
        <f>H107</f>
        <v>0</v>
      </c>
      <c r="L107" s="466">
        <v>0</v>
      </c>
      <c r="M107" s="210"/>
      <c r="N107" s="210"/>
    </row>
    <row r="108" spans="1:14" s="598" customFormat="1" x14ac:dyDescent="0.2">
      <c r="A108" s="1526" t="s">
        <v>91</v>
      </c>
      <c r="B108" s="615" t="s">
        <v>610</v>
      </c>
      <c r="C108" s="617"/>
      <c r="D108" s="617"/>
      <c r="E108" s="617"/>
      <c r="F108" s="617"/>
      <c r="G108" s="617"/>
      <c r="H108" s="466">
        <v>0</v>
      </c>
      <c r="I108" s="468"/>
      <c r="J108" s="468"/>
      <c r="K108" s="1693">
        <f>H108</f>
        <v>0</v>
      </c>
      <c r="L108" s="466">
        <v>0</v>
      </c>
      <c r="M108" s="210"/>
      <c r="N108" s="210"/>
    </row>
    <row r="109" spans="1:14" s="598" customFormat="1" x14ac:dyDescent="0.2">
      <c r="A109" s="1526" t="s">
        <v>272</v>
      </c>
      <c r="B109" s="629">
        <v>5150</v>
      </c>
      <c r="C109" s="617"/>
      <c r="D109" s="617"/>
      <c r="E109" s="617"/>
      <c r="F109" s="617"/>
      <c r="G109" s="617"/>
      <c r="H109" s="466">
        <v>0</v>
      </c>
      <c r="I109" s="468"/>
      <c r="J109" s="468"/>
      <c r="K109" s="1693">
        <f>H109</f>
        <v>0</v>
      </c>
      <c r="L109" s="466">
        <v>0</v>
      </c>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v>0</v>
      </c>
      <c r="I111" s="468"/>
      <c r="J111" s="468"/>
      <c r="K111" s="1705">
        <f>H111</f>
        <v>0</v>
      </c>
      <c r="L111" s="532">
        <v>0</v>
      </c>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0</v>
      </c>
      <c r="M113" s="614"/>
      <c r="N113" s="614"/>
    </row>
    <row r="114" spans="1:14" ht="12.75" customHeight="1" thickTop="1" thickBot="1" x14ac:dyDescent="0.25">
      <c r="A114" s="1690" t="s">
        <v>50</v>
      </c>
      <c r="B114" s="1704"/>
      <c r="C114" s="1692">
        <f>SUM(C33,C74,C75,C102,C112,C113)</f>
        <v>51000</v>
      </c>
      <c r="D114" s="1692">
        <f t="shared" ref="D114:K114" si="13">SUM(D33,D74,D75,D102,D112,D113)</f>
        <v>7889</v>
      </c>
      <c r="E114" s="1692">
        <f t="shared" si="13"/>
        <v>90926</v>
      </c>
      <c r="F114" s="1692">
        <f t="shared" si="13"/>
        <v>2289</v>
      </c>
      <c r="G114" s="1692">
        <f t="shared" si="13"/>
        <v>0</v>
      </c>
      <c r="H114" s="1692">
        <f>SUM(H33,H74,H75,H102,H112,H113)</f>
        <v>1027952</v>
      </c>
      <c r="I114" s="1692">
        <f t="shared" si="13"/>
        <v>36461</v>
      </c>
      <c r="J114" s="1692">
        <f t="shared" si="13"/>
        <v>0</v>
      </c>
      <c r="K114" s="1692">
        <f t="shared" si="13"/>
        <v>1216517</v>
      </c>
      <c r="L114" s="1692">
        <f>SUM(L33,L74,L75,L102,L112,L113)</f>
        <v>931335</v>
      </c>
    </row>
    <row r="115" spans="1:14" ht="13.5" thickTop="1" x14ac:dyDescent="0.2">
      <c r="A115" s="2175" t="s">
        <v>1053</v>
      </c>
      <c r="B115" s="2176"/>
      <c r="C115" s="619"/>
      <c r="D115" s="619"/>
      <c r="E115" s="619"/>
      <c r="F115" s="619"/>
      <c r="G115" s="619"/>
      <c r="H115" s="619"/>
      <c r="I115" s="619"/>
      <c r="J115" s="619"/>
      <c r="K115" s="1706">
        <f>'Revenues 9-14'!C275-'Expenditures 15-22'!K114</f>
        <v>78753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0" t="s">
        <v>314</v>
      </c>
      <c r="B117" s="2181"/>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v>0</v>
      </c>
      <c r="D120" s="466">
        <v>0</v>
      </c>
      <c r="E120" s="466">
        <v>0</v>
      </c>
      <c r="F120" s="466">
        <v>0</v>
      </c>
      <c r="G120" s="466">
        <v>0</v>
      </c>
      <c r="H120" s="466">
        <v>0</v>
      </c>
      <c r="I120" s="467">
        <v>0</v>
      </c>
      <c r="J120" s="467">
        <v>0</v>
      </c>
      <c r="K120" s="1693">
        <f>SUM(C120:J120)</f>
        <v>0</v>
      </c>
      <c r="L120" s="466">
        <v>0</v>
      </c>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v>0</v>
      </c>
      <c r="D122" s="466">
        <v>0</v>
      </c>
      <c r="E122" s="466">
        <v>0</v>
      </c>
      <c r="F122" s="466">
        <v>0</v>
      </c>
      <c r="G122" s="466">
        <v>0</v>
      </c>
      <c r="H122" s="466">
        <v>0</v>
      </c>
      <c r="I122" s="467">
        <v>0</v>
      </c>
      <c r="J122" s="467">
        <v>0</v>
      </c>
      <c r="K122" s="1692">
        <f>SUM(C122:J122)</f>
        <v>0</v>
      </c>
      <c r="L122" s="466">
        <v>0</v>
      </c>
    </row>
    <row r="123" spans="1:14" ht="14.25" thickTop="1" thickBot="1" x14ac:dyDescent="0.25">
      <c r="A123" s="1526" t="s">
        <v>4</v>
      </c>
      <c r="B123" s="615">
        <v>2530</v>
      </c>
      <c r="C123" s="466">
        <v>0</v>
      </c>
      <c r="D123" s="466">
        <v>0</v>
      </c>
      <c r="E123" s="466">
        <v>0</v>
      </c>
      <c r="F123" s="466">
        <v>0</v>
      </c>
      <c r="G123" s="466">
        <v>0</v>
      </c>
      <c r="H123" s="466">
        <v>0</v>
      </c>
      <c r="I123" s="467">
        <v>0</v>
      </c>
      <c r="J123" s="467">
        <v>0</v>
      </c>
      <c r="K123" s="1692">
        <f>SUM(C123:J123)</f>
        <v>0</v>
      </c>
      <c r="L123" s="466">
        <v>0</v>
      </c>
    </row>
    <row r="124" spans="1:14" ht="14.25" thickTop="1" thickBot="1" x14ac:dyDescent="0.25">
      <c r="A124" s="1526" t="s">
        <v>206</v>
      </c>
      <c r="B124" s="615">
        <v>2540</v>
      </c>
      <c r="C124" s="466">
        <v>0</v>
      </c>
      <c r="D124" s="466">
        <v>0</v>
      </c>
      <c r="E124" s="466">
        <v>0</v>
      </c>
      <c r="F124" s="466">
        <v>0</v>
      </c>
      <c r="G124" s="466">
        <v>0</v>
      </c>
      <c r="H124" s="466">
        <v>0</v>
      </c>
      <c r="I124" s="467">
        <v>0</v>
      </c>
      <c r="J124" s="467">
        <v>0</v>
      </c>
      <c r="K124" s="1692">
        <f>SUM(C124:J124)</f>
        <v>0</v>
      </c>
      <c r="L124" s="466">
        <v>0</v>
      </c>
    </row>
    <row r="125" spans="1:14" ht="14.25" thickTop="1" thickBot="1" x14ac:dyDescent="0.25">
      <c r="A125" s="1526" t="s">
        <v>1010</v>
      </c>
      <c r="B125" s="615">
        <v>2550</v>
      </c>
      <c r="C125" s="466">
        <v>0</v>
      </c>
      <c r="D125" s="466">
        <v>0</v>
      </c>
      <c r="E125" s="466">
        <v>0</v>
      </c>
      <c r="F125" s="466">
        <v>0</v>
      </c>
      <c r="G125" s="466">
        <v>0</v>
      </c>
      <c r="H125" s="466">
        <v>0</v>
      </c>
      <c r="I125" s="467">
        <v>0</v>
      </c>
      <c r="J125" s="467">
        <v>0</v>
      </c>
      <c r="K125" s="1692">
        <f>SUM(C125:J125)</f>
        <v>0</v>
      </c>
      <c r="L125" s="466">
        <v>0</v>
      </c>
    </row>
    <row r="126" spans="1:14" ht="14.25" thickTop="1" thickBot="1" x14ac:dyDescent="0.25">
      <c r="A126" s="1526" t="s">
        <v>102</v>
      </c>
      <c r="B126" s="615">
        <v>2560</v>
      </c>
      <c r="C126" s="655"/>
      <c r="D126" s="655"/>
      <c r="E126" s="655"/>
      <c r="F126" s="655"/>
      <c r="G126" s="466">
        <v>0</v>
      </c>
      <c r="H126" s="655"/>
      <c r="I126" s="474">
        <v>0</v>
      </c>
      <c r="J126" s="617"/>
      <c r="K126" s="1692">
        <f>SUM(C126:J126)</f>
        <v>0</v>
      </c>
      <c r="L126" s="466">
        <v>0</v>
      </c>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v>0</v>
      </c>
      <c r="D128" s="657">
        <v>0</v>
      </c>
      <c r="E128" s="657">
        <v>0</v>
      </c>
      <c r="F128" s="657">
        <v>0</v>
      </c>
      <c r="G128" s="657">
        <v>0</v>
      </c>
      <c r="H128" s="657">
        <v>0</v>
      </c>
      <c r="I128" s="535">
        <v>0</v>
      </c>
      <c r="J128" s="535">
        <v>0</v>
      </c>
      <c r="K128" s="1707">
        <f>SUM(C128:J128)</f>
        <v>0</v>
      </c>
      <c r="L128" s="657">
        <v>0</v>
      </c>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v>0</v>
      </c>
      <c r="D130" s="576">
        <v>0</v>
      </c>
      <c r="E130" s="576">
        <v>0</v>
      </c>
      <c r="F130" s="576">
        <v>0</v>
      </c>
      <c r="G130" s="576">
        <v>0</v>
      </c>
      <c r="H130" s="576">
        <v>0</v>
      </c>
      <c r="I130" s="531">
        <v>0</v>
      </c>
      <c r="J130" s="531">
        <v>0</v>
      </c>
      <c r="K130" s="1692">
        <f>SUM(C130:J130)</f>
        <v>0</v>
      </c>
      <c r="L130" s="576">
        <v>0</v>
      </c>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v>0</v>
      </c>
      <c r="F133" s="468"/>
      <c r="G133" s="468"/>
      <c r="H133" s="642">
        <v>0</v>
      </c>
      <c r="I133" s="468"/>
      <c r="J133" s="468"/>
      <c r="K133" s="1844">
        <f>SUM(E133,H133)</f>
        <v>0</v>
      </c>
      <c r="L133" s="642">
        <v>0</v>
      </c>
      <c r="M133" s="206"/>
      <c r="N133" s="206"/>
    </row>
    <row r="134" spans="1:14" x14ac:dyDescent="0.2">
      <c r="A134" s="1526" t="s">
        <v>322</v>
      </c>
      <c r="B134" s="615">
        <v>4120</v>
      </c>
      <c r="C134" s="617"/>
      <c r="D134" s="617"/>
      <c r="E134" s="478">
        <v>0</v>
      </c>
      <c r="F134" s="617"/>
      <c r="G134" s="617"/>
      <c r="H134" s="481">
        <v>0</v>
      </c>
      <c r="I134" s="477"/>
      <c r="J134" s="617"/>
      <c r="K134" s="1694">
        <f>SUM(E134,H134)</f>
        <v>0</v>
      </c>
      <c r="L134" s="481">
        <v>0</v>
      </c>
    </row>
    <row r="135" spans="1:14" x14ac:dyDescent="0.2">
      <c r="A135" s="1526" t="s">
        <v>721</v>
      </c>
      <c r="B135" s="615">
        <v>4140</v>
      </c>
      <c r="C135" s="617"/>
      <c r="D135" s="617"/>
      <c r="E135" s="467">
        <v>0</v>
      </c>
      <c r="F135" s="617"/>
      <c r="G135" s="617"/>
      <c r="H135" s="466">
        <v>0</v>
      </c>
      <c r="I135" s="477"/>
      <c r="J135" s="617"/>
      <c r="K135" s="1694">
        <f>SUM(E135,H135)</f>
        <v>0</v>
      </c>
      <c r="L135" s="466">
        <v>0</v>
      </c>
    </row>
    <row r="136" spans="1:14" x14ac:dyDescent="0.2">
      <c r="A136" s="1530" t="s">
        <v>722</v>
      </c>
      <c r="B136" s="629">
        <v>4190</v>
      </c>
      <c r="C136" s="617"/>
      <c r="D136" s="617"/>
      <c r="E136" s="467">
        <v>0</v>
      </c>
      <c r="F136" s="617"/>
      <c r="G136" s="617"/>
      <c r="H136" s="466">
        <v>0</v>
      </c>
      <c r="I136" s="477"/>
      <c r="J136" s="617"/>
      <c r="K136" s="1694">
        <f>SUM(E136,H136)</f>
        <v>0</v>
      </c>
      <c r="L136" s="466">
        <v>0</v>
      </c>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v>0</v>
      </c>
      <c r="I138" s="477"/>
      <c r="J138" s="617"/>
      <c r="K138" s="1694">
        <f>SUM(E138,H138)</f>
        <v>0</v>
      </c>
      <c r="L138" s="576">
        <v>0</v>
      </c>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v>0</v>
      </c>
      <c r="I142" s="468"/>
      <c r="J142" s="617"/>
      <c r="K142" s="1694">
        <f>SUM(H142)</f>
        <v>0</v>
      </c>
      <c r="L142" s="481">
        <v>0</v>
      </c>
    </row>
    <row r="143" spans="1:14" x14ac:dyDescent="0.2">
      <c r="A143" s="1526" t="s">
        <v>90</v>
      </c>
      <c r="B143" s="615">
        <v>5120</v>
      </c>
      <c r="C143" s="617"/>
      <c r="D143" s="617"/>
      <c r="E143" s="617"/>
      <c r="F143" s="617"/>
      <c r="G143" s="617"/>
      <c r="H143" s="466">
        <v>0</v>
      </c>
      <c r="I143" s="468"/>
      <c r="J143" s="617"/>
      <c r="K143" s="1694">
        <f>SUM(H143)</f>
        <v>0</v>
      </c>
      <c r="L143" s="466">
        <v>0</v>
      </c>
    </row>
    <row r="144" spans="1:14" ht="12.75" customHeight="1" x14ac:dyDescent="0.2">
      <c r="A144" s="1526" t="s">
        <v>1232</v>
      </c>
      <c r="B144" s="629" t="s">
        <v>638</v>
      </c>
      <c r="C144" s="617"/>
      <c r="D144" s="617"/>
      <c r="E144" s="617"/>
      <c r="F144" s="617"/>
      <c r="G144" s="617"/>
      <c r="H144" s="466">
        <v>0</v>
      </c>
      <c r="I144" s="468"/>
      <c r="J144" s="617"/>
      <c r="K144" s="1694">
        <f>SUM(H144)</f>
        <v>0</v>
      </c>
      <c r="L144" s="466">
        <v>0</v>
      </c>
    </row>
    <row r="145" spans="1:14" x14ac:dyDescent="0.2">
      <c r="A145" s="1526" t="s">
        <v>91</v>
      </c>
      <c r="B145" s="615" t="s">
        <v>610</v>
      </c>
      <c r="C145" s="617"/>
      <c r="D145" s="617"/>
      <c r="E145" s="617"/>
      <c r="F145" s="617"/>
      <c r="G145" s="617"/>
      <c r="H145" s="466">
        <v>0</v>
      </c>
      <c r="I145" s="468"/>
      <c r="J145" s="617"/>
      <c r="K145" s="1694">
        <f>SUM(H145)</f>
        <v>0</v>
      </c>
      <c r="L145" s="466">
        <v>0</v>
      </c>
    </row>
    <row r="146" spans="1:14" ht="12.75" customHeight="1" x14ac:dyDescent="0.2">
      <c r="A146" s="1526" t="s">
        <v>640</v>
      </c>
      <c r="B146" s="615" t="s">
        <v>639</v>
      </c>
      <c r="C146" s="617"/>
      <c r="D146" s="617"/>
      <c r="E146" s="617"/>
      <c r="F146" s="617"/>
      <c r="G146" s="617"/>
      <c r="H146" s="466">
        <v>0</v>
      </c>
      <c r="I146" s="468"/>
      <c r="J146" s="617"/>
      <c r="K146" s="1694">
        <f>SUM(H146)</f>
        <v>0</v>
      </c>
      <c r="L146" s="466">
        <v>0</v>
      </c>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v>0</v>
      </c>
      <c r="I148" s="468"/>
      <c r="J148" s="617"/>
      <c r="K148" s="1694">
        <f>SUM(H148)</f>
        <v>0</v>
      </c>
      <c r="L148" s="492">
        <v>0</v>
      </c>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v>0</v>
      </c>
    </row>
    <row r="151" spans="1:14" ht="12.75" customHeight="1" thickTop="1" thickBot="1" x14ac:dyDescent="0.25">
      <c r="A151" s="2192" t="s">
        <v>641</v>
      </c>
      <c r="B151" s="2172"/>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5" t="s">
        <v>1240</v>
      </c>
      <c r="B152" s="2196"/>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0" t="s">
        <v>642</v>
      </c>
      <c r="B154" s="2182"/>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v>0</v>
      </c>
      <c r="I157" s="617"/>
      <c r="J157" s="617"/>
      <c r="K157" s="1693">
        <f>H157</f>
        <v>0</v>
      </c>
      <c r="L157" s="467">
        <v>0</v>
      </c>
      <c r="M157" s="620"/>
      <c r="N157" s="620"/>
    </row>
    <row r="158" spans="1:14" s="621" customFormat="1" ht="12" x14ac:dyDescent="0.2">
      <c r="A158" s="1849" t="s">
        <v>322</v>
      </c>
      <c r="B158" s="1850" t="s">
        <v>1959</v>
      </c>
      <c r="C158" s="617"/>
      <c r="D158" s="617"/>
      <c r="E158" s="617"/>
      <c r="F158" s="617"/>
      <c r="G158" s="617"/>
      <c r="H158" s="467">
        <v>0</v>
      </c>
      <c r="I158" s="617"/>
      <c r="J158" s="617"/>
      <c r="K158" s="1693">
        <f>H158</f>
        <v>0</v>
      </c>
      <c r="L158" s="467">
        <v>0</v>
      </c>
      <c r="M158" s="620"/>
      <c r="N158" s="620"/>
    </row>
    <row r="159" spans="1:14" s="621" customFormat="1" ht="12" x14ac:dyDescent="0.2">
      <c r="A159" s="1849" t="s">
        <v>1960</v>
      </c>
      <c r="B159" s="1850" t="s">
        <v>579</v>
      </c>
      <c r="C159" s="617"/>
      <c r="D159" s="617"/>
      <c r="E159" s="617"/>
      <c r="F159" s="617"/>
      <c r="G159" s="617"/>
      <c r="H159" s="467">
        <v>0</v>
      </c>
      <c r="I159" s="617"/>
      <c r="J159" s="617"/>
      <c r="K159" s="1693">
        <f>H159</f>
        <v>0</v>
      </c>
      <c r="L159" s="467">
        <v>0</v>
      </c>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v>0</v>
      </c>
      <c r="I163" s="617"/>
      <c r="J163" s="617"/>
      <c r="K163" s="1693">
        <f>SUM(C163:J163)</f>
        <v>0</v>
      </c>
      <c r="L163" s="466">
        <v>0</v>
      </c>
    </row>
    <row r="164" spans="1:14" x14ac:dyDescent="0.2">
      <c r="A164" s="1526" t="s">
        <v>90</v>
      </c>
      <c r="B164" s="615">
        <v>5120</v>
      </c>
      <c r="C164" s="617"/>
      <c r="D164" s="617"/>
      <c r="E164" s="617"/>
      <c r="F164" s="617"/>
      <c r="G164" s="617"/>
      <c r="H164" s="466">
        <v>0</v>
      </c>
      <c r="I164" s="617"/>
      <c r="J164" s="617"/>
      <c r="K164" s="1693">
        <f>SUM(C164:J164)</f>
        <v>0</v>
      </c>
      <c r="L164" s="466">
        <v>0</v>
      </c>
    </row>
    <row r="165" spans="1:14" ht="12.75" customHeight="1" x14ac:dyDescent="0.2">
      <c r="A165" s="1526" t="s">
        <v>1232</v>
      </c>
      <c r="B165" s="615" t="s">
        <v>638</v>
      </c>
      <c r="C165" s="617"/>
      <c r="D165" s="617"/>
      <c r="E165" s="617"/>
      <c r="F165" s="617"/>
      <c r="G165" s="617"/>
      <c r="H165" s="466">
        <v>0</v>
      </c>
      <c r="I165" s="617"/>
      <c r="J165" s="617"/>
      <c r="K165" s="1693">
        <f>SUM(C165:J165)</f>
        <v>0</v>
      </c>
      <c r="L165" s="466">
        <v>0</v>
      </c>
    </row>
    <row r="166" spans="1:14" x14ac:dyDescent="0.2">
      <c r="A166" s="1526" t="s">
        <v>91</v>
      </c>
      <c r="B166" s="629" t="s">
        <v>610</v>
      </c>
      <c r="C166" s="617"/>
      <c r="D166" s="617"/>
      <c r="E166" s="617"/>
      <c r="F166" s="617"/>
      <c r="G166" s="617"/>
      <c r="H166" s="466">
        <v>0</v>
      </c>
      <c r="I166" s="617"/>
      <c r="J166" s="617"/>
      <c r="K166" s="1693">
        <f>SUM(C166:J166)</f>
        <v>0</v>
      </c>
      <c r="L166" s="466">
        <v>0</v>
      </c>
    </row>
    <row r="167" spans="1:14" ht="12.75" customHeight="1" x14ac:dyDescent="0.2">
      <c r="A167" s="1526" t="s">
        <v>640</v>
      </c>
      <c r="B167" s="615" t="s">
        <v>639</v>
      </c>
      <c r="C167" s="617"/>
      <c r="D167" s="617"/>
      <c r="E167" s="617"/>
      <c r="F167" s="617"/>
      <c r="G167" s="617"/>
      <c r="H167" s="466">
        <v>0</v>
      </c>
      <c r="I167" s="617"/>
      <c r="J167" s="617"/>
      <c r="K167" s="1693">
        <f>SUM(C167:J167)</f>
        <v>0</v>
      </c>
      <c r="L167" s="466">
        <v>0</v>
      </c>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0</v>
      </c>
      <c r="I169" s="617"/>
      <c r="J169" s="617"/>
      <c r="K169" s="1693">
        <f>SUM(C169:H169)</f>
        <v>0</v>
      </c>
      <c r="L169" s="657">
        <v>0</v>
      </c>
    </row>
    <row r="170" spans="1:14" ht="33.75" customHeight="1" x14ac:dyDescent="0.2">
      <c r="A170" s="670" t="s">
        <v>1769</v>
      </c>
      <c r="B170" s="672" t="s">
        <v>31</v>
      </c>
      <c r="C170" s="617"/>
      <c r="D170" s="617"/>
      <c r="E170" s="617"/>
      <c r="F170" s="617"/>
      <c r="G170" s="617"/>
      <c r="H170" s="569">
        <v>0</v>
      </c>
      <c r="I170" s="617"/>
      <c r="J170" s="617"/>
      <c r="K170" s="1693">
        <f>SUM(C170:J170)</f>
        <v>0</v>
      </c>
      <c r="L170" s="569">
        <v>0</v>
      </c>
    </row>
    <row r="171" spans="1:14" ht="15.75" customHeight="1" x14ac:dyDescent="0.2">
      <c r="A171" s="622" t="s">
        <v>790</v>
      </c>
      <c r="B171" s="673" t="s">
        <v>86</v>
      </c>
      <c r="C171" s="617"/>
      <c r="D171" s="617"/>
      <c r="E171" s="466">
        <v>0</v>
      </c>
      <c r="F171" s="617"/>
      <c r="G171" s="617"/>
      <c r="H171" s="569">
        <v>0</v>
      </c>
      <c r="I171" s="477"/>
      <c r="J171" s="617"/>
      <c r="K171" s="1693">
        <f>SUM(C171:J171)</f>
        <v>0</v>
      </c>
      <c r="L171" s="569">
        <v>0</v>
      </c>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v>0</v>
      </c>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5" t="s">
        <v>1053</v>
      </c>
      <c r="B175" s="2176"/>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v>0</v>
      </c>
      <c r="D180" s="466">
        <v>0</v>
      </c>
      <c r="E180" s="466">
        <v>0</v>
      </c>
      <c r="F180" s="466">
        <v>0</v>
      </c>
      <c r="G180" s="466">
        <v>0</v>
      </c>
      <c r="H180" s="466">
        <v>0</v>
      </c>
      <c r="I180" s="467">
        <v>0</v>
      </c>
      <c r="J180" s="467">
        <v>0</v>
      </c>
      <c r="K180" s="1693">
        <f>SUM(C180:J180)</f>
        <v>0</v>
      </c>
      <c r="L180" s="466">
        <v>0</v>
      </c>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0</v>
      </c>
      <c r="D182" s="466">
        <v>0</v>
      </c>
      <c r="E182" s="466">
        <v>0</v>
      </c>
      <c r="F182" s="466">
        <v>0</v>
      </c>
      <c r="G182" s="466">
        <v>0</v>
      </c>
      <c r="H182" s="466">
        <v>0</v>
      </c>
      <c r="I182" s="467">
        <v>0</v>
      </c>
      <c r="J182" s="467">
        <v>0</v>
      </c>
      <c r="K182" s="1693">
        <f>SUM(C182:J182)</f>
        <v>0</v>
      </c>
      <c r="L182" s="466">
        <v>0</v>
      </c>
    </row>
    <row r="183" spans="1:14" ht="12.75" customHeight="1" thickBot="1" x14ac:dyDescent="0.25">
      <c r="A183" s="1531" t="s">
        <v>1037</v>
      </c>
      <c r="B183" s="678">
        <v>2900</v>
      </c>
      <c r="C183" s="573">
        <v>0</v>
      </c>
      <c r="D183" s="573">
        <v>0</v>
      </c>
      <c r="E183" s="573">
        <v>0</v>
      </c>
      <c r="F183" s="573">
        <v>0</v>
      </c>
      <c r="G183" s="573">
        <v>0</v>
      </c>
      <c r="H183" s="573">
        <v>0</v>
      </c>
      <c r="I183" s="532">
        <v>0</v>
      </c>
      <c r="J183" s="532">
        <v>0</v>
      </c>
      <c r="K183" s="1699">
        <f>SUM(C183:J183)</f>
        <v>0</v>
      </c>
      <c r="L183" s="573">
        <v>0</v>
      </c>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v>0</v>
      </c>
      <c r="D185" s="576">
        <v>0</v>
      </c>
      <c r="E185" s="576">
        <v>0</v>
      </c>
      <c r="F185" s="576">
        <v>0</v>
      </c>
      <c r="G185" s="576">
        <v>0</v>
      </c>
      <c r="H185" s="576">
        <v>0</v>
      </c>
      <c r="I185" s="531">
        <v>0</v>
      </c>
      <c r="J185" s="531">
        <v>0</v>
      </c>
      <c r="K185" s="1692">
        <f>SUM(C185:J185)</f>
        <v>0</v>
      </c>
      <c r="L185" s="576">
        <v>0</v>
      </c>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v>0</v>
      </c>
      <c r="F188" s="617"/>
      <c r="G188" s="617"/>
      <c r="H188" s="466">
        <v>0</v>
      </c>
      <c r="I188" s="477"/>
      <c r="J188" s="617"/>
      <c r="K188" s="1693">
        <f t="shared" ref="K188:K193" si="18">SUM(E188,H188)</f>
        <v>0</v>
      </c>
      <c r="L188" s="466">
        <v>0</v>
      </c>
    </row>
    <row r="189" spans="1:14" x14ac:dyDescent="0.2">
      <c r="A189" s="1526" t="s">
        <v>322</v>
      </c>
      <c r="B189" s="615">
        <v>4120</v>
      </c>
      <c r="C189" s="617"/>
      <c r="D189" s="617"/>
      <c r="E189" s="466">
        <v>0</v>
      </c>
      <c r="F189" s="617"/>
      <c r="G189" s="617"/>
      <c r="H189" s="466">
        <v>0</v>
      </c>
      <c r="I189" s="477"/>
      <c r="J189" s="617"/>
      <c r="K189" s="1693">
        <f t="shared" si="18"/>
        <v>0</v>
      </c>
      <c r="L189" s="466">
        <v>0</v>
      </c>
    </row>
    <row r="190" spans="1:14" x14ac:dyDescent="0.2">
      <c r="A190" s="1526" t="s">
        <v>323</v>
      </c>
      <c r="B190" s="629">
        <v>4130</v>
      </c>
      <c r="C190" s="617"/>
      <c r="D190" s="617"/>
      <c r="E190" s="466">
        <v>0</v>
      </c>
      <c r="F190" s="617"/>
      <c r="G190" s="617"/>
      <c r="H190" s="466">
        <v>0</v>
      </c>
      <c r="I190" s="477"/>
      <c r="J190" s="617"/>
      <c r="K190" s="1693">
        <f t="shared" si="18"/>
        <v>0</v>
      </c>
      <c r="L190" s="466">
        <v>0</v>
      </c>
    </row>
    <row r="191" spans="1:14" x14ac:dyDescent="0.2">
      <c r="A191" s="1526" t="s">
        <v>721</v>
      </c>
      <c r="B191" s="615">
        <v>4140</v>
      </c>
      <c r="C191" s="617"/>
      <c r="D191" s="617"/>
      <c r="E191" s="466">
        <v>0</v>
      </c>
      <c r="F191" s="617"/>
      <c r="G191" s="617"/>
      <c r="H191" s="466">
        <v>0</v>
      </c>
      <c r="I191" s="477"/>
      <c r="J191" s="617"/>
      <c r="K191" s="1693">
        <f t="shared" si="18"/>
        <v>0</v>
      </c>
      <c r="L191" s="466">
        <v>0</v>
      </c>
    </row>
    <row r="192" spans="1:14" x14ac:dyDescent="0.2">
      <c r="A192" s="1526" t="s">
        <v>88</v>
      </c>
      <c r="B192" s="615">
        <v>4170</v>
      </c>
      <c r="C192" s="617"/>
      <c r="D192" s="617"/>
      <c r="E192" s="466">
        <v>0</v>
      </c>
      <c r="F192" s="617"/>
      <c r="G192" s="617"/>
      <c r="H192" s="466">
        <v>0</v>
      </c>
      <c r="I192" s="477"/>
      <c r="J192" s="617"/>
      <c r="K192" s="1693">
        <f t="shared" si="18"/>
        <v>0</v>
      </c>
      <c r="L192" s="466">
        <v>0</v>
      </c>
    </row>
    <row r="193" spans="1:14" x14ac:dyDescent="0.2">
      <c r="A193" s="1530" t="s">
        <v>722</v>
      </c>
      <c r="B193" s="629">
        <v>4190</v>
      </c>
      <c r="C193" s="617"/>
      <c r="D193" s="617"/>
      <c r="E193" s="466">
        <v>0</v>
      </c>
      <c r="F193" s="617"/>
      <c r="G193" s="617"/>
      <c r="H193" s="466">
        <v>0</v>
      </c>
      <c r="I193" s="477"/>
      <c r="J193" s="617"/>
      <c r="K193" s="1693">
        <f t="shared" si="18"/>
        <v>0</v>
      </c>
      <c r="L193" s="466">
        <v>0</v>
      </c>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v>0</v>
      </c>
      <c r="F195" s="617"/>
      <c r="G195" s="617"/>
      <c r="H195" s="657">
        <v>0</v>
      </c>
      <c r="I195" s="477"/>
      <c r="J195" s="617"/>
      <c r="K195" s="1707">
        <f>SUM(E195,H195)</f>
        <v>0</v>
      </c>
      <c r="L195" s="657">
        <v>0</v>
      </c>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v>0</v>
      </c>
      <c r="I199" s="617"/>
      <c r="J199" s="617"/>
      <c r="K199" s="1693">
        <f>SUM(H199)</f>
        <v>0</v>
      </c>
      <c r="L199" s="466">
        <v>0</v>
      </c>
    </row>
    <row r="200" spans="1:14" x14ac:dyDescent="0.2">
      <c r="A200" s="1526" t="s">
        <v>90</v>
      </c>
      <c r="B200" s="615">
        <v>5120</v>
      </c>
      <c r="C200" s="617"/>
      <c r="D200" s="617"/>
      <c r="E200" s="617"/>
      <c r="F200" s="617"/>
      <c r="G200" s="617"/>
      <c r="H200" s="466">
        <v>0</v>
      </c>
      <c r="I200" s="617"/>
      <c r="J200" s="617"/>
      <c r="K200" s="1693">
        <f>SUM(H200)</f>
        <v>0</v>
      </c>
      <c r="L200" s="466">
        <v>0</v>
      </c>
    </row>
    <row r="201" spans="1:14" ht="12.75" customHeight="1" x14ac:dyDescent="0.2">
      <c r="A201" s="1526" t="s">
        <v>1232</v>
      </c>
      <c r="B201" s="629" t="s">
        <v>638</v>
      </c>
      <c r="C201" s="617"/>
      <c r="D201" s="617"/>
      <c r="E201" s="617"/>
      <c r="F201" s="617"/>
      <c r="G201" s="617"/>
      <c r="H201" s="466">
        <v>0</v>
      </c>
      <c r="I201" s="617"/>
      <c r="J201" s="617"/>
      <c r="K201" s="1693">
        <f>SUM(H201)</f>
        <v>0</v>
      </c>
      <c r="L201" s="466">
        <v>0</v>
      </c>
    </row>
    <row r="202" spans="1:14" x14ac:dyDescent="0.2">
      <c r="A202" s="1526" t="s">
        <v>91</v>
      </c>
      <c r="B202" s="615" t="s">
        <v>610</v>
      </c>
      <c r="C202" s="617"/>
      <c r="D202" s="617"/>
      <c r="E202" s="617"/>
      <c r="F202" s="617"/>
      <c r="G202" s="617"/>
      <c r="H202" s="466">
        <v>0</v>
      </c>
      <c r="I202" s="617"/>
      <c r="J202" s="617"/>
      <c r="K202" s="1693">
        <f>SUM(H202)</f>
        <v>0</v>
      </c>
      <c r="L202" s="466">
        <v>0</v>
      </c>
    </row>
    <row r="203" spans="1:14" x14ac:dyDescent="0.2">
      <c r="A203" s="1538" t="s">
        <v>640</v>
      </c>
      <c r="B203" s="615" t="s">
        <v>639</v>
      </c>
      <c r="C203" s="617"/>
      <c r="D203" s="617"/>
      <c r="E203" s="617"/>
      <c r="F203" s="617"/>
      <c r="G203" s="617"/>
      <c r="H203" s="471">
        <v>0</v>
      </c>
      <c r="I203" s="617"/>
      <c r="J203" s="617"/>
      <c r="K203" s="1693">
        <f>SUM(H203)</f>
        <v>0</v>
      </c>
      <c r="L203" s="471">
        <v>0</v>
      </c>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v>0</v>
      </c>
      <c r="I205" s="617"/>
      <c r="J205" s="617"/>
      <c r="K205" s="1707">
        <f>SUM(H205)</f>
        <v>0</v>
      </c>
      <c r="L205" s="535">
        <v>0</v>
      </c>
    </row>
    <row r="206" spans="1:14" ht="30" customHeight="1" x14ac:dyDescent="0.2">
      <c r="A206" s="682" t="s">
        <v>1770</v>
      </c>
      <c r="B206" s="673" t="s">
        <v>31</v>
      </c>
      <c r="C206" s="617"/>
      <c r="D206" s="617"/>
      <c r="E206" s="617"/>
      <c r="F206" s="617"/>
      <c r="G206" s="617"/>
      <c r="H206" s="466">
        <v>0</v>
      </c>
      <c r="I206" s="617"/>
      <c r="J206" s="617"/>
      <c r="K206" s="1693">
        <f>SUM(H206)</f>
        <v>0</v>
      </c>
      <c r="L206" s="466">
        <v>0</v>
      </c>
    </row>
    <row r="207" spans="1:14" ht="15.75" customHeight="1" x14ac:dyDescent="0.2">
      <c r="A207" s="622" t="s">
        <v>790</v>
      </c>
      <c r="B207" s="673" t="s">
        <v>86</v>
      </c>
      <c r="C207" s="617"/>
      <c r="D207" s="617"/>
      <c r="E207" s="617"/>
      <c r="F207" s="617"/>
      <c r="G207" s="617"/>
      <c r="H207" s="467">
        <v>0</v>
      </c>
      <c r="I207" s="617"/>
      <c r="J207" s="617"/>
      <c r="K207" s="1693">
        <f>H207</f>
        <v>0</v>
      </c>
      <c r="L207" s="466">
        <v>0</v>
      </c>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0</v>
      </c>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5" t="s">
        <v>1053</v>
      </c>
      <c r="B211" s="2176"/>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7" t="s">
        <v>1022</v>
      </c>
      <c r="B213" s="2198"/>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0</v>
      </c>
      <c r="E215" s="617"/>
      <c r="F215" s="617"/>
      <c r="G215" s="617"/>
      <c r="H215" s="617"/>
      <c r="I215" s="617"/>
      <c r="J215" s="617"/>
      <c r="K215" s="1693">
        <f>D215</f>
        <v>0</v>
      </c>
      <c r="L215" s="466">
        <v>0</v>
      </c>
    </row>
    <row r="216" spans="1:14" x14ac:dyDescent="0.2">
      <c r="A216" s="1526" t="s">
        <v>165</v>
      </c>
      <c r="B216" s="615" t="s">
        <v>1024</v>
      </c>
      <c r="C216" s="617"/>
      <c r="D216" s="467">
        <v>0</v>
      </c>
      <c r="E216" s="617"/>
      <c r="F216" s="617"/>
      <c r="G216" s="617"/>
      <c r="H216" s="617"/>
      <c r="I216" s="617"/>
      <c r="J216" s="617"/>
      <c r="K216" s="1693">
        <f t="shared" ref="K216:K228" si="19">D216</f>
        <v>0</v>
      </c>
      <c r="L216" s="466">
        <v>0</v>
      </c>
    </row>
    <row r="217" spans="1:14" x14ac:dyDescent="0.2">
      <c r="A217" s="1526" t="s">
        <v>166</v>
      </c>
      <c r="B217" s="615">
        <v>1200</v>
      </c>
      <c r="C217" s="617"/>
      <c r="D217" s="466">
        <v>0</v>
      </c>
      <c r="E217" s="617"/>
      <c r="F217" s="617"/>
      <c r="G217" s="617"/>
      <c r="H217" s="617"/>
      <c r="I217" s="617"/>
      <c r="J217" s="617"/>
      <c r="K217" s="1693">
        <f t="shared" si="19"/>
        <v>0</v>
      </c>
      <c r="L217" s="466">
        <v>0</v>
      </c>
    </row>
    <row r="218" spans="1:14" x14ac:dyDescent="0.2">
      <c r="A218" s="1526" t="s">
        <v>296</v>
      </c>
      <c r="B218" s="615" t="s">
        <v>1025</v>
      </c>
      <c r="C218" s="617"/>
      <c r="D218" s="467">
        <v>0</v>
      </c>
      <c r="E218" s="617"/>
      <c r="F218" s="617"/>
      <c r="G218" s="617"/>
      <c r="H218" s="617"/>
      <c r="I218" s="617"/>
      <c r="J218" s="617"/>
      <c r="K218" s="1693">
        <f t="shared" si="19"/>
        <v>0</v>
      </c>
      <c r="L218" s="466">
        <v>0</v>
      </c>
    </row>
    <row r="219" spans="1:14" x14ac:dyDescent="0.2">
      <c r="A219" s="1526" t="s">
        <v>297</v>
      </c>
      <c r="B219" s="615">
        <v>1250</v>
      </c>
      <c r="C219" s="617"/>
      <c r="D219" s="466">
        <v>0</v>
      </c>
      <c r="E219" s="617"/>
      <c r="F219" s="617"/>
      <c r="G219" s="617"/>
      <c r="H219" s="617"/>
      <c r="I219" s="617"/>
      <c r="J219" s="617"/>
      <c r="K219" s="1693">
        <f t="shared" si="19"/>
        <v>0</v>
      </c>
      <c r="L219" s="466">
        <v>0</v>
      </c>
    </row>
    <row r="220" spans="1:14" x14ac:dyDescent="0.2">
      <c r="A220" s="1526" t="s">
        <v>298</v>
      </c>
      <c r="B220" s="615" t="s">
        <v>163</v>
      </c>
      <c r="C220" s="617"/>
      <c r="D220" s="467">
        <v>0</v>
      </c>
      <c r="E220" s="617"/>
      <c r="F220" s="617"/>
      <c r="G220" s="617"/>
      <c r="H220" s="617"/>
      <c r="I220" s="617"/>
      <c r="J220" s="617"/>
      <c r="K220" s="1693">
        <f t="shared" si="19"/>
        <v>0</v>
      </c>
      <c r="L220" s="466">
        <v>0</v>
      </c>
    </row>
    <row r="221" spans="1:14" x14ac:dyDescent="0.2">
      <c r="A221" s="1526" t="s">
        <v>1019</v>
      </c>
      <c r="B221" s="615">
        <v>1300</v>
      </c>
      <c r="C221" s="617"/>
      <c r="D221" s="466">
        <v>0</v>
      </c>
      <c r="E221" s="617"/>
      <c r="F221" s="617"/>
      <c r="G221" s="617"/>
      <c r="H221" s="617"/>
      <c r="I221" s="617"/>
      <c r="J221" s="617"/>
      <c r="K221" s="1693">
        <f t="shared" si="19"/>
        <v>0</v>
      </c>
      <c r="L221" s="466">
        <v>0</v>
      </c>
    </row>
    <row r="222" spans="1:14" x14ac:dyDescent="0.2">
      <c r="A222" s="1526" t="s">
        <v>747</v>
      </c>
      <c r="B222" s="615">
        <v>1400</v>
      </c>
      <c r="C222" s="617"/>
      <c r="D222" s="466">
        <v>0</v>
      </c>
      <c r="E222" s="617"/>
      <c r="F222" s="617"/>
      <c r="G222" s="617"/>
      <c r="H222" s="617"/>
      <c r="I222" s="617"/>
      <c r="J222" s="617"/>
      <c r="K222" s="1693">
        <f t="shared" si="19"/>
        <v>0</v>
      </c>
      <c r="L222" s="466">
        <v>0</v>
      </c>
    </row>
    <row r="223" spans="1:14" x14ac:dyDescent="0.2">
      <c r="A223" s="1526" t="s">
        <v>1020</v>
      </c>
      <c r="B223" s="615">
        <v>1500</v>
      </c>
      <c r="C223" s="617"/>
      <c r="D223" s="466">
        <v>0</v>
      </c>
      <c r="E223" s="617"/>
      <c r="F223" s="617"/>
      <c r="G223" s="617"/>
      <c r="H223" s="617"/>
      <c r="I223" s="617"/>
      <c r="J223" s="617"/>
      <c r="K223" s="1693">
        <f t="shared" si="19"/>
        <v>0</v>
      </c>
      <c r="L223" s="466">
        <v>0</v>
      </c>
    </row>
    <row r="224" spans="1:14" x14ac:dyDescent="0.2">
      <c r="A224" s="1526" t="s">
        <v>1021</v>
      </c>
      <c r="B224" s="615">
        <v>1600</v>
      </c>
      <c r="C224" s="617"/>
      <c r="D224" s="466">
        <v>0</v>
      </c>
      <c r="E224" s="617"/>
      <c r="F224" s="617"/>
      <c r="G224" s="617"/>
      <c r="H224" s="617"/>
      <c r="I224" s="617"/>
      <c r="J224" s="617"/>
      <c r="K224" s="1693">
        <f t="shared" si="19"/>
        <v>0</v>
      </c>
      <c r="L224" s="466">
        <v>0</v>
      </c>
    </row>
    <row r="225" spans="1:12" x14ac:dyDescent="0.2">
      <c r="A225" s="1526" t="s">
        <v>1044</v>
      </c>
      <c r="B225" s="615">
        <v>1650</v>
      </c>
      <c r="C225" s="617"/>
      <c r="D225" s="466">
        <v>0</v>
      </c>
      <c r="E225" s="617"/>
      <c r="F225" s="617"/>
      <c r="G225" s="617"/>
      <c r="H225" s="617"/>
      <c r="I225" s="617"/>
      <c r="J225" s="617"/>
      <c r="K225" s="1693">
        <f t="shared" si="19"/>
        <v>0</v>
      </c>
      <c r="L225" s="466">
        <v>0</v>
      </c>
    </row>
    <row r="226" spans="1:12" x14ac:dyDescent="0.2">
      <c r="A226" s="1526" t="s">
        <v>748</v>
      </c>
      <c r="B226" s="615" t="s">
        <v>164</v>
      </c>
      <c r="C226" s="617"/>
      <c r="D226" s="467">
        <v>0</v>
      </c>
      <c r="E226" s="617"/>
      <c r="F226" s="617"/>
      <c r="G226" s="617"/>
      <c r="H226" s="617"/>
      <c r="I226" s="617"/>
      <c r="J226" s="617"/>
      <c r="K226" s="1693">
        <f t="shared" si="19"/>
        <v>0</v>
      </c>
      <c r="L226" s="466">
        <v>0</v>
      </c>
    </row>
    <row r="227" spans="1:12" x14ac:dyDescent="0.2">
      <c r="A227" s="1526" t="s">
        <v>1148</v>
      </c>
      <c r="B227" s="615">
        <v>1800</v>
      </c>
      <c r="C227" s="617"/>
      <c r="D227" s="466">
        <v>0</v>
      </c>
      <c r="E227" s="617"/>
      <c r="F227" s="617"/>
      <c r="G227" s="617"/>
      <c r="H227" s="617"/>
      <c r="I227" s="617"/>
      <c r="J227" s="617"/>
      <c r="K227" s="1693">
        <f t="shared" si="19"/>
        <v>0</v>
      </c>
      <c r="L227" s="466">
        <v>0</v>
      </c>
    </row>
    <row r="228" spans="1:12" x14ac:dyDescent="0.2">
      <c r="A228" s="1526" t="s">
        <v>1149</v>
      </c>
      <c r="B228" s="615">
        <v>1900</v>
      </c>
      <c r="C228" s="617"/>
      <c r="D228" s="466">
        <v>0</v>
      </c>
      <c r="E228" s="617"/>
      <c r="F228" s="617"/>
      <c r="G228" s="617"/>
      <c r="H228" s="617"/>
      <c r="I228" s="617"/>
      <c r="J228" s="617"/>
      <c r="K228" s="1693">
        <f t="shared" si="19"/>
        <v>0</v>
      </c>
      <c r="L228" s="466">
        <v>0</v>
      </c>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0</v>
      </c>
      <c r="E232" s="617"/>
      <c r="F232" s="617"/>
      <c r="G232" s="617"/>
      <c r="H232" s="617"/>
      <c r="I232" s="617"/>
      <c r="J232" s="617"/>
      <c r="K232" s="1693">
        <f t="shared" ref="K232:K237" si="20">D232</f>
        <v>0</v>
      </c>
      <c r="L232" s="466">
        <v>0</v>
      </c>
    </row>
    <row r="233" spans="1:12" x14ac:dyDescent="0.2">
      <c r="A233" s="1526" t="s">
        <v>1151</v>
      </c>
      <c r="B233" s="615">
        <v>2120</v>
      </c>
      <c r="C233" s="617"/>
      <c r="D233" s="466">
        <v>0</v>
      </c>
      <c r="E233" s="617"/>
      <c r="F233" s="617"/>
      <c r="G233" s="617"/>
      <c r="H233" s="617"/>
      <c r="I233" s="617"/>
      <c r="J233" s="617"/>
      <c r="K233" s="1693">
        <f t="shared" si="20"/>
        <v>0</v>
      </c>
      <c r="L233" s="466">
        <v>0</v>
      </c>
    </row>
    <row r="234" spans="1:12" x14ac:dyDescent="0.2">
      <c r="A234" s="1526" t="s">
        <v>207</v>
      </c>
      <c r="B234" s="615">
        <v>2130</v>
      </c>
      <c r="C234" s="617"/>
      <c r="D234" s="466">
        <v>0</v>
      </c>
      <c r="E234" s="617"/>
      <c r="F234" s="617"/>
      <c r="G234" s="617"/>
      <c r="H234" s="617"/>
      <c r="I234" s="617"/>
      <c r="J234" s="617"/>
      <c r="K234" s="1693">
        <f t="shared" si="20"/>
        <v>0</v>
      </c>
      <c r="L234" s="466">
        <v>0</v>
      </c>
    </row>
    <row r="235" spans="1:12" x14ac:dyDescent="0.2">
      <c r="A235" s="1526" t="s">
        <v>208</v>
      </c>
      <c r="B235" s="615">
        <v>2140</v>
      </c>
      <c r="C235" s="617"/>
      <c r="D235" s="466">
        <v>0</v>
      </c>
      <c r="E235" s="617"/>
      <c r="F235" s="617"/>
      <c r="G235" s="617"/>
      <c r="H235" s="617"/>
      <c r="I235" s="617"/>
      <c r="J235" s="617"/>
      <c r="K235" s="1693">
        <f t="shared" si="20"/>
        <v>0</v>
      </c>
      <c r="L235" s="466">
        <v>0</v>
      </c>
    </row>
    <row r="236" spans="1:12" x14ac:dyDescent="0.2">
      <c r="A236" s="1526" t="s">
        <v>209</v>
      </c>
      <c r="B236" s="615">
        <v>2150</v>
      </c>
      <c r="C236" s="617"/>
      <c r="D236" s="466">
        <v>0</v>
      </c>
      <c r="E236" s="617"/>
      <c r="F236" s="617"/>
      <c r="G236" s="617"/>
      <c r="H236" s="617"/>
      <c r="I236" s="617"/>
      <c r="J236" s="617"/>
      <c r="K236" s="1693">
        <f t="shared" si="20"/>
        <v>0</v>
      </c>
      <c r="L236" s="466">
        <v>0</v>
      </c>
    </row>
    <row r="237" spans="1:12" x14ac:dyDescent="0.2">
      <c r="A237" s="1526" t="s">
        <v>167</v>
      </c>
      <c r="B237" s="615">
        <v>2190</v>
      </c>
      <c r="C237" s="617"/>
      <c r="D237" s="466">
        <v>0</v>
      </c>
      <c r="E237" s="617"/>
      <c r="F237" s="617"/>
      <c r="G237" s="617"/>
      <c r="H237" s="617"/>
      <c r="I237" s="617"/>
      <c r="J237" s="617"/>
      <c r="K237" s="1693">
        <f t="shared" si="20"/>
        <v>0</v>
      </c>
      <c r="L237" s="466">
        <v>0</v>
      </c>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0</v>
      </c>
      <c r="E240" s="617"/>
      <c r="F240" s="617"/>
      <c r="G240" s="617"/>
      <c r="H240" s="617"/>
      <c r="I240" s="617"/>
      <c r="J240" s="617"/>
      <c r="K240" s="1694">
        <f>D240</f>
        <v>0</v>
      </c>
      <c r="L240" s="481">
        <v>0</v>
      </c>
    </row>
    <row r="241" spans="1:12" x14ac:dyDescent="0.2">
      <c r="A241" s="1526" t="s">
        <v>869</v>
      </c>
      <c r="B241" s="615">
        <v>2220</v>
      </c>
      <c r="C241" s="617"/>
      <c r="D241" s="466">
        <v>0</v>
      </c>
      <c r="E241" s="617"/>
      <c r="F241" s="617"/>
      <c r="G241" s="617"/>
      <c r="H241" s="617"/>
      <c r="I241" s="617"/>
      <c r="J241" s="617"/>
      <c r="K241" s="1694">
        <f>D241</f>
        <v>0</v>
      </c>
      <c r="L241" s="466">
        <v>0</v>
      </c>
    </row>
    <row r="242" spans="1:12" x14ac:dyDescent="0.2">
      <c r="A242" s="1526" t="s">
        <v>870</v>
      </c>
      <c r="B242" s="615">
        <v>2230</v>
      </c>
      <c r="C242" s="617"/>
      <c r="D242" s="466">
        <v>0</v>
      </c>
      <c r="E242" s="617"/>
      <c r="F242" s="617"/>
      <c r="G242" s="617"/>
      <c r="H242" s="617"/>
      <c r="I242" s="617"/>
      <c r="J242" s="617"/>
      <c r="K242" s="1694">
        <f>D242</f>
        <v>0</v>
      </c>
      <c r="L242" s="466">
        <v>0</v>
      </c>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0</v>
      </c>
      <c r="E245" s="617"/>
      <c r="F245" s="617"/>
      <c r="G245" s="617"/>
      <c r="H245" s="617"/>
      <c r="I245" s="617"/>
      <c r="J245" s="617"/>
      <c r="K245" s="1694">
        <f>D245</f>
        <v>0</v>
      </c>
      <c r="L245" s="481">
        <v>0</v>
      </c>
    </row>
    <row r="246" spans="1:12" x14ac:dyDescent="0.2">
      <c r="A246" s="1526" t="s">
        <v>872</v>
      </c>
      <c r="B246" s="615">
        <v>2320</v>
      </c>
      <c r="C246" s="617"/>
      <c r="D246" s="466">
        <v>0</v>
      </c>
      <c r="E246" s="617"/>
      <c r="F246" s="617"/>
      <c r="G246" s="617"/>
      <c r="H246" s="617"/>
      <c r="I246" s="617"/>
      <c r="J246" s="617"/>
      <c r="K246" s="1694">
        <f t="shared" ref="K246:K256" si="21">D246</f>
        <v>0</v>
      </c>
      <c r="L246" s="466">
        <v>0</v>
      </c>
    </row>
    <row r="247" spans="1:12" x14ac:dyDescent="0.2">
      <c r="A247" s="1526" t="s">
        <v>873</v>
      </c>
      <c r="B247" s="615">
        <v>2330</v>
      </c>
      <c r="C247" s="617"/>
      <c r="D247" s="466">
        <v>0</v>
      </c>
      <c r="E247" s="617"/>
      <c r="F247" s="617"/>
      <c r="G247" s="617"/>
      <c r="H247" s="617"/>
      <c r="I247" s="617"/>
      <c r="J247" s="617"/>
      <c r="K247" s="1694">
        <f t="shared" si="21"/>
        <v>0</v>
      </c>
      <c r="L247" s="466">
        <v>0</v>
      </c>
    </row>
    <row r="248" spans="1:12" x14ac:dyDescent="0.2">
      <c r="A248" s="1527" t="s">
        <v>317</v>
      </c>
      <c r="B248" s="603" t="s">
        <v>299</v>
      </c>
      <c r="C248" s="617"/>
      <c r="D248" s="474">
        <v>0</v>
      </c>
      <c r="E248" s="617"/>
      <c r="F248" s="617"/>
      <c r="G248" s="617"/>
      <c r="H248" s="617"/>
      <c r="I248" s="617"/>
      <c r="J248" s="617"/>
      <c r="K248" s="1694">
        <f t="shared" si="21"/>
        <v>0</v>
      </c>
      <c r="L248" s="466">
        <v>0</v>
      </c>
    </row>
    <row r="249" spans="1:12" x14ac:dyDescent="0.2">
      <c r="A249" s="1528" t="s">
        <v>1908</v>
      </c>
      <c r="B249" s="684" t="s">
        <v>300</v>
      </c>
      <c r="C249" s="617"/>
      <c r="D249" s="474">
        <v>0</v>
      </c>
      <c r="E249" s="617"/>
      <c r="F249" s="617"/>
      <c r="G249" s="617"/>
      <c r="H249" s="617"/>
      <c r="I249" s="617"/>
      <c r="J249" s="617"/>
      <c r="K249" s="1694">
        <f t="shared" si="21"/>
        <v>0</v>
      </c>
      <c r="L249" s="466">
        <v>0</v>
      </c>
    </row>
    <row r="250" spans="1:12" x14ac:dyDescent="0.2">
      <c r="A250" s="1527" t="s">
        <v>1909</v>
      </c>
      <c r="B250" s="603" t="s">
        <v>301</v>
      </c>
      <c r="C250" s="617"/>
      <c r="D250" s="474">
        <v>0</v>
      </c>
      <c r="E250" s="617"/>
      <c r="F250" s="617"/>
      <c r="G250" s="617"/>
      <c r="H250" s="617"/>
      <c r="I250" s="617"/>
      <c r="J250" s="617"/>
      <c r="K250" s="1694">
        <f t="shared" si="21"/>
        <v>0</v>
      </c>
      <c r="L250" s="466">
        <v>0</v>
      </c>
    </row>
    <row r="251" spans="1:12" x14ac:dyDescent="0.2">
      <c r="A251" s="1527" t="s">
        <v>256</v>
      </c>
      <c r="B251" s="603" t="s">
        <v>302</v>
      </c>
      <c r="C251" s="617"/>
      <c r="D251" s="474">
        <v>0</v>
      </c>
      <c r="E251" s="617"/>
      <c r="F251" s="617"/>
      <c r="G251" s="617"/>
      <c r="H251" s="617"/>
      <c r="I251" s="617"/>
      <c r="J251" s="617"/>
      <c r="K251" s="1694">
        <f t="shared" si="21"/>
        <v>0</v>
      </c>
      <c r="L251" s="466">
        <v>0</v>
      </c>
    </row>
    <row r="252" spans="1:12" x14ac:dyDescent="0.2">
      <c r="A252" s="1527" t="s">
        <v>726</v>
      </c>
      <c r="B252" s="603" t="s">
        <v>303</v>
      </c>
      <c r="C252" s="617"/>
      <c r="D252" s="474">
        <v>0</v>
      </c>
      <c r="E252" s="617"/>
      <c r="F252" s="617"/>
      <c r="G252" s="617"/>
      <c r="H252" s="617"/>
      <c r="I252" s="617"/>
      <c r="J252" s="617"/>
      <c r="K252" s="1694">
        <f t="shared" si="21"/>
        <v>0</v>
      </c>
      <c r="L252" s="466">
        <v>0</v>
      </c>
    </row>
    <row r="253" spans="1:12" x14ac:dyDescent="0.2">
      <c r="A253" s="1527" t="s">
        <v>257</v>
      </c>
      <c r="B253" s="603" t="s">
        <v>304</v>
      </c>
      <c r="C253" s="617"/>
      <c r="D253" s="474">
        <v>0</v>
      </c>
      <c r="E253" s="617"/>
      <c r="F253" s="617"/>
      <c r="G253" s="617"/>
      <c r="H253" s="617"/>
      <c r="I253" s="617"/>
      <c r="J253" s="617"/>
      <c r="K253" s="1694">
        <f t="shared" si="21"/>
        <v>0</v>
      </c>
      <c r="L253" s="466">
        <v>0</v>
      </c>
    </row>
    <row r="254" spans="1:12" ht="22.5" x14ac:dyDescent="0.2">
      <c r="A254" s="1527" t="s">
        <v>1087</v>
      </c>
      <c r="B254" s="684" t="s">
        <v>305</v>
      </c>
      <c r="C254" s="617"/>
      <c r="D254" s="474">
        <v>0</v>
      </c>
      <c r="E254" s="617"/>
      <c r="F254" s="617"/>
      <c r="G254" s="617"/>
      <c r="H254" s="617"/>
      <c r="I254" s="617"/>
      <c r="J254" s="617"/>
      <c r="K254" s="1694">
        <f t="shared" si="21"/>
        <v>0</v>
      </c>
      <c r="L254" s="466">
        <v>0</v>
      </c>
    </row>
    <row r="255" spans="1:12" x14ac:dyDescent="0.2">
      <c r="A255" s="1527" t="s">
        <v>1088</v>
      </c>
      <c r="B255" s="603" t="s">
        <v>306</v>
      </c>
      <c r="C255" s="617"/>
      <c r="D255" s="474">
        <v>0</v>
      </c>
      <c r="E255" s="617"/>
      <c r="F255" s="617"/>
      <c r="G255" s="617"/>
      <c r="H255" s="617"/>
      <c r="I255" s="617"/>
      <c r="J255" s="617"/>
      <c r="K255" s="1694">
        <f t="shared" si="21"/>
        <v>0</v>
      </c>
      <c r="L255" s="466">
        <v>0</v>
      </c>
    </row>
    <row r="256" spans="1:12" x14ac:dyDescent="0.2">
      <c r="A256" s="1527" t="s">
        <v>1028</v>
      </c>
      <c r="B256" s="615" t="s">
        <v>307</v>
      </c>
      <c r="C256" s="617"/>
      <c r="D256" s="474">
        <v>0</v>
      </c>
      <c r="E256" s="617"/>
      <c r="F256" s="617"/>
      <c r="G256" s="617"/>
      <c r="H256" s="617"/>
      <c r="I256" s="617"/>
      <c r="J256" s="617"/>
      <c r="K256" s="1694">
        <f t="shared" si="21"/>
        <v>0</v>
      </c>
      <c r="L256" s="466">
        <v>0</v>
      </c>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0</v>
      </c>
      <c r="E259" s="617"/>
      <c r="F259" s="617"/>
      <c r="G259" s="617"/>
      <c r="H259" s="617"/>
      <c r="I259" s="617"/>
      <c r="J259" s="617"/>
      <c r="K259" s="1694">
        <f>D259</f>
        <v>0</v>
      </c>
      <c r="L259" s="481">
        <v>0</v>
      </c>
    </row>
    <row r="260" spans="1:14" s="598" customFormat="1" x14ac:dyDescent="0.2">
      <c r="A260" s="1544" t="s">
        <v>1907</v>
      </c>
      <c r="B260" s="629">
        <v>2490</v>
      </c>
      <c r="C260" s="617"/>
      <c r="D260" s="466">
        <v>0</v>
      </c>
      <c r="E260" s="617"/>
      <c r="F260" s="617"/>
      <c r="G260" s="617"/>
      <c r="H260" s="617"/>
      <c r="I260" s="617"/>
      <c r="J260" s="617"/>
      <c r="K260" s="1694">
        <f>D260</f>
        <v>0</v>
      </c>
      <c r="L260" s="466">
        <v>0</v>
      </c>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v>0</v>
      </c>
      <c r="E263" s="617"/>
      <c r="F263" s="617"/>
      <c r="G263" s="617"/>
      <c r="H263" s="617"/>
      <c r="I263" s="617"/>
      <c r="J263" s="617"/>
      <c r="K263" s="1694">
        <f>D263</f>
        <v>0</v>
      </c>
      <c r="L263" s="481">
        <v>0</v>
      </c>
    </row>
    <row r="264" spans="1:14" x14ac:dyDescent="0.2">
      <c r="A264" s="1526" t="s">
        <v>483</v>
      </c>
      <c r="B264" s="686">
        <v>2520</v>
      </c>
      <c r="C264" s="617"/>
      <c r="D264" s="466">
        <v>0</v>
      </c>
      <c r="E264" s="617"/>
      <c r="F264" s="617"/>
      <c r="G264" s="617"/>
      <c r="H264" s="617"/>
      <c r="I264" s="617"/>
      <c r="J264" s="617"/>
      <c r="K264" s="1694">
        <f t="shared" ref="K264:K269" si="22">D264</f>
        <v>0</v>
      </c>
      <c r="L264" s="466">
        <v>0</v>
      </c>
    </row>
    <row r="265" spans="1:14" x14ac:dyDescent="0.2">
      <c r="A265" s="1526" t="s">
        <v>4</v>
      </c>
      <c r="B265" s="615">
        <v>2530</v>
      </c>
      <c r="C265" s="617"/>
      <c r="D265" s="466">
        <v>0</v>
      </c>
      <c r="E265" s="617"/>
      <c r="F265" s="617"/>
      <c r="G265" s="617"/>
      <c r="H265" s="617"/>
      <c r="I265" s="617"/>
      <c r="J265" s="617"/>
      <c r="K265" s="1694">
        <f t="shared" si="22"/>
        <v>0</v>
      </c>
      <c r="L265" s="466">
        <v>0</v>
      </c>
    </row>
    <row r="266" spans="1:14" x14ac:dyDescent="0.2">
      <c r="A266" s="1526" t="s">
        <v>206</v>
      </c>
      <c r="B266" s="615">
        <v>2540</v>
      </c>
      <c r="C266" s="617"/>
      <c r="D266" s="466">
        <v>0</v>
      </c>
      <c r="E266" s="617"/>
      <c r="F266" s="617"/>
      <c r="G266" s="617"/>
      <c r="H266" s="617"/>
      <c r="I266" s="617"/>
      <c r="J266" s="617"/>
      <c r="K266" s="1694">
        <f t="shared" si="22"/>
        <v>0</v>
      </c>
      <c r="L266" s="466">
        <v>0</v>
      </c>
    </row>
    <row r="267" spans="1:14" x14ac:dyDescent="0.2">
      <c r="A267" s="1526" t="s">
        <v>1010</v>
      </c>
      <c r="B267" s="615">
        <v>2550</v>
      </c>
      <c r="C267" s="617"/>
      <c r="D267" s="466">
        <v>0</v>
      </c>
      <c r="E267" s="617"/>
      <c r="F267" s="617"/>
      <c r="G267" s="617"/>
      <c r="H267" s="617"/>
      <c r="I267" s="617"/>
      <c r="J267" s="617"/>
      <c r="K267" s="1694">
        <f t="shared" si="22"/>
        <v>0</v>
      </c>
      <c r="L267" s="466">
        <v>0</v>
      </c>
    </row>
    <row r="268" spans="1:14" x14ac:dyDescent="0.2">
      <c r="A268" s="1526" t="s">
        <v>102</v>
      </c>
      <c r="B268" s="615">
        <v>2560</v>
      </c>
      <c r="C268" s="617"/>
      <c r="D268" s="466">
        <v>0</v>
      </c>
      <c r="E268" s="617"/>
      <c r="F268" s="617"/>
      <c r="G268" s="617"/>
      <c r="H268" s="617"/>
      <c r="I268" s="617"/>
      <c r="J268" s="617"/>
      <c r="K268" s="1694">
        <f t="shared" si="22"/>
        <v>0</v>
      </c>
      <c r="L268" s="466">
        <v>0</v>
      </c>
    </row>
    <row r="269" spans="1:14" x14ac:dyDescent="0.2">
      <c r="A269" s="1526" t="s">
        <v>103</v>
      </c>
      <c r="B269" s="615">
        <v>2570</v>
      </c>
      <c r="C269" s="617"/>
      <c r="D269" s="466">
        <v>0</v>
      </c>
      <c r="E269" s="617"/>
      <c r="F269" s="617"/>
      <c r="G269" s="617"/>
      <c r="H269" s="617"/>
      <c r="I269" s="617"/>
      <c r="J269" s="617"/>
      <c r="K269" s="1694">
        <f t="shared" si="22"/>
        <v>0</v>
      </c>
      <c r="L269" s="466">
        <v>0</v>
      </c>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v>0</v>
      </c>
      <c r="E272" s="617"/>
      <c r="F272" s="617"/>
      <c r="G272" s="617"/>
      <c r="H272" s="617"/>
      <c r="I272" s="617"/>
      <c r="J272" s="617"/>
      <c r="K272" s="1694">
        <f>D272</f>
        <v>0</v>
      </c>
      <c r="L272" s="481">
        <v>0</v>
      </c>
    </row>
    <row r="273" spans="1:12" x14ac:dyDescent="0.2">
      <c r="A273" s="1526" t="s">
        <v>628</v>
      </c>
      <c r="B273" s="629">
        <v>2620</v>
      </c>
      <c r="C273" s="617"/>
      <c r="D273" s="466">
        <v>0</v>
      </c>
      <c r="E273" s="617"/>
      <c r="F273" s="617"/>
      <c r="G273" s="617"/>
      <c r="H273" s="617"/>
      <c r="I273" s="617"/>
      <c r="J273" s="617"/>
      <c r="K273" s="1694">
        <f>D273</f>
        <v>0</v>
      </c>
      <c r="L273" s="466">
        <v>0</v>
      </c>
    </row>
    <row r="274" spans="1:12" ht="12" customHeight="1" x14ac:dyDescent="0.2">
      <c r="A274" s="1526" t="s">
        <v>1121</v>
      </c>
      <c r="B274" s="615">
        <v>2630</v>
      </c>
      <c r="C274" s="617"/>
      <c r="D274" s="466">
        <v>0</v>
      </c>
      <c r="E274" s="617"/>
      <c r="F274" s="617"/>
      <c r="G274" s="617"/>
      <c r="H274" s="617"/>
      <c r="I274" s="617"/>
      <c r="J274" s="617"/>
      <c r="K274" s="1694">
        <f>D274</f>
        <v>0</v>
      </c>
      <c r="L274" s="466">
        <v>0</v>
      </c>
    </row>
    <row r="275" spans="1:12" x14ac:dyDescent="0.2">
      <c r="A275" s="1526" t="s">
        <v>423</v>
      </c>
      <c r="B275" s="615">
        <v>2640</v>
      </c>
      <c r="C275" s="617"/>
      <c r="D275" s="466">
        <v>0</v>
      </c>
      <c r="E275" s="617"/>
      <c r="F275" s="617"/>
      <c r="G275" s="617"/>
      <c r="H275" s="617"/>
      <c r="I275" s="617"/>
      <c r="J275" s="617"/>
      <c r="K275" s="1694">
        <f>D275</f>
        <v>0</v>
      </c>
      <c r="L275" s="466">
        <v>0</v>
      </c>
    </row>
    <row r="276" spans="1:12" x14ac:dyDescent="0.2">
      <c r="A276" s="1526" t="s">
        <v>424</v>
      </c>
      <c r="B276" s="615">
        <v>2660</v>
      </c>
      <c r="C276" s="617"/>
      <c r="D276" s="466">
        <v>0</v>
      </c>
      <c r="E276" s="617"/>
      <c r="F276" s="617"/>
      <c r="G276" s="617"/>
      <c r="H276" s="617"/>
      <c r="I276" s="617"/>
      <c r="J276" s="617"/>
      <c r="K276" s="1694">
        <f>D276</f>
        <v>0</v>
      </c>
      <c r="L276" s="466">
        <v>0</v>
      </c>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v>0</v>
      </c>
      <c r="E278" s="617"/>
      <c r="F278" s="617"/>
      <c r="G278" s="617"/>
      <c r="H278" s="617"/>
      <c r="I278" s="617"/>
      <c r="J278" s="617"/>
      <c r="K278" s="1707">
        <f>D278</f>
        <v>0</v>
      </c>
      <c r="L278" s="657">
        <v>0</v>
      </c>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v>0</v>
      </c>
      <c r="E280" s="617"/>
      <c r="F280" s="617"/>
      <c r="G280" s="617"/>
      <c r="H280" s="617"/>
      <c r="I280" s="617"/>
      <c r="J280" s="617"/>
      <c r="K280" s="1701">
        <f>D280</f>
        <v>0</v>
      </c>
      <c r="L280" s="576">
        <v>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v>0</v>
      </c>
      <c r="E282" s="617"/>
      <c r="F282" s="617"/>
      <c r="G282" s="617"/>
      <c r="H282" s="617"/>
      <c r="I282" s="617"/>
      <c r="J282" s="617"/>
      <c r="K282" s="1693">
        <f>D282</f>
        <v>0</v>
      </c>
      <c r="L282" s="467">
        <v>0</v>
      </c>
    </row>
    <row r="283" spans="1:12" x14ac:dyDescent="0.2">
      <c r="A283" s="1526" t="s">
        <v>322</v>
      </c>
      <c r="B283" s="615">
        <v>4120</v>
      </c>
      <c r="C283" s="617"/>
      <c r="D283" s="466">
        <v>0</v>
      </c>
      <c r="E283" s="617"/>
      <c r="F283" s="617"/>
      <c r="G283" s="617"/>
      <c r="H283" s="617"/>
      <c r="I283" s="617"/>
      <c r="J283" s="617"/>
      <c r="K283" s="1693">
        <f>D283</f>
        <v>0</v>
      </c>
      <c r="L283" s="466">
        <v>0</v>
      </c>
    </row>
    <row r="284" spans="1:12" x14ac:dyDescent="0.2">
      <c r="A284" s="1526" t="s">
        <v>721</v>
      </c>
      <c r="B284" s="615">
        <v>4140</v>
      </c>
      <c r="C284" s="617"/>
      <c r="D284" s="467">
        <v>0</v>
      </c>
      <c r="E284" s="617"/>
      <c r="F284" s="617"/>
      <c r="G284" s="617"/>
      <c r="H284" s="617"/>
      <c r="I284" s="617"/>
      <c r="J284" s="617"/>
      <c r="K284" s="1693">
        <f>D284</f>
        <v>0</v>
      </c>
      <c r="L284" s="466">
        <v>0</v>
      </c>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v>0</v>
      </c>
      <c r="I288" s="617"/>
      <c r="J288" s="617"/>
      <c r="K288" s="1693">
        <f>H288</f>
        <v>0</v>
      </c>
      <c r="L288" s="466">
        <v>0</v>
      </c>
    </row>
    <row r="289" spans="1:14" x14ac:dyDescent="0.2">
      <c r="A289" s="1526" t="s">
        <v>90</v>
      </c>
      <c r="B289" s="615">
        <v>5120</v>
      </c>
      <c r="C289" s="617"/>
      <c r="D289" s="617"/>
      <c r="E289" s="617"/>
      <c r="F289" s="617"/>
      <c r="G289" s="617"/>
      <c r="H289" s="466">
        <v>0</v>
      </c>
      <c r="I289" s="617"/>
      <c r="J289" s="617"/>
      <c r="K289" s="1693">
        <f>H289</f>
        <v>0</v>
      </c>
      <c r="L289" s="466">
        <v>0</v>
      </c>
    </row>
    <row r="290" spans="1:14" ht="12.75" customHeight="1" x14ac:dyDescent="0.2">
      <c r="A290" s="1526" t="s">
        <v>1232</v>
      </c>
      <c r="B290" s="629" t="s">
        <v>638</v>
      </c>
      <c r="C290" s="617"/>
      <c r="D290" s="617"/>
      <c r="E290" s="617"/>
      <c r="F290" s="617"/>
      <c r="G290" s="617"/>
      <c r="H290" s="466">
        <v>0</v>
      </c>
      <c r="I290" s="617"/>
      <c r="J290" s="617"/>
      <c r="K290" s="1693">
        <f>H290</f>
        <v>0</v>
      </c>
      <c r="L290" s="466">
        <v>0</v>
      </c>
    </row>
    <row r="291" spans="1:14" x14ac:dyDescent="0.2">
      <c r="A291" s="1526" t="s">
        <v>91</v>
      </c>
      <c r="B291" s="615" t="s">
        <v>610</v>
      </c>
      <c r="C291" s="617"/>
      <c r="D291" s="617"/>
      <c r="E291" s="617"/>
      <c r="F291" s="617"/>
      <c r="G291" s="617"/>
      <c r="H291" s="466">
        <v>0</v>
      </c>
      <c r="I291" s="617"/>
      <c r="J291" s="617"/>
      <c r="K291" s="1693">
        <f>H291</f>
        <v>0</v>
      </c>
      <c r="L291" s="466">
        <v>0</v>
      </c>
    </row>
    <row r="292" spans="1:14" x14ac:dyDescent="0.2">
      <c r="A292" s="1526" t="s">
        <v>786</v>
      </c>
      <c r="B292" s="615" t="s">
        <v>639</v>
      </c>
      <c r="C292" s="617"/>
      <c r="D292" s="617"/>
      <c r="E292" s="617"/>
      <c r="F292" s="617"/>
      <c r="G292" s="617"/>
      <c r="H292" s="466">
        <v>0</v>
      </c>
      <c r="I292" s="617"/>
      <c r="J292" s="617"/>
      <c r="K292" s="1693">
        <f>H292</f>
        <v>0</v>
      </c>
      <c r="L292" s="466">
        <v>0</v>
      </c>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v>0</v>
      </c>
    </row>
    <row r="295" spans="1:14" ht="12.75" customHeight="1" thickTop="1" thickBot="1" x14ac:dyDescent="0.25">
      <c r="A295" s="2193" t="s">
        <v>526</v>
      </c>
      <c r="B295" s="2194"/>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5" t="s">
        <v>1053</v>
      </c>
      <c r="B296" s="2176"/>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5" t="s">
        <v>145</v>
      </c>
      <c r="B298" s="2179"/>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v>0</v>
      </c>
      <c r="D301" s="466">
        <v>0</v>
      </c>
      <c r="E301" s="466">
        <v>0</v>
      </c>
      <c r="F301" s="466">
        <v>0</v>
      </c>
      <c r="G301" s="466">
        <v>0</v>
      </c>
      <c r="H301" s="466">
        <v>0</v>
      </c>
      <c r="I301" s="467">
        <v>0</v>
      </c>
      <c r="J301" s="467">
        <v>0</v>
      </c>
      <c r="K301" s="1693">
        <f>SUM(C301:J301)</f>
        <v>0</v>
      </c>
      <c r="L301" s="467">
        <v>0</v>
      </c>
    </row>
    <row r="302" spans="1:14" ht="13.5" customHeight="1" x14ac:dyDescent="0.2">
      <c r="A302" s="1539" t="s">
        <v>1037</v>
      </c>
      <c r="B302" s="615" t="s">
        <v>595</v>
      </c>
      <c r="C302" s="466">
        <v>0</v>
      </c>
      <c r="D302" s="466">
        <v>0</v>
      </c>
      <c r="E302" s="466">
        <v>0</v>
      </c>
      <c r="F302" s="466">
        <v>0</v>
      </c>
      <c r="G302" s="466">
        <v>0</v>
      </c>
      <c r="H302" s="466">
        <v>0</v>
      </c>
      <c r="I302" s="467">
        <v>0</v>
      </c>
      <c r="J302" s="467">
        <v>0</v>
      </c>
      <c r="K302" s="1693">
        <f>SUM(C302:J302)</f>
        <v>0</v>
      </c>
      <c r="L302" s="466">
        <v>0</v>
      </c>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v>0</v>
      </c>
      <c r="F306" s="617"/>
      <c r="G306" s="617"/>
      <c r="H306" s="467">
        <v>0</v>
      </c>
      <c r="I306" s="617"/>
      <c r="J306" s="617"/>
      <c r="K306" s="1693">
        <f>SUM(E306,H306)</f>
        <v>0</v>
      </c>
      <c r="L306" s="467">
        <v>0</v>
      </c>
    </row>
    <row r="307" spans="1:14" x14ac:dyDescent="0.2">
      <c r="A307" s="1526" t="s">
        <v>322</v>
      </c>
      <c r="B307" s="615">
        <v>4120</v>
      </c>
      <c r="C307" s="617"/>
      <c r="D307" s="617"/>
      <c r="E307" s="467">
        <v>0</v>
      </c>
      <c r="F307" s="617"/>
      <c r="G307" s="617"/>
      <c r="H307" s="467">
        <v>0</v>
      </c>
      <c r="I307" s="477"/>
      <c r="J307" s="617"/>
      <c r="K307" s="1693">
        <f>SUM(E307,H307)</f>
        <v>0</v>
      </c>
      <c r="L307" s="466">
        <v>0</v>
      </c>
    </row>
    <row r="308" spans="1:14" x14ac:dyDescent="0.2">
      <c r="A308" s="1526" t="s">
        <v>721</v>
      </c>
      <c r="B308" s="615">
        <v>4140</v>
      </c>
      <c r="C308" s="617"/>
      <c r="D308" s="617"/>
      <c r="E308" s="467">
        <v>0</v>
      </c>
      <c r="F308" s="617"/>
      <c r="G308" s="617"/>
      <c r="H308" s="467">
        <v>0</v>
      </c>
      <c r="I308" s="477"/>
      <c r="J308" s="617"/>
      <c r="K308" s="1693">
        <f>SUM(E308,H308)</f>
        <v>0</v>
      </c>
      <c r="L308" s="466">
        <v>0</v>
      </c>
    </row>
    <row r="309" spans="1:14" ht="12.75" customHeight="1" x14ac:dyDescent="0.2">
      <c r="A309" s="1530" t="s">
        <v>722</v>
      </c>
      <c r="B309" s="629">
        <v>4190</v>
      </c>
      <c r="C309" s="617"/>
      <c r="D309" s="617"/>
      <c r="E309" s="467">
        <v>0</v>
      </c>
      <c r="F309" s="617"/>
      <c r="G309" s="617"/>
      <c r="H309" s="467">
        <v>0</v>
      </c>
      <c r="I309" s="477"/>
      <c r="J309" s="617"/>
      <c r="K309" s="1693">
        <f>SUM(E309,H309)</f>
        <v>0</v>
      </c>
      <c r="L309" s="466">
        <v>0</v>
      </c>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v>0</v>
      </c>
    </row>
    <row r="312" spans="1:14" s="675" customFormat="1" ht="12.75" customHeight="1" thickTop="1" thickBot="1" x14ac:dyDescent="0.25">
      <c r="A312" s="2190" t="s">
        <v>295</v>
      </c>
      <c r="B312" s="2191"/>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6" t="s">
        <v>1053</v>
      </c>
      <c r="B313" s="2187"/>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9" t="s">
        <v>151</v>
      </c>
      <c r="B315" s="2200"/>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1" t="s">
        <v>954</v>
      </c>
      <c r="B317" s="2200"/>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v>0</v>
      </c>
      <c r="D319" s="467">
        <v>0</v>
      </c>
      <c r="E319" s="467">
        <v>0</v>
      </c>
      <c r="F319" s="467">
        <v>0</v>
      </c>
      <c r="G319" s="467">
        <v>0</v>
      </c>
      <c r="H319" s="467">
        <v>0</v>
      </c>
      <c r="I319" s="467">
        <v>0</v>
      </c>
      <c r="J319" s="467">
        <v>0</v>
      </c>
      <c r="K319" s="1693">
        <f>SUM(C319:J319)</f>
        <v>0</v>
      </c>
      <c r="L319" s="467">
        <v>0</v>
      </c>
      <c r="M319" s="666"/>
      <c r="N319" s="666"/>
    </row>
    <row r="320" spans="1:14" s="675" customFormat="1" x14ac:dyDescent="0.2">
      <c r="A320" s="1545" t="s">
        <v>1908</v>
      </c>
      <c r="B320" s="699" t="s">
        <v>300</v>
      </c>
      <c r="C320" s="467">
        <v>0</v>
      </c>
      <c r="D320" s="467">
        <v>0</v>
      </c>
      <c r="E320" s="467">
        <v>0</v>
      </c>
      <c r="F320" s="467">
        <v>0</v>
      </c>
      <c r="G320" s="467">
        <v>0</v>
      </c>
      <c r="H320" s="467">
        <v>0</v>
      </c>
      <c r="I320" s="467">
        <v>0</v>
      </c>
      <c r="J320" s="467">
        <v>0</v>
      </c>
      <c r="K320" s="1693">
        <f t="shared" ref="K320:K327" si="24">SUM(C320:J320)</f>
        <v>0</v>
      </c>
      <c r="L320" s="467">
        <v>0</v>
      </c>
      <c r="M320" s="666"/>
      <c r="N320" s="666"/>
    </row>
    <row r="321" spans="1:14" s="675" customFormat="1" x14ac:dyDescent="0.2">
      <c r="A321" s="1541" t="s">
        <v>318</v>
      </c>
      <c r="B321" s="698" t="s">
        <v>301</v>
      </c>
      <c r="C321" s="467">
        <v>0</v>
      </c>
      <c r="D321" s="467">
        <v>0</v>
      </c>
      <c r="E321" s="467">
        <v>0</v>
      </c>
      <c r="F321" s="467">
        <v>0</v>
      </c>
      <c r="G321" s="467">
        <v>0</v>
      </c>
      <c r="H321" s="467">
        <v>0</v>
      </c>
      <c r="I321" s="467">
        <v>0</v>
      </c>
      <c r="J321" s="467">
        <v>0</v>
      </c>
      <c r="K321" s="1693">
        <f t="shared" si="24"/>
        <v>0</v>
      </c>
      <c r="L321" s="467">
        <v>0</v>
      </c>
      <c r="M321" s="666"/>
      <c r="N321" s="666"/>
    </row>
    <row r="322" spans="1:14" s="675" customFormat="1" x14ac:dyDescent="0.2">
      <c r="A322" s="1541" t="s">
        <v>256</v>
      </c>
      <c r="B322" s="698" t="s">
        <v>302</v>
      </c>
      <c r="C322" s="467">
        <v>0</v>
      </c>
      <c r="D322" s="467">
        <v>0</v>
      </c>
      <c r="E322" s="467">
        <v>0</v>
      </c>
      <c r="F322" s="467">
        <v>0</v>
      </c>
      <c r="G322" s="467">
        <v>0</v>
      </c>
      <c r="H322" s="467">
        <v>0</v>
      </c>
      <c r="I322" s="467">
        <v>0</v>
      </c>
      <c r="J322" s="467">
        <v>0</v>
      </c>
      <c r="K322" s="1693">
        <f t="shared" si="24"/>
        <v>0</v>
      </c>
      <c r="L322" s="467">
        <v>0</v>
      </c>
      <c r="M322" s="666"/>
      <c r="N322" s="666"/>
    </row>
    <row r="323" spans="1:14" s="675" customFormat="1" x14ac:dyDescent="0.2">
      <c r="A323" s="1541" t="s">
        <v>726</v>
      </c>
      <c r="B323" s="698" t="s">
        <v>303</v>
      </c>
      <c r="C323" s="467">
        <v>0</v>
      </c>
      <c r="D323" s="467">
        <v>0</v>
      </c>
      <c r="E323" s="467">
        <v>0</v>
      </c>
      <c r="F323" s="467">
        <v>0</v>
      </c>
      <c r="G323" s="467">
        <v>0</v>
      </c>
      <c r="H323" s="467">
        <v>0</v>
      </c>
      <c r="I323" s="467">
        <v>0</v>
      </c>
      <c r="J323" s="467">
        <v>0</v>
      </c>
      <c r="K323" s="1693">
        <f t="shared" si="24"/>
        <v>0</v>
      </c>
      <c r="L323" s="467">
        <v>0</v>
      </c>
      <c r="M323" s="666"/>
      <c r="N323" s="666"/>
    </row>
    <row r="324" spans="1:14" s="675" customFormat="1" x14ac:dyDescent="0.2">
      <c r="A324" s="1541" t="s">
        <v>257</v>
      </c>
      <c r="B324" s="698" t="s">
        <v>304</v>
      </c>
      <c r="C324" s="467">
        <v>0</v>
      </c>
      <c r="D324" s="467">
        <v>0</v>
      </c>
      <c r="E324" s="467">
        <v>0</v>
      </c>
      <c r="F324" s="467">
        <v>0</v>
      </c>
      <c r="G324" s="467">
        <v>0</v>
      </c>
      <c r="H324" s="467">
        <v>0</v>
      </c>
      <c r="I324" s="467">
        <v>0</v>
      </c>
      <c r="J324" s="467">
        <v>0</v>
      </c>
      <c r="K324" s="1693">
        <f t="shared" si="24"/>
        <v>0</v>
      </c>
      <c r="L324" s="467">
        <v>0</v>
      </c>
      <c r="M324" s="666"/>
      <c r="N324" s="666"/>
    </row>
    <row r="325" spans="1:14" s="675" customFormat="1" ht="22.5" x14ac:dyDescent="0.2">
      <c r="A325" s="1541" t="s">
        <v>1087</v>
      </c>
      <c r="B325" s="699" t="s">
        <v>305</v>
      </c>
      <c r="C325" s="467">
        <v>0</v>
      </c>
      <c r="D325" s="467">
        <v>0</v>
      </c>
      <c r="E325" s="467">
        <v>0</v>
      </c>
      <c r="F325" s="467">
        <v>0</v>
      </c>
      <c r="G325" s="467">
        <v>0</v>
      </c>
      <c r="H325" s="467">
        <v>0</v>
      </c>
      <c r="I325" s="467">
        <v>0</v>
      </c>
      <c r="J325" s="467">
        <v>0</v>
      </c>
      <c r="K325" s="1693">
        <f t="shared" si="24"/>
        <v>0</v>
      </c>
      <c r="L325" s="467">
        <v>0</v>
      </c>
      <c r="M325" s="666"/>
      <c r="N325" s="666"/>
    </row>
    <row r="326" spans="1:14" s="675" customFormat="1" x14ac:dyDescent="0.2">
      <c r="A326" s="1541" t="s">
        <v>1088</v>
      </c>
      <c r="B326" s="698" t="s">
        <v>306</v>
      </c>
      <c r="C326" s="467">
        <v>0</v>
      </c>
      <c r="D326" s="467">
        <v>0</v>
      </c>
      <c r="E326" s="467">
        <v>0</v>
      </c>
      <c r="F326" s="467">
        <v>0</v>
      </c>
      <c r="G326" s="467">
        <v>0</v>
      </c>
      <c r="H326" s="467">
        <v>0</v>
      </c>
      <c r="I326" s="467">
        <v>0</v>
      </c>
      <c r="J326" s="467">
        <v>0</v>
      </c>
      <c r="K326" s="1693">
        <f t="shared" si="24"/>
        <v>0</v>
      </c>
      <c r="L326" s="467">
        <v>0</v>
      </c>
      <c r="M326" s="666"/>
      <c r="N326" s="666"/>
    </row>
    <row r="327" spans="1:14" s="675" customFormat="1" x14ac:dyDescent="0.2">
      <c r="A327" s="1541" t="s">
        <v>1028</v>
      </c>
      <c r="B327" s="698" t="s">
        <v>307</v>
      </c>
      <c r="C327" s="467">
        <v>0</v>
      </c>
      <c r="D327" s="467">
        <v>0</v>
      </c>
      <c r="E327" s="467">
        <v>0</v>
      </c>
      <c r="F327" s="467">
        <v>0</v>
      </c>
      <c r="G327" s="467">
        <v>0</v>
      </c>
      <c r="H327" s="467">
        <v>0</v>
      </c>
      <c r="I327" s="467">
        <v>0</v>
      </c>
      <c r="J327" s="467">
        <v>0</v>
      </c>
      <c r="K327" s="1693">
        <f t="shared" si="24"/>
        <v>0</v>
      </c>
      <c r="L327" s="467">
        <v>0</v>
      </c>
      <c r="M327" s="666"/>
      <c r="N327" s="666"/>
    </row>
    <row r="328" spans="1:14" s="675" customFormat="1" x14ac:dyDescent="0.2">
      <c r="A328" s="1542" t="s">
        <v>492</v>
      </c>
      <c r="B328" s="691" t="s">
        <v>1194</v>
      </c>
      <c r="C328" s="474">
        <v>0</v>
      </c>
      <c r="D328" s="474">
        <v>0</v>
      </c>
      <c r="E328" s="474">
        <v>0</v>
      </c>
      <c r="F328" s="474">
        <v>0</v>
      </c>
      <c r="G328" s="474">
        <v>0</v>
      </c>
      <c r="H328" s="474">
        <v>0</v>
      </c>
      <c r="I328" s="474">
        <v>0</v>
      </c>
      <c r="J328" s="474">
        <v>0</v>
      </c>
      <c r="K328" s="1721">
        <f>SUM(C328:J328)</f>
        <v>0</v>
      </c>
      <c r="L328" s="474">
        <v>0</v>
      </c>
      <c r="M328" s="666"/>
      <c r="N328" s="666"/>
    </row>
    <row r="329" spans="1:14" s="675" customFormat="1" x14ac:dyDescent="0.2">
      <c r="A329" s="1542" t="s">
        <v>1195</v>
      </c>
      <c r="B329" s="691" t="s">
        <v>1196</v>
      </c>
      <c r="C329" s="474">
        <v>0</v>
      </c>
      <c r="D329" s="474">
        <v>0</v>
      </c>
      <c r="E329" s="474">
        <v>0</v>
      </c>
      <c r="F329" s="474">
        <v>0</v>
      </c>
      <c r="G329" s="474">
        <v>0</v>
      </c>
      <c r="H329" s="474">
        <v>0</v>
      </c>
      <c r="I329" s="474">
        <v>0</v>
      </c>
      <c r="J329" s="474">
        <v>0</v>
      </c>
      <c r="K329" s="1721">
        <f>SUM(C329:J329)</f>
        <v>0</v>
      </c>
      <c r="L329" s="474">
        <v>0</v>
      </c>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v>0</v>
      </c>
      <c r="I332" s="1856"/>
      <c r="J332" s="1856"/>
      <c r="K332" s="1693">
        <f>H332</f>
        <v>0</v>
      </c>
      <c r="L332" s="467">
        <v>0</v>
      </c>
      <c r="M332" s="666"/>
      <c r="N332" s="666"/>
    </row>
    <row r="333" spans="1:14" s="675" customFormat="1" ht="12.75" customHeight="1" x14ac:dyDescent="0.2">
      <c r="A333" s="1855" t="s">
        <v>322</v>
      </c>
      <c r="B333" s="1850" t="s">
        <v>1959</v>
      </c>
      <c r="C333" s="1856"/>
      <c r="D333" s="1856"/>
      <c r="E333" s="1856"/>
      <c r="F333" s="1856"/>
      <c r="G333" s="1856"/>
      <c r="H333" s="467">
        <v>0</v>
      </c>
      <c r="I333" s="1856"/>
      <c r="J333" s="1856"/>
      <c r="K333" s="1693">
        <f>H333</f>
        <v>0</v>
      </c>
      <c r="L333" s="467">
        <v>0</v>
      </c>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v>0</v>
      </c>
      <c r="I337" s="639"/>
      <c r="J337" s="639"/>
      <c r="K337" s="1693">
        <f>H337</f>
        <v>0</v>
      </c>
      <c r="L337" s="478">
        <v>0</v>
      </c>
    </row>
    <row r="338" spans="1:14" ht="12.75" customHeight="1" x14ac:dyDescent="0.2">
      <c r="A338" s="1540" t="s">
        <v>1232</v>
      </c>
      <c r="B338" s="691" t="s">
        <v>638</v>
      </c>
      <c r="C338" s="639"/>
      <c r="D338" s="639"/>
      <c r="E338" s="639"/>
      <c r="F338" s="639"/>
      <c r="G338" s="639"/>
      <c r="H338" s="478">
        <v>0</v>
      </c>
      <c r="I338" s="639"/>
      <c r="J338" s="639"/>
      <c r="K338" s="1693">
        <f>H338</f>
        <v>0</v>
      </c>
      <c r="L338" s="478">
        <v>0</v>
      </c>
    </row>
    <row r="339" spans="1:14" x14ac:dyDescent="0.2">
      <c r="A339" s="1526" t="s">
        <v>957</v>
      </c>
      <c r="B339" s="629">
        <v>5150</v>
      </c>
      <c r="C339" s="639"/>
      <c r="D339" s="639"/>
      <c r="E339" s="639"/>
      <c r="F339" s="639"/>
      <c r="G339" s="639"/>
      <c r="H339" s="467">
        <v>0</v>
      </c>
      <c r="I339" s="639"/>
      <c r="J339" s="639"/>
      <c r="K339" s="1693">
        <f>H339</f>
        <v>0</v>
      </c>
      <c r="L339" s="467">
        <v>0</v>
      </c>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v>0</v>
      </c>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8" t="s">
        <v>1053</v>
      </c>
      <c r="B343" s="2189"/>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8" t="s">
        <v>1023</v>
      </c>
      <c r="B345" s="2179"/>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v>0</v>
      </c>
      <c r="D348" s="466">
        <v>0</v>
      </c>
      <c r="E348" s="466">
        <v>0</v>
      </c>
      <c r="F348" s="466">
        <v>0</v>
      </c>
      <c r="G348" s="466">
        <v>0</v>
      </c>
      <c r="H348" s="466">
        <v>0</v>
      </c>
      <c r="I348" s="467">
        <v>0</v>
      </c>
      <c r="J348" s="467">
        <v>0</v>
      </c>
      <c r="K348" s="1693">
        <f>SUM(C348:J348)</f>
        <v>0</v>
      </c>
      <c r="L348" s="466">
        <v>0</v>
      </c>
    </row>
    <row r="349" spans="1:14" x14ac:dyDescent="0.2">
      <c r="A349" s="1526" t="s">
        <v>206</v>
      </c>
      <c r="B349" s="615">
        <v>2540</v>
      </c>
      <c r="C349" s="466">
        <v>0</v>
      </c>
      <c r="D349" s="466">
        <v>0</v>
      </c>
      <c r="E349" s="466">
        <v>0</v>
      </c>
      <c r="F349" s="466">
        <v>0</v>
      </c>
      <c r="G349" s="466">
        <v>0</v>
      </c>
      <c r="H349" s="466">
        <v>0</v>
      </c>
      <c r="I349" s="467">
        <v>0</v>
      </c>
      <c r="J349" s="467">
        <v>0</v>
      </c>
      <c r="K349" s="1693">
        <f>SUM(C349:J349)</f>
        <v>0</v>
      </c>
      <c r="L349" s="466">
        <v>0</v>
      </c>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v>0</v>
      </c>
      <c r="D351" s="481">
        <v>0</v>
      </c>
      <c r="E351" s="481">
        <v>0</v>
      </c>
      <c r="F351" s="481">
        <v>0</v>
      </c>
      <c r="G351" s="481">
        <v>0</v>
      </c>
      <c r="H351" s="481">
        <v>0</v>
      </c>
      <c r="I351" s="478">
        <v>0</v>
      </c>
      <c r="J351" s="478">
        <v>0</v>
      </c>
      <c r="K351" s="616">
        <f>SUM(C351:J351)</f>
        <v>0</v>
      </c>
      <c r="L351" s="481">
        <v>0</v>
      </c>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v>0</v>
      </c>
      <c r="I354" s="702"/>
      <c r="J354" s="617"/>
      <c r="K354" s="1721">
        <f>H354</f>
        <v>0</v>
      </c>
      <c r="L354" s="471">
        <v>0</v>
      </c>
    </row>
    <row r="355" spans="1:14" ht="12.75" customHeight="1" x14ac:dyDescent="0.2">
      <c r="A355" s="1535" t="s">
        <v>1966</v>
      </c>
      <c r="B355" s="691" t="s">
        <v>1959</v>
      </c>
      <c r="C355" s="617"/>
      <c r="D355" s="617"/>
      <c r="E355" s="617"/>
      <c r="F355" s="617"/>
      <c r="G355" s="617"/>
      <c r="H355" s="467">
        <v>0</v>
      </c>
      <c r="I355" s="702"/>
      <c r="J355" s="617"/>
      <c r="K355" s="1765">
        <f>H355</f>
        <v>0</v>
      </c>
      <c r="L355" s="467">
        <v>0</v>
      </c>
    </row>
    <row r="356" spans="1:14" ht="12.75" customHeight="1" x14ac:dyDescent="0.2">
      <c r="A356" s="1857" t="s">
        <v>722</v>
      </c>
      <c r="B356" s="684" t="s">
        <v>579</v>
      </c>
      <c r="C356" s="617"/>
      <c r="D356" s="617"/>
      <c r="E356" s="617"/>
      <c r="F356" s="617"/>
      <c r="G356" s="617"/>
      <c r="H356" s="479">
        <v>0</v>
      </c>
      <c r="I356" s="702"/>
      <c r="J356" s="617"/>
      <c r="K356" s="1762">
        <f>H356</f>
        <v>0</v>
      </c>
      <c r="L356" s="479">
        <v>0</v>
      </c>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v>0</v>
      </c>
      <c r="I360" s="617"/>
      <c r="J360" s="617"/>
      <c r="K360" s="1693">
        <f>SUM(C360:J360)</f>
        <v>0</v>
      </c>
      <c r="L360" s="466">
        <v>0</v>
      </c>
    </row>
    <row r="361" spans="1:14" ht="12.75" customHeight="1" x14ac:dyDescent="0.2">
      <c r="A361" s="1527" t="s">
        <v>640</v>
      </c>
      <c r="B361" s="603" t="s">
        <v>639</v>
      </c>
      <c r="C361" s="617"/>
      <c r="D361" s="617"/>
      <c r="E361" s="617"/>
      <c r="F361" s="617"/>
      <c r="G361" s="617"/>
      <c r="H361" s="467">
        <v>0</v>
      </c>
      <c r="I361" s="617"/>
      <c r="J361" s="617"/>
      <c r="K361" s="1693">
        <f>SUM(C361:J361)</f>
        <v>0</v>
      </c>
      <c r="L361" s="466">
        <v>0</v>
      </c>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v>0</v>
      </c>
      <c r="I363" s="639"/>
      <c r="J363" s="639"/>
      <c r="K363" s="1721">
        <f>SUM(C363:J363)</f>
        <v>0</v>
      </c>
      <c r="L363" s="479">
        <v>0</v>
      </c>
      <c r="M363" s="666"/>
      <c r="N363" s="666"/>
    </row>
    <row r="364" spans="1:14" s="709" customFormat="1" ht="29.25" customHeight="1" x14ac:dyDescent="0.2">
      <c r="A364" s="703" t="s">
        <v>1771</v>
      </c>
      <c r="B364" s="704">
        <v>5300</v>
      </c>
      <c r="C364" s="705"/>
      <c r="D364" s="706"/>
      <c r="E364" s="706"/>
      <c r="F364" s="705"/>
      <c r="G364" s="706"/>
      <c r="H364" s="707">
        <v>0</v>
      </c>
      <c r="I364" s="706"/>
      <c r="J364" s="706"/>
      <c r="K364" s="1693">
        <f>SUM(C364:J364)</f>
        <v>0</v>
      </c>
      <c r="L364" s="708">
        <v>0</v>
      </c>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v>0</v>
      </c>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5" t="s">
        <v>1053</v>
      </c>
      <c r="B368" s="2176"/>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4" bottom="0.2" header="0.39"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7" manualBreakCount="7">
    <brk id="53" max="16383" man="1"/>
    <brk id="107"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9216-9548-403A-A1AC-CF57406FE3BA}">
  <ds:schemaRefs>
    <ds:schemaRef ds:uri="http://schemas.microsoft.com/office/infopath/2007/PartnerControls"/>
    <ds:schemaRef ds:uri="http://purl.org/dc/elements/1.1/"/>
    <ds:schemaRef ds:uri="http://schemas.microsoft.com/office/2006/documentManagement/types"/>
    <ds:schemaRef ds:uri="http://schemas.microsoft.com/sharepoint/v3"/>
    <ds:schemaRef ds:uri="4d435f69-8686-490b-bd6d-b153bf22ab50"/>
    <ds:schemaRef ds:uri="http://purl.org/dc/terms/"/>
    <ds:schemaRef ds:uri="http://schemas.openxmlformats.org/package/2006/metadata/core-properties"/>
    <ds:schemaRef ds:uri="d21dc803-237d-4c68-8692-8d731fd29118"/>
    <ds:schemaRef ds:uri="6ce3111e-7420-4802-b50a-75d4e9a0b98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2018-10-11T17:17:52Z</cp:lastPrinted>
  <dcterms:created xsi:type="dcterms:W3CDTF">2003-10-29T19:06:34Z</dcterms:created>
  <dcterms:modified xsi:type="dcterms:W3CDTF">2018-10-12T19:10:24Z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tabName">
    <vt:lpwstr>Working Files</vt:lpwstr>
  </property>
  <property fmtid="{D5CDD505-2E9C-101B-9397-08002B2CF9AE}" pid="5" name="tabIndex">
    <vt:lpwstr>1</vt:lpwstr>
  </property>
  <property fmtid="{D5CDD505-2E9C-101B-9397-08002B2CF9AE}" pid="6" name="workpaperIndex">
    <vt:lpwstr/>
  </property>
</Properties>
</file>