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L285" i="29" l="1"/>
  <c r="L357" i="29"/>
  <c r="L137" i="29"/>
  <c r="H137" i="29"/>
  <c r="D285" i="29"/>
  <c r="E137" i="29"/>
  <c r="E139" i="29" s="1"/>
  <c r="K356" i="29"/>
  <c r="K357" i="29" s="1"/>
  <c r="K15" i="4" s="1"/>
  <c r="H357" i="29"/>
  <c r="G40" i="108"/>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D7762" i="106" s="1"/>
  <c r="K12" i="12"/>
  <c r="B7719" i="106" s="1"/>
  <c r="D7719" i="106" s="1"/>
  <c r="K23" i="12"/>
  <c r="J12" i="12"/>
  <c r="B7718" i="106" s="1"/>
  <c r="D7718" i="106" s="1"/>
  <c r="J21" i="12"/>
  <c r="J23" i="12" s="1"/>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B5304" i="106" s="1"/>
  <c r="D5304" i="106" s="1"/>
  <c r="C259" i="5"/>
  <c r="B6833" i="106" s="1"/>
  <c r="D6833" i="106" s="1"/>
  <c r="B7761" i="106"/>
  <c r="D7761" i="106" s="1"/>
  <c r="L127" i="29"/>
  <c r="L129" i="29" s="1"/>
  <c r="L139" i="29"/>
  <c r="L149" i="29"/>
  <c r="I7" i="145"/>
  <c r="I6" i="145"/>
  <c r="D82" i="36"/>
  <c r="D78" i="36"/>
  <c r="K75" i="29"/>
  <c r="F52" i="34" s="1"/>
  <c r="K130" i="29"/>
  <c r="F56" i="34" s="1"/>
  <c r="K185" i="29"/>
  <c r="F62" i="34"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E27" i="108"/>
  <c r="F27" i="108"/>
  <c r="G27" i="108"/>
  <c r="G28" i="108"/>
  <c r="E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B2633" i="106"/>
  <c r="D2633" i="106" s="1"/>
  <c r="D7" i="118"/>
  <c r="D8" i="118"/>
  <c r="D9" i="118"/>
  <c r="H14" i="118"/>
  <c r="H19" i="118"/>
  <c r="H24" i="118"/>
  <c r="L22" i="37"/>
  <c r="L5" i="11"/>
  <c r="B2056" i="106" s="1"/>
  <c r="D2056" i="106" s="1"/>
  <c r="D36" i="108" l="1"/>
  <c r="B1126" i="106"/>
  <c r="D1126" i="106" s="1"/>
  <c r="D31" i="108"/>
  <c r="F26" i="108"/>
  <c r="G30" i="108"/>
  <c r="D26" i="108"/>
  <c r="G35" i="108"/>
  <c r="E35" i="108"/>
  <c r="G33" i="108"/>
  <c r="D6103" i="106"/>
  <c r="F45" i="34"/>
  <c r="B7076" i="106"/>
  <c r="D7076" i="106" s="1"/>
  <c r="B7047" i="106"/>
  <c r="D7047" i="106" s="1"/>
  <c r="F38" i="34"/>
  <c r="B1746" i="106"/>
  <c r="D1746" i="106" s="1"/>
  <c r="B2836" i="106"/>
  <c r="D2836" i="106" s="1"/>
  <c r="B6995" i="106"/>
  <c r="D6995" i="106" s="1"/>
  <c r="H342" i="29"/>
  <c r="B7221" i="106" s="1"/>
  <c r="D7221" i="106" s="1"/>
  <c r="F41" i="34"/>
  <c r="F49" i="34"/>
  <c r="L13" i="11"/>
  <c r="B2060" i="106" s="1"/>
  <c r="D2060"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B279" i="106"/>
  <c r="D279" i="106" s="1"/>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73" i="5"/>
  <c r="J24" i="12"/>
  <c r="B7730" i="106"/>
  <c r="D7730" i="106" s="1"/>
  <c r="B7270" i="106"/>
  <c r="B1328" i="106" l="1"/>
  <c r="D1328" i="106" s="1"/>
  <c r="D41" i="108"/>
  <c r="E43" i="108" s="1"/>
  <c r="C4" i="4"/>
  <c r="B2551" i="106" s="1"/>
  <c r="D2551" i="106" s="1"/>
  <c r="H77" i="4"/>
  <c r="B3299" i="106" s="1"/>
  <c r="D3299" i="106" s="1"/>
  <c r="B7235" i="106"/>
  <c r="D7235" i="106" s="1"/>
  <c r="G6" i="4"/>
  <c r="B2604" i="106" s="1"/>
  <c r="D2604" i="106" s="1"/>
  <c r="B1266" i="106"/>
  <c r="D1266" i="106" s="1"/>
  <c r="B5770" i="106"/>
  <c r="D5770" i="106" s="1"/>
  <c r="F41" i="108"/>
  <c r="G43" i="108" s="1"/>
  <c r="D7253" i="106"/>
  <c r="F66" i="34"/>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M41" i="3"/>
  <c r="B280" i="106"/>
  <c r="D280"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J17" i="4"/>
  <c r="B6227" i="106" s="1"/>
  <c r="D6227" i="106" s="1"/>
  <c r="F24" i="37"/>
  <c r="B7051" i="106"/>
  <c r="D7051" i="106" s="1"/>
  <c r="F6" i="4"/>
  <c r="B2593" i="106" s="1"/>
  <c r="D2593" i="106" s="1"/>
  <c r="D7" i="4"/>
  <c r="B2567" i="106" s="1"/>
  <c r="D2567" i="106" s="1"/>
  <c r="B281" i="106"/>
  <c r="D281" i="106" s="1"/>
  <c r="D54" i="36"/>
  <c r="F275" i="5"/>
  <c r="B5720" i="106" s="1"/>
  <c r="D5720" i="106" s="1"/>
  <c r="B5719" i="106"/>
  <c r="D5719" i="106" s="1"/>
  <c r="B1145" i="106"/>
  <c r="D1145" i="106" s="1"/>
  <c r="G41" i="108"/>
  <c r="G44" i="108" s="1"/>
  <c r="G45" i="108" s="1"/>
  <c r="C6" i="4"/>
  <c r="B2553" i="106" s="1"/>
  <c r="D2553" i="106" s="1"/>
  <c r="J8" i="4"/>
  <c r="J20" i="4" s="1"/>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F8" i="4" l="1"/>
  <c r="D8" i="146" s="1"/>
  <c r="D8" i="4"/>
  <c r="D10" i="4" s="1"/>
  <c r="B4123" i="106" s="1"/>
  <c r="D4123" i="106" s="1"/>
  <c r="B6223" i="106"/>
  <c r="D6223" i="106" s="1"/>
  <c r="K17" i="4"/>
  <c r="B3575" i="106" s="1"/>
  <c r="D3575" i="106"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19" i="4"/>
  <c r="B4144" i="106" s="1"/>
  <c r="D4144" i="106" s="1"/>
  <c r="H13" i="118"/>
  <c r="B2568" i="106"/>
  <c r="D2568" i="106" s="1"/>
  <c r="C8" i="146"/>
  <c r="D20" i="4"/>
  <c r="D78" i="4" s="1"/>
  <c r="F10" i="4"/>
  <c r="B4125" i="106" s="1"/>
  <c r="D4125" i="106" s="1"/>
  <c r="B2595" i="106"/>
  <c r="D2595" i="106"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B2574" i="106" l="1"/>
  <c r="D2574" i="106" s="1"/>
  <c r="C10" i="146"/>
  <c r="F8" i="146"/>
  <c r="J41" i="3"/>
  <c r="B6215" i="106"/>
  <c r="D6215" i="106"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N2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<sst xmlns="http://schemas.openxmlformats.org/spreadsheetml/2006/main" count="5023" uniqueCount="2099">
  <si>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</si>
  <si>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</si>
  <si>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</si>
  <si>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</si>
  <si>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</si>
  <si>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</si>
  <si>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</si>
  <si>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</si>
  <si>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</si>
  <si>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</si>
  <si>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</si>
  <si>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</si>
  <si>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</si>
  <si>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</si>
  <si>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</si>
  <si>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</si>
  <si>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</si>
  <si>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</si>
  <si>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</si>
  <si>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</si>
  <si>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</si>
  <si>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</si>
  <si>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</si>
  <si>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</si>
  <si>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</si>
  <si>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</si>
  <si>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</si>
  <si>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</si>
  <si>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</si>
  <si>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</si>
  <si>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</si>
  <si>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</si>
  <si>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</si>
  <si>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</si>
  <si>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</si>
  <si>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</si>
  <si>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</si>
  <si>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</si>
  <si>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</si>
  <si>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</si>
  <si>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</si>
  <si>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</si>
  <si>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</si>
  <si>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</si>
  <si>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</si>
  <si>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</si>
  <si>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</si>
  <si>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</si>
  <si>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</si>
  <si>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</si>
  <si>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</si>
  <si>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</si>
  <si>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</si>
  <si>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</si>
  <si>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</si>
  <si>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</si>
  <si>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</si>
  <si>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</si>
  <si>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</si>
  <si>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</si>
  <si>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</si>
  <si>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</si>
  <si>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</si>
  <si>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</si>
  <si>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</si>
  <si>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</si>
  <si>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</si>
  <si>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</si>
  <si>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</si>
  <si>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</si>
  <si>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</si>
  <si>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</si>
  <si>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</si>
  <si>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</si>
  <si>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</si>
  <si>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</si>
  <si>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</si>
  <si>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</si>
  <si>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</si>
  <si>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</si>
  <si>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</si>
  <si>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</si>
  <si>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</si>
  <si>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</si>
  <si>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</si>
  <si>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</si>
  <si>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</si>
  <si>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</si>
  <si>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</si>
  <si>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</si>
  <si>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</si>
  <si>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</si>
  <si>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</si>
  <si>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</si>
  <si>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</si>
  <si>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</si>
  <si>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</si>
  <si>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</si>
  <si>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</si>
  <si>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</si>
  <si>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</si>
  <si>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</si>
  <si>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</si>
  <si>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</si>
  <si>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</si>
  <si>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</si>
  <si>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</si>
  <si>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</si>
  <si>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</si>
  <si>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</si>
  <si>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</si>
  <si>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</si>
  <si>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</si>
  <si>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</si>
  <si>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</si>
  <si>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</si>
  <si>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</si>
  <si>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</si>
  <si>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</si>
  <si>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</si>
  <si>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</si>
  <si>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</si>
  <si>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</si>
  <si>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</si>
  <si>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</si>
  <si>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</si>
  <si>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</si>
  <si>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</si>
  <si>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</si>
  <si>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</si>
  <si>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</si>
  <si>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</si>
  <si>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</si>
  <si>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</si>
  <si>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</si>
  <si>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</si>
  <si>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</si>
  <si>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</si>
  <si>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</si>
  <si>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</si>
  <si>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</si>
  <si>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</si>
  <si>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</si>
  <si>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</si>
  <si>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</si>
  <si>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</si>
  <si>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</si>
  <si>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</si>
  <si>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</si>
  <si>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</si>
  <si>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</si>
  <si>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</si>
  <si>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</si>
  <si>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</si>
  <si>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</si>
  <si>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</si>
  <si>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</si>
  <si>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</si>
  <si>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</si>
  <si>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</si>
  <si>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</si>
  <si>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</si>
  <si>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</si>
  <si>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</si>
  <si>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</si>
  <si>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</si>
  <si>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</si>
  <si>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</si>
  <si>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</si>
  <si>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</si>
  <si>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</si>
  <si>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</si>
  <si>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</si>
  <si>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</si>
  <si>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</si>
  <si>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</si>
  <si>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</si>
  <si>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</si>
  <si>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</si>
  <si>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</si>
  <si>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</si>
  <si>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</si>
  <si>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</si>
  <si>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</si>
  <si>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</si>
  <si>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</si>
  <si>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</si>
  <si>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</si>
  <si>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</si>
  <si>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</si>
  <si>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</si>
  <si>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</si>
  <si>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</si>
  <si>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</si>
  <si>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</si>
  <si>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</si>
  <si>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</si>
  <si>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</si>
  <si>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</si>
  <si>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</si>
  <si>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</si>
  <si>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</si>
  <si>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</si>
  <si>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</si>
  <si>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</si>
  <si>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</si>
  <si>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</si>
  <si>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</si>
  <si>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</si>
  <si>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</si>
  <si>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</si>
  <si>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</si>
  <si>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</si>
  <si>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</si>
  <si>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</si>
  <si>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</si>
  <si>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</si>
  <si>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</si>
  <si>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</si>
  <si>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</si>
  <si>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</si>
  <si>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</si>
  <si>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</si>
  <si>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</si>
  <si>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</si>
  <si>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</si>
  <si>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</si>
  <si>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</si>
  <si>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</si>
  <si>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</si>
  <si>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</si>
  <si>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</si>
  <si>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</si>
  <si>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</si>
  <si>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</si>
  <si>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</si>
  <si>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</si>
  <si>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</si>
  <si>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</si>
  <si>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</si>
  <si>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</si>
  <si>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</si>
  <si>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</si>
  <si>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</si>
  <si>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</si>
  <si>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</si>
  <si>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</si>
  <si>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</si>
  <si>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</si>
  <si>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</si>
  <si>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</si>
  <si>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</si>
  <si>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</si>
  <si>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</si>
  <si>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</si>
  <si>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</si>
  <si>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</si>
  <si>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</si>
  <si>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</si>
  <si>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</si>
  <si>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</si>
  <si>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</si>
  <si>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</si>
  <si>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</si>
  <si>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</si>
  <si>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</si>
  <si>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</si>
  <si>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</si>
  <si>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</si>
  <si>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</si>
  <si>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</si>
  <si>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</si>
  <si>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</si>
  <si>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</si>
  <si>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</si>
  <si>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</si>
  <si>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</si>
  <si>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</si>
  <si>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</si>
  <si>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</si>
  <si>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</si>
  <si>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</si>
  <si>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</si>
  <si>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</si>
  <si>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</si>
  <si>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</si>
  <si>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</si>
  <si>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</si>
  <si>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</si>
  <si>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</si>
  <si>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</si>
  <si>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</si>
  <si>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</si>
  <si>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</si>
  <si>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</si>
  <si>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</si>
  <si>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</si>
  <si>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</si>
  <si>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</si>
  <si>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</si>
  <si>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</si>
  <si>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</si>
  <si>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</si>
  <si>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</si>
  <si>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</si>
  <si>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</si>
  <si>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</si>
  <si>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</si>
  <si>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</si>
  <si>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</si>
  <si>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</si>
  <si>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</si>
  <si>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</si>
  <si>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</si>
  <si>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</si>
  <si>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</si>
  <si>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</si>
  <si>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</si>
  <si>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</si>
  <si>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</si>
  <si>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</si>
  <si>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</si>
  <si>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</si>
  <si>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</si>
  <si>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</si>
  <si>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</si>
  <si>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</si>
  <si>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</si>
  <si>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</si>
  <si>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</si>
  <si>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</si>
  <si>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</si>
  <si>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</si>
  <si>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</si>
  <si>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</si>
  <si>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</si>
  <si>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</si>
  <si>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</si>
  <si>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</si>
  <si>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</si>
  <si>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</si>
  <si>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</si>
  <si>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</si>
  <si>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</si>
  <si>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</si>
  <si>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</si>
  <si>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</si>
  <si>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</si>
  <si>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</si>
  <si>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</si>
  <si>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</si>
  <si>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</si>
  <si>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</si>
  <si>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</si>
  <si>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</si>
  <si>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</si>
  <si>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</si>
  <si>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</si>
  <si>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</si>
  <si>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</si>
  <si>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</si>
  <si>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</si>
  <si>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</si>
  <si>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</si>
  <si>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</si>
  <si>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</si>
  <si>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</si>
  <si>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</si>
  <si>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</si>
  <si>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</si>
  <si>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</si>
  <si>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</si>
  <si>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</si>
  <si>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</si>
  <si>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</si>
  <si>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</si>
  <si>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</si>
  <si>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</si>
  <si>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</si>
  <si>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</si>
  <si>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</si>
  <si>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</si>
  <si>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</si>
  <si>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</si>
  <si>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</si>
  <si>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</si>
  <si>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</si>
  <si>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</si>
  <si>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</si>
  <si>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</si>
  <si>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</si>
  <si>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</si>
  <si>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</si>
  <si>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</si>
  <si>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</si>
  <si>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</si>
  <si>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</si>
  <si>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</si>
  <si>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</si>
  <si>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</si>
  <si>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</si>
  <si>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</si>
  <si>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</si>
  <si>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</si>
  <si>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</si>
  <si>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</si>
  <si>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</si>
  <si>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</si>
  <si>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</si>
  <si>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</si>
  <si>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</si>
  <si>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</si>
  <si>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</si>
  <si>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</si>
  <si>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</si>
  <si>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</si>
  <si>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</si>
  <si>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</si>
  <si>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</si>
  <si>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</si>
  <si>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</si>
  <si>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</si>
  <si>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</si>
  <si>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</si>
  <si>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</si>
  <si>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</si>
  <si>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</si>
  <si>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</si>
  <si>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</si>
  <si>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</si>
  <si>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</si>
  <si>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</si>
  <si>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</si>
  <si>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</si>
  <si>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</si>
  <si>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</si>
  <si>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</si>
  <si>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</si>
  <si>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</si>
  <si>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</si>
  <si>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</si>
  <si>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</si>
  <si>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</si>
  <si>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</si>
  <si>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</si>
  <si>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</si>
  <si>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</si>
  <si>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</si>
  <si>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</si>
  <si>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</si>
  <si>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</si>
  <si>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</si>
  <si>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</si>
  <si>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</si>
  <si>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</si>
  <si>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</si>
  <si>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</si>
  <si>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</si>
  <si>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</si>
  <si>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</si>
  <si>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</si>
  <si>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</si>
  <si>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</si>
  <si>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</si>
  <si>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</si>
  <si>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</si>
  <si>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</si>
  <si>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</si>
  <si>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</si>
  <si>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</si>
  <si>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</si>
  <si>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</si>
  <si>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</si>
  <si>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</si>
  <si>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</si>
  <si>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</si>
  <si>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</si>
  <si>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</si>
  <si>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</si>
  <si>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</si>
  <si>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</si>
  <si>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</si>
  <si>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</si>
  <si>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</si>
  <si>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</si>
  <si>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</si>
  <si>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</si>
  <si>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</si>
  <si>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</si>
  <si>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</si>
  <si>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</si>
  <si>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</si>
  <si>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</si>
  <si>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</si>
  <si>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</si>
  <si>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</si>
  <si>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</si>
  <si>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</si>
  <si>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</si>
  <si>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</si>
  <si>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</si>
  <si>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</si>
  <si>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</si>
  <si>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</si>
  <si>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</si>
  <si>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</si>
  <si>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</si>
  <si>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</si>
  <si>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</si>
  <si>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</si>
  <si>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</si>
  <si>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</si>
  <si>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</si>
  <si>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</si>
  <si>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</si>
  <si>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</si>
  <si>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</si>
  <si>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</si>
  <si>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</si>
  <si>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</si>
  <si>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</si>
  <si>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</si>
  <si>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</si>
  <si>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</si>
  <si>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</si>
  <si>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</si>
  <si>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</si>
  <si>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</si>
  <si>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</si>
  <si>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</si>
  <si>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</si>
  <si>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</si>
  <si>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</si>
  <si>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</si>
  <si>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</si>
  <si>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</si>
  <si>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</si>
  <si>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</si>
  <si>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</si>
  <si>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</si>
  <si>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</si>
  <si>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</si>
  <si>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</si>
  <si>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</si>
  <si>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</si>
  <si>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</si>
  <si>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</si>
  <si>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</si>
  <si>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</si>
  <si>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</si>
  <si>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</si>
  <si>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</si>
  <si>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</si>
  <si>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</si>
  <si>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</si>
  <si>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</si>
  <si>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</si>
  <si>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</si>
  <si>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</si>
  <si>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</si>
  <si>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</si>
  <si>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</si>
  <si>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</si>
  <si>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</si>
  <si>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</si>
  <si>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</si>
  <si>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</si>
  <si>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</si>
  <si>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</si>
  <si>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</si>
  <si>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</si>
  <si>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</si>
  <si>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</si>
  <si>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</si>
  <si>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</si>
  <si>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</si>
  <si>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</si>
  <si>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</si>
  <si>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</si>
  <si>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</si>
  <si>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</si>
  <si>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</si>
  <si>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</si>
  <si>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</si>
  <si>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</si>
  <si>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</si>
  <si>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</si>
  <si>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</si>
  <si>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</si>
  <si>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</si>
  <si>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</si>
  <si>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</si>
  <si>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</si>
  <si>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</si>
  <si>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</si>
  <si>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</si>
  <si>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</si>
  <si>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</si>
  <si>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</si>
  <si>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</si>
  <si>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</si>
  <si>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</si>
  <si>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</si>
  <si>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</si>
  <si>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</si>
  <si>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</si>
  <si>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</si>
  <si>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</si>
  <si>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</si>
  <si>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</si>
  <si>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</si>
  <si>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</si>
  <si>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</si>
  <si>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</si>
  <si>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</si>
  <si>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</si>
  <si>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</si>
  <si>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</si>
  <si>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</si>
  <si>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</si>
  <si>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</si>
  <si>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</si>
  <si>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</si>
  <si>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</si>
  <si>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</si>
  <si>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</si>
  <si>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</si>
  <si>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</si>
  <si>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</si>
  <si>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</si>
  <si>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</si>
  <si>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</si>
  <si>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</si>
  <si>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</si>
  <si>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</si>
  <si>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</si>
  <si>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</si>
  <si>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</si>
  <si>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</si>
  <si>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</si>
  <si>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</si>
  <si>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</si>
  <si>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</si>
  <si>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</si>
  <si>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</si>
  <si>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</si>
  <si>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</si>
  <si>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</si>
  <si>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</si>
  <si>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</si>
  <si>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</si>
  <si>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</si>
  <si>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</si>
  <si>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</si>
  <si>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</si>
  <si>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</si>
  <si>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</si>
  <si>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</si>
  <si>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</si>
  <si>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</si>
  <si>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</si>
  <si>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</si>
  <si>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</si>
  <si>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</si>
  <si>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</si>
  <si>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</si>
  <si>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</si>
  <si>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</si>
  <si>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</si>
  <si>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</si>
  <si>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</si>
  <si>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</si>
  <si>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</si>
  <si>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</si>
  <si>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</si>
  <si>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</si>
  <si>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</si>
  <si>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</si>
  <si>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</si>
  <si>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</si>
  <si>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</si>
  <si>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</si>
  <si>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</si>
  <si>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</si>
  <si>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</si>
  <si>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</si>
  <si>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</si>
  <si>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</si>
  <si>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</si>
  <si>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</si>
  <si>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</si>
  <si>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</si>
  <si>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</si>
  <si>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</si>
  <si>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</si>
  <si>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</si>
  <si>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</si>
  <si>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</si>
  <si>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</si>
  <si>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</si>
  <si>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</si>
  <si>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</si>
  <si>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</si>
  <si>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</si>
  <si>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</si>
  <si>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</si>
  <si>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</si>
  <si>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</si>
  <si>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</si>
  <si>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</si>
  <si>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</si>
  <si>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</si>
  <si>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</si>
  <si>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</si>
  <si>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</si>
  <si>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</si>
  <si>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</si>
  <si>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</si>
  <si>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</si>
  <si>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</si>
  <si>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</si>
  <si>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</si>
  <si>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</si>
  <si>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</si>
  <si>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</si>
  <si>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</si>
  <si>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</si>
  <si>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</si>
  <si>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</si>
  <si>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</si>
  <si>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</si>
  <si>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</si>
  <si>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</si>
  <si>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</si>
  <si>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</si>
  <si>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</si>
  <si>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</si>
  <si>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</si>
  <si>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</si>
  <si>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</si>
  <si>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</si>
  <si>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</si>
  <si>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</si>
  <si>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</si>
  <si>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</si>
  <si>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</si>
  <si>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</si>
  <si>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</si>
  <si>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</si>
  <si>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</si>
  <si>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</si>
  <si>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</si>
  <si>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</si>
  <si>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</si>
  <si>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</si>
  <si>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</si>
  <si>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</si>
  <si>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</si>
  <si>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</si>
  <si>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</si>
  <si>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</si>
  <si>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</si>
  <si>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</si>
  <si>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</si>
  <si>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</si>
  <si>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</si>
  <si>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</si>
  <si>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</si>
  <si>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</si>
  <si>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</si>
  <si>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</si>
  <si>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</si>
  <si>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</si>
  <si>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</si>
  <si>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</si>
  <si>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</si>
  <si>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</si>
  <si>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</si>
  <si>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</si>
  <si>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</si>
  <si>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</si>
  <si>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</si>
  <si>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</si>
  <si>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</si>
  <si>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</si>
  <si>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</si>
  <si>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</si>
  <si>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</si>
  <si>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</si>
  <si>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</si>
  <si>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</si>
  <si>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</si>
  <si>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</si>
  <si>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</si>
  <si>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</si>
  <si>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</si>
  <si>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</si>
  <si>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</si>
  <si>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</si>
  <si>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</si>
  <si>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</si>
  <si>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</si>
  <si>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</si>
  <si>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</si>
  <si>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</si>
  <si>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</si>
  <si>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</si>
  <si>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</si>
  <si>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</si>
  <si>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</si>
  <si>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</si>
  <si>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</si>
  <si>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</si>
  <si>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</si>
  <si>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</si>
  <si>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</si>
  <si>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</si>
  <si>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</si>
  <si>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</si>
  <si>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</si>
  <si>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</si>
  <si>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</si>
  <si>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</si>
  <si>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</si>
  <si>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</si>
  <si>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</si>
  <si>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</si>
  <si>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</si>
  <si>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</si>
  <si>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</si>
  <si>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</si>
  <si>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</si>
  <si>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</si>
  <si>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</si>
  <si>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</si>
  <si>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</si>
  <si>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</si>
  <si>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</si>
  <si>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</si>
  <si>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</si>
  <si>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</si>
  <si>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</si>
  <si>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</si>
  <si>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</si>
  <si>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</si>
  <si>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</si>
  <si>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</si>
  <si>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</si>
  <si>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</si>
  <si>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</si>
  <si>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</si>
  <si>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</si>
  <si>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</si>
  <si>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</si>
  <si>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</si>
  <si>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</si>
  <si>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</si>
  <si>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</si>
  <si>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</si>
  <si>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</si>
  <si>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</si>
  <si>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</si>
  <si>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</si>
  <si>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</si>
  <si>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</si>
  <si>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</si>
  <si>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</si>
  <si>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</si>
  <si>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</si>
  <si>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</si>
  <si>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</si>
  <si>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</si>
  <si>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</si>
  <si>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</si>
  <si>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</si>
  <si>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</si>
  <si>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</si>
  <si>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</si>
  <si>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</si>
  <si>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</si>
  <si>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</si>
  <si>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</si>
  <si>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</si>
  <si>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</si>
  <si>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</si>
  <si>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</si>
  <si>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</si>
  <si>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</si>
  <si>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</si>
  <si>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</si>
  <si>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</si>
  <si>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</si>
  <si>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</si>
  <si>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</si>
  <si>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</si>
  <si>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</si>
  <si>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</si>
  <si>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</si>
  <si>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</si>
  <si>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</si>
  <si>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</si>
  <si>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</si>
  <si>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</si>
  <si>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</si>
  <si>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</si>
  <si>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</si>
  <si>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</si>
  <si>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</si>
  <si>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</si>
  <si>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</si>
  <si>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</si>
  <si>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</si>
  <si>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</si>
  <si>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</si>
  <si>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</si>
  <si>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</si>
  <si>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</si>
  <si>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</si>
  <si>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</si>
  <si>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</si>
  <si>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</si>
  <si>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</si>
  <si>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</si>
  <si>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</si>
  <si>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</si>
  <si>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</si>
  <si>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</si>
  <si>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</si>
  <si>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</si>
  <si>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</si>
  <si>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</si>
  <si>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</si>
  <si>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</si>
  <si>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</si>
  <si>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</si>
  <si>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</si>
  <si>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</si>
  <si>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</si>
  <si>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</si>
  <si>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</si>
  <si>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</si>
  <si>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</si>
  <si>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</si>
  <si>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</si>
  <si>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</si>
  <si>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</si>
  <si>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</si>
  <si>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</si>
  <si>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</si>
  <si>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</si>
  <si>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</si>
  <si>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</si>
  <si>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</si>
  <si>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</si>
  <si>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</si>
  <si>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</si>
  <si>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</si>
  <si>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</si>
  <si>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</si>
  <si>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</si>
  <si>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</si>
  <si>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</si>
  <si>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</si>
  <si>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</si>
  <si>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</si>
  <si>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</si>
  <si>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</si>
  <si>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</si>
  <si>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</si>
  <si>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</si>
  <si>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</si>
  <si>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</si>
  <si>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</si>
  <si>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</si>
  <si>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</si>
  <si>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</si>
  <si>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</si>
  <si>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</si>
  <si>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</si>
  <si>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</si>
  <si>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</si>
  <si>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</si>
  <si>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</si>
  <si>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</si>
  <si>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</si>
  <si>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</si>
  <si>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</si>
  <si>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</si>
  <si>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</si>
  <si>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</si>
  <si>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</si>
  <si>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</si>
  <si>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</si>
  <si>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</si>
  <si>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</si>
  <si>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</si>
  <si>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</si>
  <si>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</si>
  <si>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</si>
  <si>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</si>
  <si>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</si>
  <si>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</si>
  <si>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</si>
  <si>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</si>
  <si>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</si>
  <si>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</si>
  <si>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</si>
  <si>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</si>
  <si>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</si>
  <si>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</si>
  <si>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</si>
  <si>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</si>
  <si>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</si>
  <si>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</si>
  <si>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</si>
  <si>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</si>
  <si>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</si>
  <si>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</si>
  <si>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</si>
  <si>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</si>
  <si>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</si>
  <si>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</si>
  <si>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</si>
  <si>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</si>
  <si>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</si>
  <si>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</si>
  <si>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</si>
  <si>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</si>
  <si>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</si>
  <si>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</si>
  <si>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</si>
  <si>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</si>
  <si>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</si>
  <si>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</si>
  <si>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</si>
  <si>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</si>
  <si>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</si>
  <si>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</si>
  <si>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</si>
  <si>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</si>
  <si>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</si>
  <si>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</si>
  <si>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</si>
  <si>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</si>
  <si>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</si>
  <si>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</si>
  <si>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</si>
  <si>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</si>
  <si>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</si>
  <si>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</si>
  <si>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</si>
  <si>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</si>
  <si>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</si>
  <si>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</si>
  <si>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</si>
  <si>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</si>
  <si>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</si>
  <si>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</si>
  <si>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</si>
  <si>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</si>
  <si>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</si>
  <si>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</si>
  <si>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</si>
  <si>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</si>
  <si>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</si>
  <si>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</si>
  <si>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</si>
  <si>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</si>
  <si>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</si>
  <si>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</si>
  <si>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</si>
  <si>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</si>
  <si>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</si>
  <si>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</si>
  <si>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</si>
  <si>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</si>
  <si>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</si>
  <si>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</si>
  <si>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</si>
  <si>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</si>
  <si>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</si>
  <si>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</si>
  <si>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</si>
  <si>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</si>
  <si>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</si>
  <si>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</si>
  <si>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</si>
  <si>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</si>
  <si>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</si>
  <si>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</si>
  <si>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</si>
  <si>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</si>
  <si>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</si>
  <si>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</si>
  <si>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</si>
  <si>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</si>
  <si>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</si>
  <si>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</si>
  <si>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</si>
  <si>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</si>
  <si>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</si>
  <si>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</si>
  <si>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</si>
  <si>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</si>
  <si>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</si>
  <si>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</si>
  <si>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</si>
  <si>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</si>
  <si>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</si>
  <si>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</si>
  <si>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</si>
  <si>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</si>
  <si>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</si>
  <si>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</si>
  <si>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</si>
  <si>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</si>
  <si>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</si>
  <si>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</si>
  <si>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</si>
  <si>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</si>
  <si>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</si>
  <si>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</si>
  <si>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</si>
  <si>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</si>
  <si>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</si>
  <si>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</si>
  <si>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</si>
  <si>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</si>
  <si>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</si>
  <si>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</si>
  <si>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</si>
  <si>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</si>
  <si>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</si>
  <si>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</si>
  <si>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</si>
  <si>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</si>
  <si>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</si>
  <si>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</si>
  <si>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</si>
  <si>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</si>
  <si>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</si>
  <si>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</si>
  <si>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</si>
  <si>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</si>
  <si>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</si>
  <si>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</si>
  <si>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</si>
  <si>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</si>
  <si>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</si>
  <si>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</si>
  <si>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</si>
  <si>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</si>
  <si>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</si>
  <si>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</si>
  <si>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</si>
  <si>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</si>
  <si>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</si>
  <si>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</si>
  <si>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</si>
  <si>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</si>
  <si>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</si>
  <si>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</si>
  <si>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</si>
  <si>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</si>
  <si>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</si>
  <si>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</si>
  <si>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</si>
  <si>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</si>
  <si>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</si>
  <si>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</si>
  <si>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</si>
  <si>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</si>
  <si>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</si>
  <si>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</si>
  <si>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</si>
  <si>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</si>
  <si>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</si>
  <si>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</si>
  <si>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</si>
  <si>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</si>
  <si>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</si>
  <si>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</si>
  <si>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</si>
  <si>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</si>
  <si>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</si>
  <si>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</si>
  <si>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</si>
  <si>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</si>
  <si>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</si>
  <si>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</si>
  <si>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</si>
  <si>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</si>
  <si>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</si>
  <si>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</si>
  <si>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</si>
  <si>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</si>
  <si>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</si>
  <si>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</si>
  <si>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</si>
  <si>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</si>
  <si>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</si>
  <si>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</si>
  <si>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</si>
  <si>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</si>
  <si>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</si>
  <si>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</si>
  <si>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</si>
  <si>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</si>
  <si>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</si>
  <si>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</si>
  <si>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</si>
  <si>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</si>
  <si>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</si>
  <si>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</si>
  <si>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</si>
  <si>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</si>
  <si>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</si>
  <si>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</si>
  <si>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</si>
  <si>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</si>
  <si>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</si>
  <si>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</si>
  <si>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</si>
  <si>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</si>
  <si>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</si>
  <si>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</si>
  <si>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</si>
  <si>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</si>
  <si>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</si>
  <si>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</si>
  <si>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</si>
  <si>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</si>
  <si>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</si>
  <si>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</si>
  <si>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</si>
  <si>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</si>
  <si>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</si>
  <si>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</si>
  <si>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</si>
  <si>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</si>
  <si>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</si>
  <si>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</si>
  <si>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</si>
  <si>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</si>
  <si>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</si>
  <si>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</si>
  <si>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</si>
  <si>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</si>
  <si>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</si>
  <si>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</si>
  <si>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</si>
  <si>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</si>
  <si>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</si>
  <si>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</si>
  <si>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</si>
  <si>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</si>
  <si>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</si>
  <si>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</si>
  <si>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</si>
  <si>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</si>
  <si>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</si>
  <si>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</si>
  <si>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</si>
  <si>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</si>
  <si>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</si>
  <si>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</si>
  <si>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</si>
  <si>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</si>
  <si>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</si>
  <si>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</si>
  <si>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</si>
  <si>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</si>
  <si>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</si>
  <si>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</si>
  <si>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</si>
  <si>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</si>
  <si>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</si>
  <si>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</si>
  <si>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</si>
  <si>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</si>
  <si>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</si>
  <si>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</si>
  <si>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</si>
  <si>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</si>
  <si>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</si>
  <si>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</si>
  <si>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</si>
  <si>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</si>
  <si>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</si>
  <si>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</si>
  <si>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</si>
  <si>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</si>
  <si>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</si>
  <si>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</si>
  <si>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</si>
  <si>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</si>
  <si>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</si>
  <si>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</si>
  <si>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</si>
  <si>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</si>
  <si>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</si>
  <si>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</si>
  <si>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</si>
  <si>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</si>
  <si>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</si>
  <si>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</si>
  <si>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</si>
  <si>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</si>
  <si>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</si>
  <si>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</si>
  <si>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</si>
  <si>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</si>
  <si>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</si>
  <si>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</si>
  <si>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</si>
  <si>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</si>
  <si>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</si>
  <si>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</si>
  <si>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</si>
  <si>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</si>
  <si>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</si>
  <si>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</si>
  <si>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</si>
  <si>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</si>
  <si>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</si>
  <si>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</si>
  <si>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</si>
  <si>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</si>
  <si>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</si>
  <si>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</si>
  <si>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</si>
  <si>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</si>
  <si>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</si>
  <si>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</si>
  <si>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</si>
  <si>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</si>
  <si>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</si>
  <si>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</si>
  <si>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</si>
  <si>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</si>
  <si>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</si>
  <si>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</si>
  <si>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</si>
  <si>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</si>
  <si>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</si>
  <si>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</si>
  <si>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</si>
  <si>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</si>
  <si>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</si>
  <si>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</si>
  <si>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</si>
  <si>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</si>
  <si>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</si>
  <si>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</si>
  <si>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</si>
  <si>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</si>
  <si>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</si>
  <si>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</si>
  <si>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</si>
  <si>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</si>
  <si>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</si>
  <si>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</si>
  <si>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</si>
  <si>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</si>
  <si>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</si>
  <si>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</si>
  <si>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</si>
  <si>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</si>
  <si>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</si>
  <si>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</si>
  <si>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</si>
  <si>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</si>
  <si>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</si>
  <si>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</si>
  <si>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</si>
  <si>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</si>
  <si>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</si>
  <si>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</si>
  <si>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</si>
  <si>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</si>
  <si>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</si>
  <si>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</si>
  <si>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</si>
  <si>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</si>
  <si>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</si>
  <si>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</si>
  <si>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</si>
  <si>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</si>
  <si>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</si>
  <si>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</si>
  <si>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</si>
  <si>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</si>
  <si>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</si>
  <si>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</si>
  <si>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</si>
  <si>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</si>
  <si>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</si>
  <si>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</si>
  <si>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</si>
  <si>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</si>
  <si>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</si>
  <si>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</si>
  <si>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</si>
  <si>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</si>
  <si>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</si>
  <si>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</si>
  <si>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</si>
  <si>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</si>
  <si>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</si>
  <si>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</si>
  <si>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</si>
  <si>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</si>
  <si>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</si>
  <si>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</si>
  <si>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</si>
  <si>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</si>
  <si>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</si>
  <si>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</si>
  <si>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</si>
  <si>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</si>
  <si>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</si>
  <si>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</si>
  <si>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</si>
  <si>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</si>
  <si>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</si>
  <si>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</si>
  <si>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</si>
  <si>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</si>
  <si>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</si>
  <si>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</si>
  <si>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</si>
  <si>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</si>
  <si>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</si>
  <si>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</si>
  <si>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</si>
  <si>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</si>
  <si>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</si>
  <si>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</si>
  <si>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</si>
  <si>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</si>
  <si>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</si>
  <si>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</si>
  <si>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</si>
  <si>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</si>
  <si>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</si>
  <si>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</si>
  <si>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</si>
  <si>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</si>
  <si>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</si>
  <si>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</si>
  <si>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</si>
  <si>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</si>
  <si>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</si>
  <si>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</si>
  <si>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</si>
  <si>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</si>
  <si>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</si>
  <si>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</si>
  <si>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</si>
  <si>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</si>
  <si>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</si>
  <si>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</si>
  <si>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</si>
  <si>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</si>
  <si>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</si>
  <si>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</si>
  <si>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</si>
  <si>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</si>
  <si>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</si>
  <si>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</si>
  <si>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</si>
  <si>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</si>
  <si>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</si>
  <si>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</si>
  <si>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</si>
  <si>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</si>
  <si>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</si>
  <si>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</si>
  <si>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</si>
  <si>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</si>
  <si>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</si>
  <si>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</si>
  <si>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</si>
  <si>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</si>
  <si>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</si>
  <si>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</si>
  <si>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</si>
  <si>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</si>
  <si>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</si>
  <si>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</si>
  <si>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</si>
  <si>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</si>
  <si>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</si>
  <si>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</si>
  <si>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</si>
  <si>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</si>
  <si>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</si>
  <si>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</si>
  <si>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</si>
  <si>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</si>
  <si>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</si>
  <si>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</si>
  <si>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</si>
  <si>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</si>
  <si>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</si>
  <si>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</si>
  <si>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</si>
  <si>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</si>
  <si>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</si>
  <si>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</si>
  <si>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</si>
  <si>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</si>
  <si>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</si>
  <si>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</si>
  <si>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</si>
  <si>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</si>
  <si>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</si>
  <si>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</si>
  <si>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</si>
  <si>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</si>
  <si>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</si>
  <si>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</si>
  <si>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</si>
  <si>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</si>
  <si>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</si>
  <si>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</si>
  <si>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</si>
  <si>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</si>
  <si>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</si>
  <si>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</si>
  <si>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</si>
  <si>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</si>
  <si>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</si>
  <si>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</si>
  <si>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</si>
  <si>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</si>
  <si>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</si>
  <si>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</si>
  <si>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</si>
  <si>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</si>
  <si>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</si>
  <si>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</si>
  <si>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</si>
  <si>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</si>
  <si>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</si>
  <si>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</si>
  <si>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</si>
  <si>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</si>
  <si>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</si>
  <si>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</si>
  <si>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</si>
  <si>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</si>
  <si>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</si>
  <si>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</si>
  <si>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</si>
  <si>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</si>
  <si>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</si>
  <si>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</si>
  <si>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</si>
  <si>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</si>
  <si>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</si>
  <si>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</si>
  <si>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</si>
  <si>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</si>
  <si>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</si>
  <si>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</si>
  <si>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</si>
  <si>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</si>
  <si>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</si>
  <si>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</si>
  <si>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</si>
  <si>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</si>
  <si>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</si>
  <si>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</si>
  <si>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</si>
  <si>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</si>
  <si>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</si>
  <si>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</si>
  <si>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</si>
  <si>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</si>
  <si>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</si>
  <si>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</si>
  <si>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</si>
  <si>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</si>
  <si>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</si>
  <si>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</si>
  <si>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</si>
  <si>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</si>
  <si>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</si>
  <si>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</si>
  <si>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</si>
  <si>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</si>
  <si>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</si>
  <si>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</si>
  <si>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</si>
  <si>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</si>
  <si>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</si>
  <si>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</si>
  <si>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</si>
  <si>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</si>
  <si>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</si>
  <si>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</si>
  <si>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</si>
  <si>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</si>
  <si>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</si>
  <si>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</si>
  <si>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</si>
  <si>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</si>
  <si>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</si>
  <si>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</si>
  <si>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</si>
  <si>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</si>
  <si>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</si>
  <si>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</si>
  <si>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</si>
  <si>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</si>
  <si>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</si>
  <si>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</si>
  <si>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</si>
  <si>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</si>
  <si>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</si>
  <si>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</si>
  <si>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</si>
  <si>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</si>
  <si>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</si>
  <si>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</si>
  <si>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</si>
  <si>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</si>
  <si>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</si>
  <si>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</si>
  <si>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</si>
  <si>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</si>
  <si>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</si>
  <si>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</si>
  <si>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</si>
  <si>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</si>
  <si>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</si>
  <si>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</si>
  <si>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</si>
  <si>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</si>
  <si>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</si>
  <si>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</si>
  <si>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</si>
  <si>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</si>
  <si>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</si>
  <si>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</si>
  <si>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</si>
  <si>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</si>
  <si>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</si>
  <si>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</si>
  <si>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</si>
  <si>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</si>
  <si>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</si>
  <si>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</si>
  <si>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</si>
  <si>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</si>
  <si>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</si>
  <si>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</si>
  <si>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</si>
  <si>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</si>
  <si>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</si>
  <si>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</si>
  <si>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</si>
  <si>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</si>
  <si>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</si>
  <si>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</si>
  <si>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</si>
  <si>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</si>
  <si>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</si>
  <si>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</si>
  <si>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</si>
  <si>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</si>
  <si>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</si>
  <si>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</si>
  <si>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</si>
  <si>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</si>
  <si>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</si>
  <si>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</si>
  <si>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</si>
  <si>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</si>
  <si>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</si>
  <si>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</si>
  <si>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</si>
  <si>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</si>
  <si>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</si>
  <si>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</si>
  <si>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</si>
  <si>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</si>
  <si>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</si>
  <si>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</si>
  <si>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</si>
  <si>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</si>
  <si>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</si>
  <si>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</si>
  <si>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</si>
  <si>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</si>
  <si>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</si>
  <si>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</si>
  <si>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</si>
  <si>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</si>
  <si>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</si>
  <si>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</si>
  <si>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</si>
  <si>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</si>
  <si>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</si>
  <si>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</si>
  <si>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</si>
  <si>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</si>
  <si>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</si>
  <si>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</si>
  <si>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</si>
  <si>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</si>
  <si>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</si>
  <si>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</si>
  <si>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</si>
  <si>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</si>
  <si>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</si>
  <si>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</si>
  <si>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</si>
  <si>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</si>
  <si>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</si>
  <si>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</si>
  <si>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</si>
  <si>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</si>
  <si>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</si>
  <si>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</si>
  <si>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</si>
  <si>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</si>
  <si>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</si>
  <si>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</si>
  <si>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</si>
  <si>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</si>
  <si>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</si>
  <si>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</si>
  <si>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</si>
  <si>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</si>
  <si>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</si>
  <si>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</si>
  <si>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</si>
  <si>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</si>
  <si>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</si>
  <si>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</si>
  <si>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</si>
  <si>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</si>
  <si>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</si>
  <si>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</si>
  <si>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</si>
  <si>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</si>
  <si>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</si>
  <si>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</si>
  <si>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</si>
  <si>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</si>
  <si>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</si>
  <si>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</si>
  <si>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</si>
  <si>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</si>
  <si>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</si>
  <si>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</si>
  <si>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</si>
  <si>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</si>
  <si>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</si>
  <si>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</si>
  <si>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</si>
  <si>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</si>
  <si>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</si>
  <si>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</si>
  <si>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</si>
  <si>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</si>
  <si>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</si>
  <si>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</si>
  <si>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</si>
  <si>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</si>
  <si>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</si>
  <si>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</si>
  <si>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</si>
  <si>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</si>
  <si>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</si>
  <si>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</si>
  <si>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</si>
  <si>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</si>
  <si>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</si>
  <si>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</si>
  <si>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</si>
  <si>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</si>
  <si>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</si>
  <si>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</si>
  <si>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</si>
  <si>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</si>
  <si>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</si>
  <si>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</si>
  <si>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</si>
  <si>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</si>
  <si>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</si>
  <si>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</si>
  <si>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</si>
  <si>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</si>
  <si>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</si>
  <si>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</si>
  <si>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</si>
  <si>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</si>
  <si>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</si>
  <si>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</si>
  <si>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</si>
  <si>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</si>
  <si>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</si>
  <si>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</si>
  <si>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</si>
  <si>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</si>
  <si>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</si>
  <si>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</si>
  <si>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</si>
  <si>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</si>
  <si>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</si>
  <si>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</si>
  <si>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</si>
  <si>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</si>
  <si>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</si>
  <si>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</si>
  <si>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</si>
  <si>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</si>
  <si>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</si>
  <si>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</si>
  <si>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</si>
  <si>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</si>
  <si>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</si>
  <si>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</si>
  <si>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</si>
  <si>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</si>
  <si>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</si>
  <si>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</si>
  <si>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</si>
  <si>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</si>
  <si>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</si>
  <si>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</si>
  <si>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</si>
  <si>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</si>
  <si>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</si>
  <si>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</si>
  <si>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</si>
  <si>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</si>
  <si>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</si>
  <si>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</si>
  <si>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</si>
  <si>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</si>
  <si>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</si>
  <si>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</si>
  <si>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</si>
  <si>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</si>
  <si>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</si>
  <si>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</si>
  <si>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</si>
  <si>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</si>
  <si>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</si>
  <si>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</si>
  <si>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</si>
  <si>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</si>
  <si>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</si>
  <si>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</si>
  <si>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</si>
  <si>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</si>
  <si>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</si>
  <si>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</si>
  <si>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</si>
  <si>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</si>
  <si>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</si>
  <si>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</si>
  <si>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</si>
  <si>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</si>
  <si>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</si>
  <si>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</si>
  <si>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</si>
  <si>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</si>
  <si>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</si>
  <si>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</si>
  <si>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</si>
  <si>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</si>
  <si>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</si>
  <si>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</si>
  <si>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</si>
  <si>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</si>
  <si>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</si>
  <si>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</si>
  <si>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</si>
  <si>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</si>
  <si>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</si>
  <si>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</si>
  <si>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</si>
  <si>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</si>
  <si>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</si>
  <si>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</si>
  <si>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</si>
  <si>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</si>
  <si>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</si>
  <si>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</si>
  <si>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</si>
  <si>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</si>
  <si>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</si>
  <si>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</si>
  <si>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</si>
  <si>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</si>
  <si>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</si>
  <si>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</si>
  <si>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</si>
  <si>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</si>
  <si>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</si>
  <si>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</si>
  <si>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</si>
  <si>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</si>
  <si>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</si>
  <si>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</si>
  <si>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</si>
  <si>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</si>
  <si>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</si>
  <si>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</si>
  <si>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</si>
  <si>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</si>
  <si>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</si>
  <si>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</si>
  <si>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</si>
  <si>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</si>
  <si>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</si>
  <si>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</si>
  <si>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</si>
  <si>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</si>
  <si>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</si>
  <si>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</si>
  <si>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</si>
  <si>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</si>
  <si>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</si>
  <si>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</si>
  <si>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</si>
  <si>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</si>
  <si>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</si>
  <si>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</si>
  <si>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</si>
  <si>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</si>
  <si>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</si>
  <si>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</si>
  <si>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</si>
  <si>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</si>
  <si>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</si>
  <si>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</si>
  <si>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</si>
  <si>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</si>
  <si>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</si>
  <si>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</si>
  <si>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</si>
  <si>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</si>
  <si>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</si>
  <si>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</si>
  <si>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</si>
  <si>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</si>
  <si>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</si>
  <si>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</si>
  <si>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</si>
  <si>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</si>
  <si>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</si>
  <si>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</si>
  <si>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</si>
  <si>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</si>
  <si>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</si>
  <si>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</si>
  <si>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</si>
  <si>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</si>
  <si>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</si>
  <si>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</si>
  <si>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</si>
  <si>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</si>
  <si>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</si>
  <si>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</si>
  <si>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</si>
  <si>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</si>
  <si>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</si>
  <si>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</si>
  <si>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</si>
  <si>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</si>
  <si>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</si>
  <si>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</si>
  <si>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</si>
  <si>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</si>
  <si>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</si>
  <si>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</si>
  <si>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</si>
  <si>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</si>
  <si>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</si>
  <si>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</si>
  <si>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</si>
  <si>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</si>
  <si>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</si>
  <si>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</si>
  <si>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</si>
  <si>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</si>
  <si>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</si>
  <si>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</si>
  <si>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</si>
  <si>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</si>
  <si>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</si>
  <si>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</si>
  <si>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</si>
  <si>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</si>
  <si>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</si>
  <si>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</si>
  <si>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</si>
  <si>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</si>
  <si>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</si>
  <si>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</si>
  <si>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</si>
  <si>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</si>
  <si>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</si>
  <si>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</si>
  <si>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</si>
  <si>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</si>
  <si>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</si>
  <si>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</si>
  <si>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</si>
  <si>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</si>
  <si>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</si>
  <si>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</si>
  <si>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</si>
  <si>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</si>
  <si>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</si>
  <si>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</si>
  <si>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</si>
  <si>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</si>
  <si>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</si>
  <si>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</si>
  <si>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</si>
  <si>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</si>
  <si>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</si>
  <si>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</si>
  <si>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</si>
  <si>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</si>
  <si>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</si>
  <si>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</si>
  <si>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</si>
  <si>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</si>
  <si>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</si>
  <si>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</si>
  <si>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</si>
  <si>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</si>
  <si>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</si>
  <si>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</si>
  <si>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</si>
  <si>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</si>
  <si>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</si>
  <si>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</si>
  <si>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</si>
  <si>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</si>
  <si>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</si>
  <si>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</si>
  <si>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</si>
  <si>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</si>
  <si>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</si>
  <si>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</si>
  <si>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</si>
  <si>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</si>
  <si>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</si>
  <si>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</si>
  <si>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</si>
  <si>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</si>
  <si>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</si>
  <si>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</si>
  <si>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</si>
  <si>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</si>
  <si>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</si>
  <si>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</si>
  <si>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</si>
  <si>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</si>
  <si>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</si>
  <si>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</si>
  <si>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</si>
  <si>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</si>
  <si>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</si>
  <si>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</si>
  <si>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</si>
  <si>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</si>
  <si>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</si>
  <si>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</si>
  <si>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MCHENRY</t>
  </si>
  <si>
    <t>2200 N SEMINARY AVE.</t>
  </si>
  <si>
    <t>WOODSTOCK</t>
  </si>
  <si>
    <t>X</t>
  </si>
  <si>
    <t>EDER, CASELLA &amp; CO.</t>
  </si>
  <si>
    <t>5400 WEST ELM STREET, SUITE 203</t>
  </si>
  <si>
    <t>IL</t>
  </si>
  <si>
    <t>815-344-1300</t>
  </si>
  <si>
    <t>815-344-1320</t>
  </si>
  <si>
    <t>cpas@edercasella.com</t>
  </si>
  <si>
    <t xml:space="preserve"> 20. Findings reported on the SAS 115 letter:   1. Financial Statement Adjustments  During the audit, several misstatements were noted that resulted in material adjustments.  2. Uncollateralized Deposits  During the audit we noted that deposits held at Harrlis Bank N.A. exceeded the amount of coerage provided by the Federal Deposit Insurance Corporation</t>
  </si>
  <si>
    <t>See Note 1 to the Financial Statements</t>
  </si>
  <si>
    <t>The district did not have any contracts</t>
  </si>
  <si>
    <t>066-005142</t>
  </si>
  <si>
    <t>Eder, Casella &amp; Co.</t>
  </si>
  <si>
    <t>Audit Checklist: Contracts Paid in Current Year (CY) MUST be completed.  Please return to page 29 and add all current year contracts.</t>
  </si>
  <si>
    <t>directorefe140@gmail.com</t>
  </si>
  <si>
    <t>CHERYDEN JUERGENSEN</t>
  </si>
  <si>
    <t>N/A</t>
  </si>
  <si>
    <t>00-0000-000</t>
  </si>
  <si>
    <t>McHenry Co Coop for Employ Educ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</si>
</sst>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wrapText="1" indent="1"/>
    </xf>
    <xf numFmtId="0" fontId="64" fillId="0" borderId="9" xfId="3" applyFont="1" applyBorder="1" applyAlignment="1" applyProtection="1">
      <alignment horizontal="left" wrapText="1" indent="1"/>
    </xf>
    <xf numFmtId="0" fontId="64"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532109CB-04B4-4C13-B2D8-99B4C1925B7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c r="C5" s="26" t="s">
        <v>966</v>
      </c>
      <c r="D5" s="84"/>
      <c r="E5" s="84"/>
      <c r="H5" s="38"/>
      <c r="I5" s="2012" t="s">
        <v>701</v>
      </c>
      <c r="J5" s="2011"/>
      <c r="K5" s="2011"/>
      <c r="L5" s="2011"/>
      <c r="M5" s="2011"/>
      <c r="N5" s="2011"/>
      <c r="O5" s="2011"/>
      <c r="P5" s="2011"/>
      <c r="Q5" s="2011"/>
      <c r="R5" s="2011"/>
      <c r="S5" s="2011"/>
    </row>
    <row r="6" spans="1:28" ht="14.1" customHeight="1" x14ac:dyDescent="0.2">
      <c r="B6" s="104" t="s">
        <v>2077</v>
      </c>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2077</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v>44000000046</v>
      </c>
      <c r="B13" s="2038"/>
      <c r="C13" s="2038"/>
      <c r="D13" s="2038"/>
      <c r="E13" s="2038"/>
      <c r="F13" s="2038"/>
      <c r="G13" s="2038"/>
      <c r="H13" s="2039"/>
      <c r="I13" s="31"/>
      <c r="J13" s="30"/>
      <c r="K13" s="28"/>
      <c r="L13" s="30"/>
      <c r="M13" s="30"/>
      <c r="N13" s="30"/>
      <c r="O13" s="30"/>
      <c r="P13" s="30"/>
      <c r="Q13" s="30"/>
      <c r="R13" s="30"/>
      <c r="S13" s="30"/>
      <c r="T13" s="2042" t="s">
        <v>2082</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2078</v>
      </c>
      <c r="B15" s="2040"/>
      <c r="C15" s="2040"/>
      <c r="D15" s="2040"/>
      <c r="E15" s="2040"/>
      <c r="F15" s="2040"/>
      <c r="G15" s="2040"/>
      <c r="H15" s="2041"/>
      <c r="T15" s="2046" t="s">
        <v>2095</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2098</v>
      </c>
      <c r="B17" s="1997"/>
      <c r="C17" s="1997"/>
      <c r="D17" s="1997"/>
      <c r="E17" s="1997"/>
      <c r="F17" s="1997"/>
      <c r="G17" s="1997"/>
      <c r="H17" s="2022"/>
      <c r="T17" s="2053" t="s">
        <v>2083</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2079</v>
      </c>
      <c r="B19" s="1982"/>
      <c r="C19" s="1982"/>
      <c r="D19" s="1982"/>
      <c r="E19" s="1982"/>
      <c r="F19" s="1982"/>
      <c r="G19" s="1982"/>
      <c r="H19" s="1962"/>
      <c r="I19" s="30"/>
      <c r="J19" s="99"/>
      <c r="K19" s="40"/>
      <c r="L19" s="38"/>
      <c r="M19" s="112" t="s">
        <v>333</v>
      </c>
      <c r="P19" s="27"/>
      <c r="Q19" s="27"/>
      <c r="R19" s="27"/>
      <c r="S19" s="31"/>
      <c r="T19" s="2036" t="s">
        <v>2078</v>
      </c>
      <c r="U19" s="1961"/>
      <c r="V19" s="1961"/>
      <c r="W19" s="1962"/>
      <c r="X19" s="2051" t="s">
        <v>2084</v>
      </c>
      <c r="Y19" s="2052"/>
      <c r="Z19" s="2049">
        <v>60050</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2080</v>
      </c>
      <c r="B21" s="1961"/>
      <c r="C21" s="1961"/>
      <c r="D21" s="1961"/>
      <c r="E21" s="1961"/>
      <c r="F21" s="1961"/>
      <c r="G21" s="1961"/>
      <c r="H21" s="1962"/>
      <c r="I21" s="2016" t="s">
        <v>699</v>
      </c>
      <c r="J21" s="2011"/>
      <c r="K21" s="2011"/>
      <c r="L21" s="2011"/>
      <c r="M21" s="2011"/>
      <c r="N21" s="2011"/>
      <c r="O21" s="2011"/>
      <c r="P21" s="2011"/>
      <c r="Q21" s="2011"/>
      <c r="R21" s="2011"/>
      <c r="S21" s="2017"/>
      <c r="T21" s="2060" t="s">
        <v>2085</v>
      </c>
      <c r="U21" s="2061"/>
      <c r="V21" s="2061"/>
      <c r="W21" s="2061"/>
      <c r="X21" s="2066" t="s">
        <v>2086</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2094</v>
      </c>
      <c r="B23" s="2014"/>
      <c r="C23" s="2014"/>
      <c r="D23" s="2014"/>
      <c r="E23" s="2014"/>
      <c r="F23" s="2014"/>
      <c r="G23" s="2014"/>
      <c r="H23" s="2015"/>
      <c r="T23" s="1996" t="s">
        <v>2091</v>
      </c>
      <c r="U23" s="2059"/>
      <c r="V23" s="2059"/>
      <c r="W23" s="2059"/>
      <c r="X23" s="2063">
        <v>43434</v>
      </c>
      <c r="Y23" s="2064"/>
      <c r="Z23" s="2064"/>
      <c r="AA23" s="2065"/>
    </row>
    <row r="24" spans="1:27" ht="14.1" customHeight="1" x14ac:dyDescent="0.2">
      <c r="A24" s="88" t="s">
        <v>698</v>
      </c>
      <c r="B24" s="49"/>
      <c r="C24" s="49"/>
      <c r="D24" s="49"/>
      <c r="E24" s="49"/>
      <c r="F24" s="49"/>
      <c r="G24" s="49"/>
      <c r="H24" s="61"/>
      <c r="J24" s="1983" t="str">
        <f>IF(B5="x",IF(AUDITCHECK!D29="AFR form Incomplete.","",IF(AUDITCHECK!D29="Deficit reduction plan is required.","School District must complete a deficit reduction plan in the 2018-2019 Budget",)),"")</f>
        <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60098</v>
      </c>
      <c r="B25" s="1961"/>
      <c r="C25" s="1961"/>
      <c r="D25" s="1961"/>
      <c r="E25" s="1961"/>
      <c r="F25" s="1961"/>
      <c r="G25" s="1961"/>
      <c r="H25" s="1962"/>
      <c r="I25" s="113"/>
      <c r="J25" s="1985"/>
      <c r="K25" s="1985"/>
      <c r="L25" s="1985"/>
      <c r="M25" s="1985"/>
      <c r="N25" s="1985"/>
      <c r="O25" s="1985"/>
      <c r="P25" s="1985"/>
      <c r="Q25" s="1985"/>
      <c r="R25" s="1985"/>
      <c r="S25" s="1986"/>
      <c r="T25" s="2056" t="s">
        <v>2087</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2081</v>
      </c>
      <c r="M29" s="40" t="s">
        <v>101</v>
      </c>
      <c r="N29" s="32" t="s">
        <v>1604</v>
      </c>
      <c r="O29" s="32"/>
      <c r="P29" s="32"/>
      <c r="Q29" s="32"/>
      <c r="R29" s="32"/>
      <c r="S29" s="123"/>
      <c r="T29" s="6"/>
      <c r="U29" s="6"/>
      <c r="V29" s="6"/>
      <c r="W29" s="6"/>
      <c r="X29" s="6"/>
      <c r="Y29" s="6"/>
      <c r="Z29" s="6"/>
      <c r="AA29" s="132"/>
    </row>
    <row r="30" spans="1:27" ht="13.5" customHeight="1" x14ac:dyDescent="0.2">
      <c r="A30" s="153"/>
      <c r="B30" s="136" t="s">
        <v>2081</v>
      </c>
      <c r="C30" s="124" t="s">
        <v>1226</v>
      </c>
      <c r="D30" s="28"/>
      <c r="E30" s="28"/>
      <c r="F30" s="140"/>
      <c r="G30" s="114"/>
      <c r="H30" s="114"/>
      <c r="I30" s="54"/>
      <c r="J30" s="102"/>
      <c r="K30" s="28" t="s">
        <v>597</v>
      </c>
      <c r="L30" s="148" t="s">
        <v>2081</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2081</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c r="B40" s="1975"/>
      <c r="C40" s="1976"/>
      <c r="D40" s="1976"/>
      <c r="E40" s="1976"/>
      <c r="F40" s="1977"/>
      <c r="G40" s="1977"/>
      <c r="H40" s="1978"/>
      <c r="I40" s="1999"/>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c r="B42" s="1980"/>
      <c r="C42" s="1981"/>
      <c r="D42" s="1979"/>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9" zoomScale="110" zoomScaleNormal="110" workbookViewId="0">
      <selection activeCell="T17" sqref="T17:AA1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election activeCell="T17" sqref="T17:AA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t="s">
        <v>2077</v>
      </c>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2088</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2092</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0" colorId="8" zoomScale="110" zoomScaleNormal="110" workbookViewId="0">
      <selection activeCell="T17" sqref="T17:AA1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1295270</v>
      </c>
      <c r="E16" s="356"/>
      <c r="F16" s="1755">
        <f>SUM('Acct Summary 7-8'!C17,'Acct Summary 7-8'!D17,'Acct Summary 7-8'!F17)</f>
        <v>1216517</v>
      </c>
      <c r="G16" s="356"/>
      <c r="H16" s="1755">
        <f>SUM(D16-F16)</f>
        <v>78753</v>
      </c>
      <c r="I16" s="222"/>
      <c r="J16" s="1755">
        <f>SUM('Acct Summary 7-8'!C81,'Acct Summary 7-8'!D81,'Acct Summary 7-8'!F81,'Acct Summary 7-8'!I81)</f>
        <v>319054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T17" sqref="T17:AA1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McHenry Co Coop for Employ Educ</v>
      </c>
      <c r="E7" s="391"/>
      <c r="G7" s="252"/>
      <c r="H7" s="387"/>
      <c r="I7" s="387"/>
      <c r="J7" s="387"/>
      <c r="K7" s="387"/>
      <c r="L7" s="329"/>
      <c r="M7" s="329"/>
      <c r="N7" s="329"/>
      <c r="O7" s="329"/>
      <c r="P7" s="329"/>
    </row>
    <row r="8" spans="1:18" ht="12.75" x14ac:dyDescent="0.2">
      <c r="A8" s="329"/>
      <c r="B8" s="329"/>
      <c r="C8" s="389" t="s">
        <v>1187</v>
      </c>
      <c r="D8" s="392">
        <f>COVER!A13</f>
        <v>44000000046</v>
      </c>
      <c r="E8" s="393"/>
      <c r="G8" s="329"/>
      <c r="H8" s="329"/>
      <c r="I8" s="329"/>
      <c r="J8" s="329"/>
      <c r="K8" s="329"/>
      <c r="L8" s="329"/>
      <c r="M8" s="329"/>
      <c r="N8" s="329"/>
      <c r="O8" s="329"/>
      <c r="P8" s="329"/>
    </row>
    <row r="9" spans="1:18" ht="12.75" x14ac:dyDescent="0.2">
      <c r="A9" s="329"/>
      <c r="B9" s="329"/>
      <c r="C9" s="389" t="s">
        <v>737</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319054</v>
      </c>
      <c r="I12" s="404"/>
      <c r="J12" s="404"/>
      <c r="K12" s="405">
        <f>TRUNC((H12/H13*100000),5)/100000</f>
        <v>0.24632238829999997</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1295270</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1216517</v>
      </c>
      <c r="I17" s="404"/>
      <c r="J17" s="416"/>
      <c r="K17" s="405">
        <f>TRUNC((H17/H18*100000),5)/100000</f>
        <v>0.93919954910000003</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1295270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319054</v>
      </c>
      <c r="I24" s="422"/>
      <c r="J24" s="422"/>
      <c r="K24" s="423">
        <f>TRUNC(((H24/H25*100000)/100000),2)</f>
        <v>94.41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3379.21389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3" activePane="bottomLeft" state="frozen"/>
      <selection activeCell="T17" sqref="T17:AA17"/>
      <selection pane="bottomLeft" activeCell="T17" sqref="T17:AA1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319054</v>
      </c>
      <c r="D4" s="466">
        <v>0</v>
      </c>
      <c r="E4" s="466">
        <v>0</v>
      </c>
      <c r="F4" s="466">
        <v>0</v>
      </c>
      <c r="G4" s="466">
        <v>0</v>
      </c>
      <c r="H4" s="466">
        <v>0</v>
      </c>
      <c r="I4" s="466">
        <v>0</v>
      </c>
      <c r="J4" s="467">
        <v>0</v>
      </c>
      <c r="K4" s="466">
        <v>0</v>
      </c>
      <c r="L4" s="466"/>
      <c r="M4" s="468"/>
      <c r="N4" s="469"/>
    </row>
    <row r="5" spans="1:14" x14ac:dyDescent="0.2">
      <c r="A5" s="463" t="s">
        <v>1049</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319054</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0</v>
      </c>
      <c r="N16" s="484"/>
    </row>
    <row r="17" spans="1:14" s="485" customFormat="1" ht="12.75" customHeight="1" x14ac:dyDescent="0.2">
      <c r="A17" s="482" t="s">
        <v>1470</v>
      </c>
      <c r="B17" s="483">
        <v>230</v>
      </c>
      <c r="C17" s="477"/>
      <c r="D17" s="477"/>
      <c r="E17" s="477"/>
      <c r="F17" s="477"/>
      <c r="G17" s="477"/>
      <c r="H17" s="477"/>
      <c r="I17" s="477"/>
      <c r="J17" s="477"/>
      <c r="K17" s="477"/>
      <c r="L17" s="477"/>
      <c r="M17" s="467">
        <v>0</v>
      </c>
      <c r="N17" s="484"/>
    </row>
    <row r="18" spans="1:14" s="485" customFormat="1" ht="12.75" customHeight="1" x14ac:dyDescent="0.2">
      <c r="A18" s="482" t="s">
        <v>1471</v>
      </c>
      <c r="B18" s="483">
        <v>240</v>
      </c>
      <c r="C18" s="477"/>
      <c r="D18" s="477"/>
      <c r="E18" s="477"/>
      <c r="F18" s="477"/>
      <c r="G18" s="477"/>
      <c r="H18" s="477"/>
      <c r="I18" s="477"/>
      <c r="J18" s="477"/>
      <c r="K18" s="477"/>
      <c r="L18" s="477"/>
      <c r="M18" s="467">
        <v>0</v>
      </c>
      <c r="N18" s="484"/>
    </row>
    <row r="19" spans="1:14" s="485" customFormat="1" ht="12.75" customHeight="1" x14ac:dyDescent="0.2">
      <c r="A19" s="482" t="s">
        <v>1472</v>
      </c>
      <c r="B19" s="483">
        <v>250</v>
      </c>
      <c r="C19" s="477"/>
      <c r="D19" s="477"/>
      <c r="E19" s="477"/>
      <c r="F19" s="477"/>
      <c r="G19" s="477"/>
      <c r="H19" s="477"/>
      <c r="I19" s="477"/>
      <c r="J19" s="477"/>
      <c r="K19" s="477"/>
      <c r="L19" s="477"/>
      <c r="M19" s="467">
        <v>0</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0</v>
      </c>
      <c r="N23" s="1710">
        <f>SUM(N21:N22)</f>
        <v>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0</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v>0</v>
      </c>
      <c r="H38" s="466"/>
      <c r="I38" s="466"/>
      <c r="J38" s="467"/>
      <c r="K38" s="466"/>
      <c r="L38" s="481"/>
      <c r="M38" s="497"/>
      <c r="N38" s="497"/>
    </row>
    <row r="39" spans="1:14" s="329" customFormat="1" ht="13.5" customHeight="1" x14ac:dyDescent="0.2">
      <c r="A39" s="496" t="s">
        <v>360</v>
      </c>
      <c r="B39" s="483">
        <v>730</v>
      </c>
      <c r="C39" s="466">
        <v>319054</v>
      </c>
      <c r="D39" s="466">
        <v>0</v>
      </c>
      <c r="E39" s="466">
        <v>0</v>
      </c>
      <c r="F39" s="466">
        <v>0</v>
      </c>
      <c r="G39" s="466">
        <v>0</v>
      </c>
      <c r="H39" s="466">
        <v>0</v>
      </c>
      <c r="I39" s="466">
        <v>0</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0</v>
      </c>
      <c r="N40" s="497"/>
    </row>
    <row r="41" spans="1:14" ht="13.5" customHeight="1" thickBot="1" x14ac:dyDescent="0.25">
      <c r="A41" s="1758" t="s">
        <v>676</v>
      </c>
      <c r="B41" s="1728"/>
      <c r="C41" s="1710">
        <f>(SUM(C34,C37,C38,C39))</f>
        <v>319054</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0</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3" activePane="bottomLeft" state="frozenSplit"/>
      <selection activeCell="T17" sqref="T17:AA17"/>
      <selection pane="bottomLeft" activeCell="T17" sqref="T17:AA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476</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1027952</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265842</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1000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1295270</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0</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1295270</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77515</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111050</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1027952</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1216517</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1216517</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5" t="s">
        <v>1754</v>
      </c>
      <c r="B20" s="2146"/>
      <c r="C20" s="1768">
        <f>C8-C17</f>
        <v>78753</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78753</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2073</v>
      </c>
      <c r="B79" s="534"/>
      <c r="C79" s="478">
        <v>240301</v>
      </c>
      <c r="D79" s="535">
        <v>0</v>
      </c>
      <c r="E79" s="535">
        <v>0</v>
      </c>
      <c r="F79" s="535">
        <v>0</v>
      </c>
      <c r="G79" s="535">
        <v>0</v>
      </c>
      <c r="H79" s="535">
        <v>0</v>
      </c>
      <c r="I79" s="535">
        <v>0</v>
      </c>
      <c r="J79" s="535">
        <v>0</v>
      </c>
      <c r="K79" s="535">
        <v>0</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2074</v>
      </c>
      <c r="B81" s="2140"/>
      <c r="C81" s="1710">
        <f>(SUM(C78:C80))</f>
        <v>319054</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78753</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0.2468328245375391</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3" activePane="bottomLeft" state="frozen"/>
      <selection activeCell="G39" sqref="G39"/>
      <selection pane="bottomLeft" activeCell="F6" sqref="F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0</v>
      </c>
      <c r="D5" s="481">
        <v>0</v>
      </c>
      <c r="E5" s="466">
        <v>0</v>
      </c>
      <c r="F5" s="548">
        <v>0</v>
      </c>
      <c r="G5" s="466">
        <v>0</v>
      </c>
      <c r="H5" s="466">
        <v>0</v>
      </c>
      <c r="I5" s="466">
        <v>0</v>
      </c>
      <c r="J5" s="467">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433</v>
      </c>
      <c r="B8" s="470">
        <v>1150</v>
      </c>
      <c r="C8" s="475"/>
      <c r="D8" s="475"/>
      <c r="E8" s="477"/>
      <c r="F8" s="477"/>
      <c r="G8" s="481">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0</v>
      </c>
      <c r="E16" s="466">
        <v>0</v>
      </c>
      <c r="F16" s="466">
        <v>0</v>
      </c>
      <c r="G16" s="466">
        <v>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0</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0</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476</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0</v>
      </c>
      <c r="D107" s="466">
        <v>0</v>
      </c>
      <c r="E107" s="466">
        <v>0</v>
      </c>
      <c r="F107" s="466">
        <v>0</v>
      </c>
      <c r="G107" s="466">
        <v>0</v>
      </c>
      <c r="H107" s="466">
        <v>0</v>
      </c>
      <c r="I107" s="466">
        <v>0</v>
      </c>
      <c r="J107" s="467">
        <v>0</v>
      </c>
      <c r="K107" s="466">
        <v>0</v>
      </c>
    </row>
    <row r="108" spans="1:12" ht="12.75" customHeight="1" thickBot="1" x14ac:dyDescent="0.25">
      <c r="A108" s="1730" t="s">
        <v>508</v>
      </c>
      <c r="B108" s="1734"/>
      <c r="C108" s="1729">
        <f>SUM(C95:C107)</f>
        <v>476</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476</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674394</v>
      </c>
      <c r="D111" s="481">
        <v>0</v>
      </c>
      <c r="E111" s="561"/>
      <c r="F111" s="481">
        <v>0</v>
      </c>
      <c r="G111" s="481">
        <v>0</v>
      </c>
      <c r="H111" s="561"/>
      <c r="I111" s="468"/>
      <c r="J111" s="468"/>
      <c r="K111" s="468"/>
    </row>
    <row r="112" spans="1:12" ht="12.75" customHeight="1" x14ac:dyDescent="0.2">
      <c r="A112" s="463" t="s">
        <v>878</v>
      </c>
      <c r="B112" s="470">
        <v>2200</v>
      </c>
      <c r="C112" s="551">
        <v>353558</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1027952</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0</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265842</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265842</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0</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0</v>
      </c>
      <c r="G151" s="467">
        <v>0</v>
      </c>
      <c r="H151" s="468"/>
      <c r="I151" s="468"/>
      <c r="J151" s="468"/>
      <c r="K151" s="468"/>
    </row>
    <row r="152" spans="1:11" ht="12.75" customHeight="1" x14ac:dyDescent="0.2">
      <c r="A152" s="463" t="s">
        <v>1117</v>
      </c>
      <c r="B152" s="562">
        <v>3510</v>
      </c>
      <c r="C152" s="551">
        <v>0</v>
      </c>
      <c r="D152" s="466">
        <v>0</v>
      </c>
      <c r="E152" s="561"/>
      <c r="F152" s="466">
        <v>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0</v>
      </c>
      <c r="D171" s="580">
        <v>0</v>
      </c>
      <c r="E171" s="580">
        <v>0</v>
      </c>
      <c r="F171" s="580">
        <v>0</v>
      </c>
      <c r="G171" s="581">
        <v>0</v>
      </c>
      <c r="H171" s="582">
        <v>0</v>
      </c>
      <c r="I171" s="581">
        <v>0</v>
      </c>
      <c r="J171" s="581">
        <v>0</v>
      </c>
      <c r="K171" s="582">
        <v>0</v>
      </c>
    </row>
    <row r="172" spans="1:11" ht="12.75" customHeight="1" thickTop="1" thickBot="1" x14ac:dyDescent="0.25">
      <c r="A172" s="2163" t="s">
        <v>418</v>
      </c>
      <c r="B172" s="2164"/>
      <c r="C172" s="1744">
        <f t="shared" ref="C172:K172" si="6">SUM(C131,C140,C144,C145:C149,C154,C155:C170,C171)</f>
        <v>265842</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265842</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0</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1000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1000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1000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1000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1295270</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3" activePane="bottomLeft" state="frozen"/>
      <selection activeCell="G39" sqref="G39"/>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0</v>
      </c>
      <c r="D5" s="466">
        <v>0</v>
      </c>
      <c r="E5" s="466">
        <v>0</v>
      </c>
      <c r="F5" s="466">
        <v>0</v>
      </c>
      <c r="G5" s="466">
        <v>0</v>
      </c>
      <c r="H5" s="466">
        <v>0</v>
      </c>
      <c r="I5" s="467">
        <v>0</v>
      </c>
      <c r="J5" s="467">
        <v>0</v>
      </c>
      <c r="K5" s="1693">
        <f>SUM(C5:J5)</f>
        <v>0</v>
      </c>
      <c r="L5" s="466">
        <v>0</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0</v>
      </c>
      <c r="D8" s="466">
        <v>0</v>
      </c>
      <c r="E8" s="466">
        <v>0</v>
      </c>
      <c r="F8" s="466">
        <v>0</v>
      </c>
      <c r="G8" s="466">
        <v>0</v>
      </c>
      <c r="H8" s="466">
        <v>0</v>
      </c>
      <c r="I8" s="467">
        <v>0</v>
      </c>
      <c r="J8" s="467">
        <v>0</v>
      </c>
      <c r="K8" s="1693">
        <f t="shared" si="0"/>
        <v>0</v>
      </c>
      <c r="L8" s="466">
        <v>0</v>
      </c>
    </row>
    <row r="9" spans="1:14" x14ac:dyDescent="0.2">
      <c r="A9" s="1526" t="s">
        <v>745</v>
      </c>
      <c r="B9" s="615" t="s">
        <v>1025</v>
      </c>
      <c r="C9" s="467">
        <v>0</v>
      </c>
      <c r="D9" s="467">
        <v>0</v>
      </c>
      <c r="E9" s="467">
        <v>0</v>
      </c>
      <c r="F9" s="467">
        <v>0</v>
      </c>
      <c r="G9" s="467">
        <v>0</v>
      </c>
      <c r="H9" s="467">
        <v>0</v>
      </c>
      <c r="I9" s="467">
        <v>0</v>
      </c>
      <c r="J9" s="467">
        <v>0</v>
      </c>
      <c r="K9" s="1693">
        <f t="shared" si="0"/>
        <v>0</v>
      </c>
      <c r="L9" s="466">
        <v>0</v>
      </c>
    </row>
    <row r="10" spans="1:14" x14ac:dyDescent="0.2">
      <c r="A10" s="1526" t="s">
        <v>746</v>
      </c>
      <c r="B10" s="615">
        <v>1250</v>
      </c>
      <c r="C10" s="466">
        <v>0</v>
      </c>
      <c r="D10" s="466">
        <v>0</v>
      </c>
      <c r="E10" s="466">
        <v>0</v>
      </c>
      <c r="F10" s="466">
        <v>0</v>
      </c>
      <c r="G10" s="466">
        <v>0</v>
      </c>
      <c r="H10" s="466">
        <v>0</v>
      </c>
      <c r="I10" s="467">
        <v>0</v>
      </c>
      <c r="J10" s="467">
        <v>0</v>
      </c>
      <c r="K10" s="1693">
        <f t="shared" si="0"/>
        <v>0</v>
      </c>
      <c r="L10" s="466">
        <v>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40156</v>
      </c>
      <c r="F13" s="466">
        <v>898</v>
      </c>
      <c r="G13" s="466">
        <v>0</v>
      </c>
      <c r="H13" s="466">
        <v>0</v>
      </c>
      <c r="I13" s="467">
        <v>36461</v>
      </c>
      <c r="J13" s="467">
        <v>0</v>
      </c>
      <c r="K13" s="1693">
        <f t="shared" si="0"/>
        <v>77515</v>
      </c>
      <c r="L13" s="466">
        <v>81203</v>
      </c>
    </row>
    <row r="14" spans="1:14" x14ac:dyDescent="0.2">
      <c r="A14" s="1526" t="s">
        <v>1020</v>
      </c>
      <c r="B14" s="615">
        <v>1500</v>
      </c>
      <c r="C14" s="466">
        <v>0</v>
      </c>
      <c r="D14" s="466">
        <v>0</v>
      </c>
      <c r="E14" s="466">
        <v>0</v>
      </c>
      <c r="F14" s="466">
        <v>0</v>
      </c>
      <c r="G14" s="466">
        <v>0</v>
      </c>
      <c r="H14" s="466">
        <v>0</v>
      </c>
      <c r="I14" s="467">
        <v>0</v>
      </c>
      <c r="J14" s="467">
        <v>0</v>
      </c>
      <c r="K14" s="1693">
        <f t="shared" si="0"/>
        <v>0</v>
      </c>
      <c r="L14" s="466">
        <v>0</v>
      </c>
    </row>
    <row r="15" spans="1:14" x14ac:dyDescent="0.2">
      <c r="A15" s="1526" t="s">
        <v>1021</v>
      </c>
      <c r="B15" s="615">
        <v>1600</v>
      </c>
      <c r="C15" s="466">
        <v>0</v>
      </c>
      <c r="D15" s="466">
        <v>0</v>
      </c>
      <c r="E15" s="466">
        <v>0</v>
      </c>
      <c r="F15" s="466">
        <v>0</v>
      </c>
      <c r="G15" s="466">
        <v>0</v>
      </c>
      <c r="H15" s="466">
        <v>0</v>
      </c>
      <c r="I15" s="467">
        <v>0</v>
      </c>
      <c r="J15" s="467">
        <v>0</v>
      </c>
      <c r="K15" s="1693">
        <f t="shared" si="0"/>
        <v>0</v>
      </c>
      <c r="L15" s="466">
        <v>0</v>
      </c>
    </row>
    <row r="16" spans="1:14" x14ac:dyDescent="0.2">
      <c r="A16" s="1526" t="s">
        <v>1044</v>
      </c>
      <c r="B16" s="615" t="s">
        <v>444</v>
      </c>
      <c r="C16" s="466">
        <v>0</v>
      </c>
      <c r="D16" s="466">
        <v>0</v>
      </c>
      <c r="E16" s="466">
        <v>0</v>
      </c>
      <c r="F16" s="466">
        <v>0</v>
      </c>
      <c r="G16" s="466">
        <v>0</v>
      </c>
      <c r="H16" s="466">
        <v>0</v>
      </c>
      <c r="I16" s="467">
        <v>0</v>
      </c>
      <c r="J16" s="467">
        <v>0</v>
      </c>
      <c r="K16" s="1693">
        <f t="shared" si="0"/>
        <v>0</v>
      </c>
      <c r="L16" s="466">
        <v>0</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0</v>
      </c>
      <c r="D18" s="466">
        <v>0</v>
      </c>
      <c r="E18" s="466">
        <v>0</v>
      </c>
      <c r="F18" s="466">
        <v>0</v>
      </c>
      <c r="G18" s="466">
        <v>0</v>
      </c>
      <c r="H18" s="466">
        <v>0</v>
      </c>
      <c r="I18" s="467">
        <v>0</v>
      </c>
      <c r="J18" s="467">
        <v>0</v>
      </c>
      <c r="K18" s="1693">
        <f t="shared" si="0"/>
        <v>0</v>
      </c>
      <c r="L18" s="466">
        <v>0</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0</v>
      </c>
      <c r="I22" s="617"/>
      <c r="J22" s="477"/>
      <c r="K22" s="1693">
        <f t="shared" si="0"/>
        <v>0</v>
      </c>
      <c r="L22" s="471">
        <v>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0</v>
      </c>
      <c r="D33" s="1692">
        <f t="shared" ref="D33:L33" si="1">SUM(D5:D32)</f>
        <v>0</v>
      </c>
      <c r="E33" s="1692">
        <f t="shared" si="1"/>
        <v>40156</v>
      </c>
      <c r="F33" s="1692">
        <f t="shared" si="1"/>
        <v>898</v>
      </c>
      <c r="G33" s="1692">
        <f t="shared" si="1"/>
        <v>0</v>
      </c>
      <c r="H33" s="1692">
        <f t="shared" si="1"/>
        <v>0</v>
      </c>
      <c r="I33" s="1692">
        <f t="shared" si="1"/>
        <v>36461</v>
      </c>
      <c r="J33" s="1692">
        <f t="shared" si="1"/>
        <v>0</v>
      </c>
      <c r="K33" s="1692">
        <f t="shared" si="1"/>
        <v>77515</v>
      </c>
      <c r="L33" s="1692">
        <f t="shared" si="1"/>
        <v>81203</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0</v>
      </c>
      <c r="D36" s="481">
        <v>0</v>
      </c>
      <c r="E36" s="481">
        <v>0</v>
      </c>
      <c r="F36" s="481">
        <v>0</v>
      </c>
      <c r="G36" s="481">
        <v>0</v>
      </c>
      <c r="H36" s="481">
        <v>0</v>
      </c>
      <c r="I36" s="467">
        <v>0</v>
      </c>
      <c r="J36" s="467">
        <v>0</v>
      </c>
      <c r="K36" s="1693">
        <f t="shared" ref="K36:K41" si="2">SUM(C36:J36)</f>
        <v>0</v>
      </c>
      <c r="L36" s="466">
        <v>0</v>
      </c>
    </row>
    <row r="37" spans="1:14" x14ac:dyDescent="0.2">
      <c r="A37" s="1526" t="s">
        <v>1151</v>
      </c>
      <c r="B37" s="615">
        <v>2120</v>
      </c>
      <c r="C37" s="466">
        <v>0</v>
      </c>
      <c r="D37" s="466">
        <v>0</v>
      </c>
      <c r="E37" s="466">
        <v>580</v>
      </c>
      <c r="F37" s="466">
        <v>0</v>
      </c>
      <c r="G37" s="466">
        <v>0</v>
      </c>
      <c r="H37" s="466">
        <v>0</v>
      </c>
      <c r="I37" s="467">
        <v>0</v>
      </c>
      <c r="J37" s="467">
        <v>0</v>
      </c>
      <c r="K37" s="1693">
        <f t="shared" si="2"/>
        <v>580</v>
      </c>
      <c r="L37" s="466">
        <v>1700</v>
      </c>
    </row>
    <row r="38" spans="1:14" x14ac:dyDescent="0.2">
      <c r="A38" s="1526" t="s">
        <v>207</v>
      </c>
      <c r="B38" s="615">
        <v>2130</v>
      </c>
      <c r="C38" s="466">
        <v>0</v>
      </c>
      <c r="D38" s="466">
        <v>0</v>
      </c>
      <c r="E38" s="466">
        <v>0</v>
      </c>
      <c r="F38" s="466">
        <v>0</v>
      </c>
      <c r="G38" s="466">
        <v>0</v>
      </c>
      <c r="H38" s="466">
        <v>0</v>
      </c>
      <c r="I38" s="467">
        <v>0</v>
      </c>
      <c r="J38" s="467">
        <v>0</v>
      </c>
      <c r="K38" s="1693">
        <f t="shared" si="2"/>
        <v>0</v>
      </c>
      <c r="L38" s="466">
        <v>0</v>
      </c>
    </row>
    <row r="39" spans="1:14" x14ac:dyDescent="0.2">
      <c r="A39" s="1526" t="s">
        <v>208</v>
      </c>
      <c r="B39" s="615">
        <v>2140</v>
      </c>
      <c r="C39" s="466">
        <v>0</v>
      </c>
      <c r="D39" s="466">
        <v>0</v>
      </c>
      <c r="E39" s="466">
        <v>0</v>
      </c>
      <c r="F39" s="466">
        <v>0</v>
      </c>
      <c r="G39" s="466">
        <v>0</v>
      </c>
      <c r="H39" s="466">
        <v>0</v>
      </c>
      <c r="I39" s="467">
        <v>0</v>
      </c>
      <c r="J39" s="467">
        <v>0</v>
      </c>
      <c r="K39" s="1693">
        <f t="shared" si="2"/>
        <v>0</v>
      </c>
      <c r="L39" s="466">
        <v>0</v>
      </c>
    </row>
    <row r="40" spans="1:14" x14ac:dyDescent="0.2">
      <c r="A40" s="1526" t="s">
        <v>209</v>
      </c>
      <c r="B40" s="615">
        <v>2150</v>
      </c>
      <c r="C40" s="466">
        <v>0</v>
      </c>
      <c r="D40" s="466">
        <v>0</v>
      </c>
      <c r="E40" s="466">
        <v>0</v>
      </c>
      <c r="F40" s="466">
        <v>0</v>
      </c>
      <c r="G40" s="466">
        <v>0</v>
      </c>
      <c r="H40" s="466">
        <v>0</v>
      </c>
      <c r="I40" s="467">
        <v>0</v>
      </c>
      <c r="J40" s="467">
        <v>0</v>
      </c>
      <c r="K40" s="1693">
        <f t="shared" si="2"/>
        <v>0</v>
      </c>
      <c r="L40" s="466">
        <v>0</v>
      </c>
    </row>
    <row r="41" spans="1:14" x14ac:dyDescent="0.2">
      <c r="A41" s="1526" t="s">
        <v>1768</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581</v>
      </c>
      <c r="B42" s="1691" t="s">
        <v>740</v>
      </c>
      <c r="C42" s="1692">
        <f>SUM(C36:C41)</f>
        <v>0</v>
      </c>
      <c r="D42" s="1692">
        <f t="shared" ref="D42:L42" si="3">SUM(D36:D41)</f>
        <v>0</v>
      </c>
      <c r="E42" s="1692">
        <f t="shared" si="3"/>
        <v>580</v>
      </c>
      <c r="F42" s="1692">
        <f t="shared" si="3"/>
        <v>0</v>
      </c>
      <c r="G42" s="1692">
        <f t="shared" si="3"/>
        <v>0</v>
      </c>
      <c r="H42" s="1692">
        <f t="shared" si="3"/>
        <v>0</v>
      </c>
      <c r="I42" s="1692">
        <f t="shared" si="3"/>
        <v>0</v>
      </c>
      <c r="J42" s="1692">
        <f t="shared" si="3"/>
        <v>0</v>
      </c>
      <c r="K42" s="1692">
        <f t="shared" si="3"/>
        <v>580</v>
      </c>
      <c r="L42" s="1692">
        <f t="shared" si="3"/>
        <v>1700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0</v>
      </c>
      <c r="D44" s="481">
        <v>0</v>
      </c>
      <c r="E44" s="481">
        <v>31575</v>
      </c>
      <c r="F44" s="481">
        <v>0</v>
      </c>
      <c r="G44" s="481">
        <v>0</v>
      </c>
      <c r="H44" s="481">
        <v>0</v>
      </c>
      <c r="I44" s="467">
        <v>0</v>
      </c>
      <c r="J44" s="467">
        <v>0</v>
      </c>
      <c r="K44" s="1694">
        <f>SUM(C44:J44)</f>
        <v>31575</v>
      </c>
      <c r="L44" s="481">
        <v>53637</v>
      </c>
    </row>
    <row r="45" spans="1:14" x14ac:dyDescent="0.2">
      <c r="A45" s="1526" t="s">
        <v>869</v>
      </c>
      <c r="B45" s="615">
        <v>2220</v>
      </c>
      <c r="C45" s="466">
        <v>0</v>
      </c>
      <c r="D45" s="466">
        <v>0</v>
      </c>
      <c r="E45" s="466">
        <v>0</v>
      </c>
      <c r="F45" s="466">
        <v>0</v>
      </c>
      <c r="G45" s="466">
        <v>0</v>
      </c>
      <c r="H45" s="466">
        <v>0</v>
      </c>
      <c r="I45" s="467">
        <v>0</v>
      </c>
      <c r="J45" s="467">
        <v>0</v>
      </c>
      <c r="K45" s="1694">
        <f>SUM(C45:J45)</f>
        <v>0</v>
      </c>
      <c r="L45" s="466">
        <v>0</v>
      </c>
    </row>
    <row r="46" spans="1:14" x14ac:dyDescent="0.2">
      <c r="A46" s="1526" t="s">
        <v>870</v>
      </c>
      <c r="B46" s="615">
        <v>2230</v>
      </c>
      <c r="C46" s="466">
        <v>0</v>
      </c>
      <c r="D46" s="466">
        <v>0</v>
      </c>
      <c r="E46" s="466">
        <v>0</v>
      </c>
      <c r="F46" s="466">
        <v>0</v>
      </c>
      <c r="G46" s="466">
        <v>0</v>
      </c>
      <c r="H46" s="466">
        <v>0</v>
      </c>
      <c r="I46" s="467">
        <v>0</v>
      </c>
      <c r="J46" s="467">
        <v>0</v>
      </c>
      <c r="K46" s="1694">
        <f>SUM(C46:J46)</f>
        <v>0</v>
      </c>
      <c r="L46" s="466">
        <v>0</v>
      </c>
    </row>
    <row r="47" spans="1:14" ht="12.75" customHeight="1" thickBot="1" x14ac:dyDescent="0.25">
      <c r="A47" s="1690" t="s">
        <v>582</v>
      </c>
      <c r="B47" s="1691" t="s">
        <v>32</v>
      </c>
      <c r="C47" s="1692">
        <f>SUM(C44:C46)</f>
        <v>0</v>
      </c>
      <c r="D47" s="1692">
        <f t="shared" ref="D47:K47" si="4">SUM(D44:D46)</f>
        <v>0</v>
      </c>
      <c r="E47" s="1692">
        <f t="shared" si="4"/>
        <v>31575</v>
      </c>
      <c r="F47" s="1692">
        <f t="shared" si="4"/>
        <v>0</v>
      </c>
      <c r="G47" s="1692">
        <f t="shared" si="4"/>
        <v>0</v>
      </c>
      <c r="H47" s="1692">
        <f t="shared" si="4"/>
        <v>0</v>
      </c>
      <c r="I47" s="1692">
        <f t="shared" si="4"/>
        <v>0</v>
      </c>
      <c r="J47" s="1692">
        <f t="shared" si="4"/>
        <v>0</v>
      </c>
      <c r="K47" s="1692">
        <f t="shared" si="4"/>
        <v>31575</v>
      </c>
      <c r="L47" s="1692">
        <f>SUM(L44:L46)</f>
        <v>53637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0</v>
      </c>
      <c r="D49" s="481">
        <v>0</v>
      </c>
      <c r="E49" s="481">
        <v>0</v>
      </c>
      <c r="F49" s="481">
        <v>0</v>
      </c>
      <c r="G49" s="481">
        <v>0</v>
      </c>
      <c r="H49" s="481">
        <v>0</v>
      </c>
      <c r="I49" s="467">
        <v>0</v>
      </c>
      <c r="J49" s="467">
        <v>0</v>
      </c>
      <c r="K49" s="1694">
        <f>SUM(C49:J49)</f>
        <v>0</v>
      </c>
      <c r="L49" s="481">
        <v>0</v>
      </c>
    </row>
    <row r="50" spans="1:14" x14ac:dyDescent="0.2">
      <c r="A50" s="1526" t="s">
        <v>872</v>
      </c>
      <c r="B50" s="615">
        <v>2320</v>
      </c>
      <c r="C50" s="466">
        <v>51000</v>
      </c>
      <c r="D50" s="466">
        <v>7889</v>
      </c>
      <c r="E50" s="466">
        <v>11379</v>
      </c>
      <c r="F50" s="466">
        <v>1391</v>
      </c>
      <c r="G50" s="466">
        <v>0</v>
      </c>
      <c r="H50" s="466">
        <v>0</v>
      </c>
      <c r="I50" s="467">
        <v>0</v>
      </c>
      <c r="J50" s="467">
        <v>0</v>
      </c>
      <c r="K50" s="1694">
        <f>SUM(C50:J50)</f>
        <v>71659</v>
      </c>
      <c r="L50" s="466">
        <v>62588</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51000</v>
      </c>
      <c r="D53" s="1692">
        <f t="shared" ref="D53:L53" si="5">SUM(D49:D52)</f>
        <v>7889</v>
      </c>
      <c r="E53" s="1692">
        <f t="shared" si="5"/>
        <v>11379</v>
      </c>
      <c r="F53" s="1692">
        <f t="shared" si="5"/>
        <v>1391</v>
      </c>
      <c r="G53" s="1692">
        <f t="shared" si="5"/>
        <v>0</v>
      </c>
      <c r="H53" s="1692">
        <f t="shared" si="5"/>
        <v>0</v>
      </c>
      <c r="I53" s="1692">
        <f t="shared" si="5"/>
        <v>0</v>
      </c>
      <c r="J53" s="1692">
        <f t="shared" si="5"/>
        <v>0</v>
      </c>
      <c r="K53" s="1692">
        <f t="shared" si="5"/>
        <v>71659</v>
      </c>
      <c r="L53" s="1692">
        <f t="shared" si="5"/>
        <v>62588</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0</v>
      </c>
      <c r="D55" s="481">
        <v>0</v>
      </c>
      <c r="E55" s="481">
        <v>0</v>
      </c>
      <c r="F55" s="481">
        <v>0</v>
      </c>
      <c r="G55" s="481">
        <v>0</v>
      </c>
      <c r="H55" s="481">
        <v>0</v>
      </c>
      <c r="I55" s="467">
        <v>0</v>
      </c>
      <c r="J55" s="467">
        <v>0</v>
      </c>
      <c r="K55" s="1694">
        <f>SUM(C55:J55)</f>
        <v>0</v>
      </c>
      <c r="L55" s="481">
        <v>0</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0</v>
      </c>
      <c r="D59" s="481">
        <v>0</v>
      </c>
      <c r="E59" s="481">
        <v>0</v>
      </c>
      <c r="F59" s="481">
        <v>0</v>
      </c>
      <c r="G59" s="481">
        <v>0</v>
      </c>
      <c r="H59" s="481">
        <v>0</v>
      </c>
      <c r="I59" s="467">
        <v>0</v>
      </c>
      <c r="J59" s="467">
        <v>0</v>
      </c>
      <c r="K59" s="1694">
        <f t="shared" ref="K59:K64" si="7">SUM(C59:J59)</f>
        <v>0</v>
      </c>
      <c r="L59" s="481">
        <v>0</v>
      </c>
      <c r="M59" s="610"/>
      <c r="N59" s="610"/>
    </row>
    <row r="60" spans="1:14" s="343" customFormat="1" x14ac:dyDescent="0.2">
      <c r="A60" s="1526" t="s">
        <v>483</v>
      </c>
      <c r="B60" s="615">
        <v>2520</v>
      </c>
      <c r="C60" s="466">
        <v>0</v>
      </c>
      <c r="D60" s="466">
        <v>0</v>
      </c>
      <c r="E60" s="466">
        <v>4836</v>
      </c>
      <c r="F60" s="466">
        <v>0</v>
      </c>
      <c r="G60" s="466">
        <v>0</v>
      </c>
      <c r="H60" s="466">
        <v>0</v>
      </c>
      <c r="I60" s="467">
        <v>0</v>
      </c>
      <c r="J60" s="467">
        <v>0</v>
      </c>
      <c r="K60" s="1694">
        <f t="shared" si="7"/>
        <v>4836</v>
      </c>
      <c r="L60" s="466">
        <v>10100</v>
      </c>
      <c r="M60" s="610"/>
      <c r="N60" s="610"/>
    </row>
    <row r="61" spans="1:14" s="343" customFormat="1" x14ac:dyDescent="0.2">
      <c r="A61" s="1526" t="s">
        <v>206</v>
      </c>
      <c r="B61" s="615">
        <v>2540</v>
      </c>
      <c r="C61" s="466">
        <v>0</v>
      </c>
      <c r="D61" s="466">
        <v>0</v>
      </c>
      <c r="E61" s="466">
        <v>2400</v>
      </c>
      <c r="F61" s="466">
        <v>0</v>
      </c>
      <c r="G61" s="466">
        <v>0</v>
      </c>
      <c r="H61" s="466">
        <v>0</v>
      </c>
      <c r="I61" s="467">
        <v>0</v>
      </c>
      <c r="J61" s="467">
        <v>0</v>
      </c>
      <c r="K61" s="1694">
        <f t="shared" si="7"/>
        <v>2400</v>
      </c>
      <c r="L61" s="466">
        <v>2400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0</v>
      </c>
      <c r="D63" s="466">
        <v>0</v>
      </c>
      <c r="E63" s="466">
        <v>0</v>
      </c>
      <c r="F63" s="466">
        <v>0</v>
      </c>
      <c r="G63" s="466">
        <v>0</v>
      </c>
      <c r="H63" s="466">
        <v>0</v>
      </c>
      <c r="I63" s="467">
        <v>0</v>
      </c>
      <c r="J63" s="467">
        <v>0</v>
      </c>
      <c r="K63" s="1694">
        <f t="shared" si="7"/>
        <v>0</v>
      </c>
      <c r="L63" s="466">
        <v>0</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743</v>
      </c>
      <c r="B65" s="1691" t="s">
        <v>35</v>
      </c>
      <c r="C65" s="1692">
        <f>SUM(C59:C64)</f>
        <v>0</v>
      </c>
      <c r="D65" s="1692">
        <f t="shared" ref="D65:L65" si="8">SUM(D59:D64)</f>
        <v>0</v>
      </c>
      <c r="E65" s="1692">
        <f t="shared" si="8"/>
        <v>7236</v>
      </c>
      <c r="F65" s="1692">
        <f t="shared" si="8"/>
        <v>0</v>
      </c>
      <c r="G65" s="1692">
        <f t="shared" si="8"/>
        <v>0</v>
      </c>
      <c r="H65" s="1692">
        <f t="shared" si="8"/>
        <v>0</v>
      </c>
      <c r="I65" s="1692">
        <f t="shared" si="8"/>
        <v>0</v>
      </c>
      <c r="J65" s="1692">
        <f t="shared" si="8"/>
        <v>0</v>
      </c>
      <c r="K65" s="1692">
        <f t="shared" si="8"/>
        <v>7236</v>
      </c>
      <c r="L65" s="1692">
        <f t="shared" si="8"/>
        <v>12500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51000</v>
      </c>
      <c r="D74" s="1699">
        <f t="shared" ref="D74:K74" si="10">SUM(D42,D47,D53,D57,D65,D72,D73)</f>
        <v>7889</v>
      </c>
      <c r="E74" s="1699">
        <f t="shared" si="10"/>
        <v>50770</v>
      </c>
      <c r="F74" s="1699">
        <f t="shared" si="10"/>
        <v>1391</v>
      </c>
      <c r="G74" s="1699">
        <f t="shared" si="10"/>
        <v>0</v>
      </c>
      <c r="H74" s="1699">
        <f t="shared" si="10"/>
        <v>0</v>
      </c>
      <c r="I74" s="1699">
        <f t="shared" si="10"/>
        <v>0</v>
      </c>
      <c r="J74" s="1699">
        <f t="shared" si="10"/>
        <v>0</v>
      </c>
      <c r="K74" s="1699">
        <f t="shared" si="10"/>
        <v>111050</v>
      </c>
      <c r="L74" s="1699">
        <f>SUM(L42,L47,L53,L57,L65,L72,L73)</f>
        <v>130425</v>
      </c>
    </row>
    <row r="75" spans="1:14" s="259" customFormat="1" ht="15.75" customHeight="1" thickTop="1" thickBot="1" x14ac:dyDescent="0.25">
      <c r="A75" s="1632" t="s">
        <v>49</v>
      </c>
      <c r="B75" s="1633" t="s">
        <v>596</v>
      </c>
      <c r="C75" s="573">
        <v>0</v>
      </c>
      <c r="D75" s="573">
        <v>0</v>
      </c>
      <c r="E75" s="573">
        <v>0</v>
      </c>
      <c r="F75" s="573">
        <v>0</v>
      </c>
      <c r="G75" s="573">
        <v>0</v>
      </c>
      <c r="H75" s="573">
        <v>0</v>
      </c>
      <c r="I75" s="531">
        <v>0</v>
      </c>
      <c r="J75" s="531">
        <v>0</v>
      </c>
      <c r="K75" s="1692">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0</v>
      </c>
      <c r="F79" s="617"/>
      <c r="G79" s="617"/>
      <c r="H79" s="466">
        <v>0</v>
      </c>
      <c r="I79" s="477"/>
      <c r="J79" s="477"/>
      <c r="K79" s="1693">
        <f t="shared" si="11"/>
        <v>0</v>
      </c>
      <c r="L79" s="466">
        <v>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1027952</v>
      </c>
      <c r="I81" s="477"/>
      <c r="J81" s="477"/>
      <c r="K81" s="1693">
        <f t="shared" si="11"/>
        <v>1027952</v>
      </c>
      <c r="L81" s="466">
        <v>719707</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0</v>
      </c>
      <c r="F84" s="617"/>
      <c r="G84" s="617"/>
      <c r="H84" s="1692">
        <f>SUM(H78:H83)</f>
        <v>1027952</v>
      </c>
      <c r="I84" s="477"/>
      <c r="J84" s="477"/>
      <c r="K84" s="1692">
        <f>SUM(K78:K83)</f>
        <v>1027952</v>
      </c>
      <c r="L84" s="1692">
        <f>SUM(L78:L83)</f>
        <v>719707</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0</v>
      </c>
      <c r="I86" s="477"/>
      <c r="J86" s="477"/>
      <c r="K86" s="1699">
        <f t="shared" ref="K86:K98" si="12">H86</f>
        <v>0</v>
      </c>
      <c r="L86" s="530">
        <v>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0</v>
      </c>
      <c r="F102" s="617"/>
      <c r="G102" s="617"/>
      <c r="H102" s="1699">
        <f>SUM(H84,H92,H100,H101)</f>
        <v>1027952</v>
      </c>
      <c r="I102" s="477"/>
      <c r="J102" s="477"/>
      <c r="K102" s="1699">
        <f>SUM(K84,K92,K100,K101)</f>
        <v>1027952</v>
      </c>
      <c r="L102" s="1699">
        <f>SUM(L84,L92,L100,L101)</f>
        <v>719707</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51000</v>
      </c>
      <c r="D114" s="1692">
        <f t="shared" ref="D114:K114" si="13">SUM(D33,D74,D75,D102,D112,D113)</f>
        <v>7889</v>
      </c>
      <c r="E114" s="1692">
        <f t="shared" si="13"/>
        <v>90926</v>
      </c>
      <c r="F114" s="1692">
        <f t="shared" si="13"/>
        <v>2289</v>
      </c>
      <c r="G114" s="1692">
        <f t="shared" si="13"/>
        <v>0</v>
      </c>
      <c r="H114" s="1692">
        <f>SUM(H33,H74,H75,H102,H112,H113)</f>
        <v>1027952</v>
      </c>
      <c r="I114" s="1692">
        <f t="shared" si="13"/>
        <v>36461</v>
      </c>
      <c r="J114" s="1692">
        <f t="shared" si="13"/>
        <v>0</v>
      </c>
      <c r="K114" s="1692">
        <f t="shared" si="13"/>
        <v>1216517</v>
      </c>
      <c r="L114" s="1692">
        <f>SUM(L33,L74,L75,L102,L112,L113)</f>
        <v>931335</v>
      </c>
    </row>
    <row r="115" spans="1:14" ht="13.5" thickTop="1" x14ac:dyDescent="0.2">
      <c r="A115" s="2175" t="s">
        <v>1053</v>
      </c>
      <c r="B115" s="2176"/>
      <c r="C115" s="619"/>
      <c r="D115" s="619"/>
      <c r="E115" s="619"/>
      <c r="F115" s="619"/>
      <c r="G115" s="619"/>
      <c r="H115" s="619"/>
      <c r="I115" s="619"/>
      <c r="J115" s="619"/>
      <c r="K115" s="1706">
        <f>'Revenues 9-14'!C275-'Expenditures 15-22'!K114</f>
        <v>78753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0</v>
      </c>
      <c r="D124" s="466">
        <v>0</v>
      </c>
      <c r="E124" s="466">
        <v>0</v>
      </c>
      <c r="F124" s="466">
        <v>0</v>
      </c>
      <c r="G124" s="466">
        <v>0</v>
      </c>
      <c r="H124" s="466">
        <v>0</v>
      </c>
      <c r="I124" s="467">
        <v>0</v>
      </c>
      <c r="J124" s="467">
        <v>0</v>
      </c>
      <c r="K124" s="1692">
        <f>SUM(C124:J124)</f>
        <v>0</v>
      </c>
      <c r="L124" s="466">
        <v>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2" t="s">
        <v>641</v>
      </c>
      <c r="B151" s="2172"/>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5" t="s">
        <v>1240</v>
      </c>
      <c r="B152" s="2196"/>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0</v>
      </c>
      <c r="I169" s="617"/>
      <c r="J169" s="617"/>
      <c r="K169" s="1693">
        <f>SUM(C169:H169)</f>
        <v>0</v>
      </c>
      <c r="L169" s="657">
        <v>0</v>
      </c>
    </row>
    <row r="170" spans="1:14" ht="33.75" customHeight="1" x14ac:dyDescent="0.2">
      <c r="A170" s="670" t="s">
        <v>1769</v>
      </c>
      <c r="B170" s="672" t="s">
        <v>31</v>
      </c>
      <c r="C170" s="617"/>
      <c r="D170" s="617"/>
      <c r="E170" s="617"/>
      <c r="F170" s="617"/>
      <c r="G170" s="617"/>
      <c r="H170" s="569">
        <v>0</v>
      </c>
      <c r="I170" s="617"/>
      <c r="J170" s="617"/>
      <c r="K170" s="1693">
        <f>SUM(C170:J170)</f>
        <v>0</v>
      </c>
      <c r="L170" s="569">
        <v>0</v>
      </c>
    </row>
    <row r="171" spans="1:14" ht="15.75" customHeight="1" x14ac:dyDescent="0.2">
      <c r="A171" s="622" t="s">
        <v>790</v>
      </c>
      <c r="B171" s="673" t="s">
        <v>86</v>
      </c>
      <c r="C171" s="617"/>
      <c r="D171" s="617"/>
      <c r="E171" s="466">
        <v>0</v>
      </c>
      <c r="F171" s="617"/>
      <c r="G171" s="617"/>
      <c r="H171" s="569">
        <v>0</v>
      </c>
      <c r="I171" s="477"/>
      <c r="J171" s="617"/>
      <c r="K171" s="1693">
        <f>SUM(C171:J171)</f>
        <v>0</v>
      </c>
      <c r="L171" s="569">
        <v>0</v>
      </c>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5" t="s">
        <v>1053</v>
      </c>
      <c r="B175" s="2176"/>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0</v>
      </c>
      <c r="D182" s="466">
        <v>0</v>
      </c>
      <c r="E182" s="466">
        <v>0</v>
      </c>
      <c r="F182" s="466">
        <v>0</v>
      </c>
      <c r="G182" s="466">
        <v>0</v>
      </c>
      <c r="H182" s="466">
        <v>0</v>
      </c>
      <c r="I182" s="467">
        <v>0</v>
      </c>
      <c r="J182" s="467">
        <v>0</v>
      </c>
      <c r="K182" s="1693">
        <f>SUM(C182:J182)</f>
        <v>0</v>
      </c>
      <c r="L182" s="466">
        <v>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75" t="s">
        <v>1053</v>
      </c>
      <c r="B211" s="2176"/>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0</v>
      </c>
      <c r="E215" s="617"/>
      <c r="F215" s="617"/>
      <c r="G215" s="617"/>
      <c r="H215" s="617"/>
      <c r="I215" s="617"/>
      <c r="J215" s="617"/>
      <c r="K215" s="1693">
        <f>D215</f>
        <v>0</v>
      </c>
      <c r="L215" s="466">
        <v>0</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0</v>
      </c>
      <c r="E217" s="617"/>
      <c r="F217" s="617"/>
      <c r="G217" s="617"/>
      <c r="H217" s="617"/>
      <c r="I217" s="617"/>
      <c r="J217" s="617"/>
      <c r="K217" s="1693">
        <f t="shared" si="19"/>
        <v>0</v>
      </c>
      <c r="L217" s="466">
        <v>0</v>
      </c>
    </row>
    <row r="218" spans="1:14" x14ac:dyDescent="0.2">
      <c r="A218" s="1526" t="s">
        <v>296</v>
      </c>
      <c r="B218" s="615" t="s">
        <v>1025</v>
      </c>
      <c r="C218" s="617"/>
      <c r="D218" s="467">
        <v>0</v>
      </c>
      <c r="E218" s="617"/>
      <c r="F218" s="617"/>
      <c r="G218" s="617"/>
      <c r="H218" s="617"/>
      <c r="I218" s="617"/>
      <c r="J218" s="617"/>
      <c r="K218" s="1693">
        <f t="shared" si="19"/>
        <v>0</v>
      </c>
      <c r="L218" s="466">
        <v>0</v>
      </c>
    </row>
    <row r="219" spans="1:14" x14ac:dyDescent="0.2">
      <c r="A219" s="1526" t="s">
        <v>297</v>
      </c>
      <c r="B219" s="615">
        <v>1250</v>
      </c>
      <c r="C219" s="617"/>
      <c r="D219" s="466">
        <v>0</v>
      </c>
      <c r="E219" s="617"/>
      <c r="F219" s="617"/>
      <c r="G219" s="617"/>
      <c r="H219" s="617"/>
      <c r="I219" s="617"/>
      <c r="J219" s="617"/>
      <c r="K219" s="1693">
        <f t="shared" si="19"/>
        <v>0</v>
      </c>
      <c r="L219" s="466">
        <v>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0</v>
      </c>
      <c r="E223" s="617"/>
      <c r="F223" s="617"/>
      <c r="G223" s="617"/>
      <c r="H223" s="617"/>
      <c r="I223" s="617"/>
      <c r="J223" s="617"/>
      <c r="K223" s="1693">
        <f t="shared" si="19"/>
        <v>0</v>
      </c>
      <c r="L223" s="466">
        <v>0</v>
      </c>
    </row>
    <row r="224" spans="1:14" x14ac:dyDescent="0.2">
      <c r="A224" s="1526" t="s">
        <v>1021</v>
      </c>
      <c r="B224" s="615">
        <v>1600</v>
      </c>
      <c r="C224" s="617"/>
      <c r="D224" s="466">
        <v>0</v>
      </c>
      <c r="E224" s="617"/>
      <c r="F224" s="617"/>
      <c r="G224" s="617"/>
      <c r="H224" s="617"/>
      <c r="I224" s="617"/>
      <c r="J224" s="617"/>
      <c r="K224" s="1693">
        <f t="shared" si="19"/>
        <v>0</v>
      </c>
      <c r="L224" s="466">
        <v>0</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0</v>
      </c>
      <c r="E227" s="617"/>
      <c r="F227" s="617"/>
      <c r="G227" s="617"/>
      <c r="H227" s="617"/>
      <c r="I227" s="617"/>
      <c r="J227" s="617"/>
      <c r="K227" s="1693">
        <f t="shared" si="19"/>
        <v>0</v>
      </c>
      <c r="L227" s="466">
        <v>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0</v>
      </c>
      <c r="E232" s="617"/>
      <c r="F232" s="617"/>
      <c r="G232" s="617"/>
      <c r="H232" s="617"/>
      <c r="I232" s="617"/>
      <c r="J232" s="617"/>
      <c r="K232" s="1693">
        <f t="shared" ref="K232:K237" si="20">D232</f>
        <v>0</v>
      </c>
      <c r="L232" s="466">
        <v>0</v>
      </c>
    </row>
    <row r="233" spans="1:12" x14ac:dyDescent="0.2">
      <c r="A233" s="1526" t="s">
        <v>1151</v>
      </c>
      <c r="B233" s="615">
        <v>2120</v>
      </c>
      <c r="C233" s="617"/>
      <c r="D233" s="466">
        <v>0</v>
      </c>
      <c r="E233" s="617"/>
      <c r="F233" s="617"/>
      <c r="G233" s="617"/>
      <c r="H233" s="617"/>
      <c r="I233" s="617"/>
      <c r="J233" s="617"/>
      <c r="K233" s="1693">
        <f t="shared" si="20"/>
        <v>0</v>
      </c>
      <c r="L233" s="466">
        <v>0</v>
      </c>
    </row>
    <row r="234" spans="1:12" x14ac:dyDescent="0.2">
      <c r="A234" s="1526" t="s">
        <v>207</v>
      </c>
      <c r="B234" s="615">
        <v>2130</v>
      </c>
      <c r="C234" s="617"/>
      <c r="D234" s="466">
        <v>0</v>
      </c>
      <c r="E234" s="617"/>
      <c r="F234" s="617"/>
      <c r="G234" s="617"/>
      <c r="H234" s="617"/>
      <c r="I234" s="617"/>
      <c r="J234" s="617"/>
      <c r="K234" s="1693">
        <f t="shared" si="20"/>
        <v>0</v>
      </c>
      <c r="L234" s="466">
        <v>0</v>
      </c>
    </row>
    <row r="235" spans="1:12" x14ac:dyDescent="0.2">
      <c r="A235" s="1526" t="s">
        <v>208</v>
      </c>
      <c r="B235" s="615">
        <v>2140</v>
      </c>
      <c r="C235" s="617"/>
      <c r="D235" s="466">
        <v>0</v>
      </c>
      <c r="E235" s="617"/>
      <c r="F235" s="617"/>
      <c r="G235" s="617"/>
      <c r="H235" s="617"/>
      <c r="I235" s="617"/>
      <c r="J235" s="617"/>
      <c r="K235" s="1693">
        <f t="shared" si="20"/>
        <v>0</v>
      </c>
      <c r="L235" s="466">
        <v>0</v>
      </c>
    </row>
    <row r="236" spans="1:12" x14ac:dyDescent="0.2">
      <c r="A236" s="1526" t="s">
        <v>209</v>
      </c>
      <c r="B236" s="615">
        <v>2150</v>
      </c>
      <c r="C236" s="617"/>
      <c r="D236" s="466">
        <v>0</v>
      </c>
      <c r="E236" s="617"/>
      <c r="F236" s="617"/>
      <c r="G236" s="617"/>
      <c r="H236" s="617"/>
      <c r="I236" s="617"/>
      <c r="J236" s="617"/>
      <c r="K236" s="1693">
        <f t="shared" si="20"/>
        <v>0</v>
      </c>
      <c r="L236" s="466">
        <v>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0</v>
      </c>
      <c r="E240" s="617"/>
      <c r="F240" s="617"/>
      <c r="G240" s="617"/>
      <c r="H240" s="617"/>
      <c r="I240" s="617"/>
      <c r="J240" s="617"/>
      <c r="K240" s="1694">
        <f>D240</f>
        <v>0</v>
      </c>
      <c r="L240" s="481">
        <v>0</v>
      </c>
    </row>
    <row r="241" spans="1:12" x14ac:dyDescent="0.2">
      <c r="A241" s="1526" t="s">
        <v>869</v>
      </c>
      <c r="B241" s="615">
        <v>2220</v>
      </c>
      <c r="C241" s="617"/>
      <c r="D241" s="466">
        <v>0</v>
      </c>
      <c r="E241" s="617"/>
      <c r="F241" s="617"/>
      <c r="G241" s="617"/>
      <c r="H241" s="617"/>
      <c r="I241" s="617"/>
      <c r="J241" s="617"/>
      <c r="K241" s="1694">
        <f>D241</f>
        <v>0</v>
      </c>
      <c r="L241" s="466">
        <v>0</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4">
        <f>D245</f>
        <v>0</v>
      </c>
      <c r="L245" s="481">
        <v>0</v>
      </c>
    </row>
    <row r="246" spans="1:12" x14ac:dyDescent="0.2">
      <c r="A246" s="1526" t="s">
        <v>872</v>
      </c>
      <c r="B246" s="615">
        <v>2320</v>
      </c>
      <c r="C246" s="617"/>
      <c r="D246" s="466">
        <v>0</v>
      </c>
      <c r="E246" s="617"/>
      <c r="F246" s="617"/>
      <c r="G246" s="617"/>
      <c r="H246" s="617"/>
      <c r="I246" s="617"/>
      <c r="J246" s="617"/>
      <c r="K246" s="1694">
        <f t="shared" ref="K246:K256" si="21">D246</f>
        <v>0</v>
      </c>
      <c r="L246" s="466">
        <v>0</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0</v>
      </c>
      <c r="E259" s="617"/>
      <c r="F259" s="617"/>
      <c r="G259" s="617"/>
      <c r="H259" s="617"/>
      <c r="I259" s="617"/>
      <c r="J259" s="617"/>
      <c r="K259" s="1694">
        <f>D259</f>
        <v>0</v>
      </c>
      <c r="L259" s="481">
        <v>0</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0</v>
      </c>
      <c r="E263" s="617"/>
      <c r="F263" s="617"/>
      <c r="G263" s="617"/>
      <c r="H263" s="617"/>
      <c r="I263" s="617"/>
      <c r="J263" s="617"/>
      <c r="K263" s="1694">
        <f>D263</f>
        <v>0</v>
      </c>
      <c r="L263" s="481">
        <v>0</v>
      </c>
    </row>
    <row r="264" spans="1:14" x14ac:dyDescent="0.2">
      <c r="A264" s="1526" t="s">
        <v>483</v>
      </c>
      <c r="B264" s="686">
        <v>2520</v>
      </c>
      <c r="C264" s="617"/>
      <c r="D264" s="466">
        <v>0</v>
      </c>
      <c r="E264" s="617"/>
      <c r="F264" s="617"/>
      <c r="G264" s="617"/>
      <c r="H264" s="617"/>
      <c r="I264" s="617"/>
      <c r="J264" s="617"/>
      <c r="K264" s="1694">
        <f t="shared" ref="K264:K269" si="22">D264</f>
        <v>0</v>
      </c>
      <c r="L264" s="466">
        <v>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0</v>
      </c>
      <c r="E266" s="617"/>
      <c r="F266" s="617"/>
      <c r="G266" s="617"/>
      <c r="H266" s="617"/>
      <c r="I266" s="617"/>
      <c r="J266" s="617"/>
      <c r="K266" s="1694">
        <f t="shared" si="22"/>
        <v>0</v>
      </c>
      <c r="L266" s="466">
        <v>0</v>
      </c>
    </row>
    <row r="267" spans="1:14" x14ac:dyDescent="0.2">
      <c r="A267" s="1526" t="s">
        <v>1010</v>
      </c>
      <c r="B267" s="615">
        <v>2550</v>
      </c>
      <c r="C267" s="617"/>
      <c r="D267" s="466">
        <v>0</v>
      </c>
      <c r="E267" s="617"/>
      <c r="F267" s="617"/>
      <c r="G267" s="617"/>
      <c r="H267" s="617"/>
      <c r="I267" s="617"/>
      <c r="J267" s="617"/>
      <c r="K267" s="1694">
        <f t="shared" si="22"/>
        <v>0</v>
      </c>
      <c r="L267" s="466">
        <v>0</v>
      </c>
    </row>
    <row r="268" spans="1:14" x14ac:dyDescent="0.2">
      <c r="A268" s="1526" t="s">
        <v>102</v>
      </c>
      <c r="B268" s="615">
        <v>2560</v>
      </c>
      <c r="C268" s="617"/>
      <c r="D268" s="466">
        <v>0</v>
      </c>
      <c r="E268" s="617"/>
      <c r="F268" s="617"/>
      <c r="G268" s="617"/>
      <c r="H268" s="617"/>
      <c r="I268" s="617"/>
      <c r="J268" s="617"/>
      <c r="K268" s="1694">
        <f t="shared" si="22"/>
        <v>0</v>
      </c>
      <c r="L268" s="466">
        <v>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v>0</v>
      </c>
      <c r="E282" s="617"/>
      <c r="F282" s="617"/>
      <c r="G282" s="617"/>
      <c r="H282" s="617"/>
      <c r="I282" s="617"/>
      <c r="J282" s="617"/>
      <c r="K282" s="1693">
        <f>D282</f>
        <v>0</v>
      </c>
      <c r="L282" s="467">
        <v>0</v>
      </c>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3" t="s">
        <v>526</v>
      </c>
      <c r="B295" s="2194"/>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75" t="s">
        <v>1053</v>
      </c>
      <c r="B296" s="2176"/>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0</v>
      </c>
      <c r="H301" s="466">
        <v>0</v>
      </c>
      <c r="I301" s="467">
        <v>0</v>
      </c>
      <c r="J301" s="467">
        <v>0</v>
      </c>
      <c r="K301" s="1693">
        <f>SUM(C301:J301)</f>
        <v>0</v>
      </c>
      <c r="L301" s="467">
        <v>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90" t="s">
        <v>295</v>
      </c>
      <c r="B312" s="2191"/>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8" t="s">
        <v>1053</v>
      </c>
      <c r="B343" s="2189"/>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5" t="s">
        <v>1053</v>
      </c>
      <c r="B368" s="2176"/>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26" sqref="F2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H24" sqref="H2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9" t="s">
        <v>2038</v>
      </c>
      <c r="D2" s="724" t="s">
        <v>2045</v>
      </c>
      <c r="E2" s="724" t="s">
        <v>2046</v>
      </c>
      <c r="F2" s="1909" t="s">
        <v>2039</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0</v>
      </c>
      <c r="I12" s="1780">
        <f>SUM(I5:I11)</f>
        <v>0</v>
      </c>
      <c r="J12" s="1780">
        <f>SUM(J5:J11)</f>
        <v>0</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c r="I14" s="772"/>
      <c r="J14" s="774"/>
      <c r="K14" s="766"/>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0</v>
      </c>
      <c r="I23" s="1780">
        <f>SUM(I14:I16,I21,I22)</f>
        <v>0</v>
      </c>
      <c r="J23" s="1780">
        <f>SUM(J14:J16,J21,J22)</f>
        <v>0</v>
      </c>
      <c r="K23" s="1780">
        <f>SUM(K14:K16,K21,K22)</f>
        <v>0</v>
      </c>
    </row>
    <row r="24" spans="1:11" ht="14.25" thickTop="1" thickBot="1" x14ac:dyDescent="0.25">
      <c r="A24" s="2267" t="s">
        <v>2026</v>
      </c>
      <c r="B24" s="2266"/>
      <c r="C24" s="2266"/>
      <c r="D24" s="2266"/>
      <c r="E24" s="226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26" sqref="H26:H2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c r="D12" s="845"/>
      <c r="E12" s="845"/>
      <c r="F12" s="1782">
        <f>(C12+D12)-E12</f>
        <v>0</v>
      </c>
      <c r="G12" s="844">
        <v>10</v>
      </c>
      <c r="H12" s="766"/>
      <c r="I12" s="766"/>
      <c r="J12" s="766"/>
      <c r="K12" s="1791">
        <f>(H12+I12)-J12</f>
        <v>0</v>
      </c>
      <c r="L12" s="1791">
        <f>F12-K12</f>
        <v>0</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0</v>
      </c>
      <c r="D16" s="1782">
        <f>SUM(D3,D5:D6,D8:D10,D12:D15)</f>
        <v>0</v>
      </c>
      <c r="E16" s="1782">
        <f>SUM(E3,E5:E6,E8:E10,E12:E15)</f>
        <v>0</v>
      </c>
      <c r="F16" s="1782">
        <f>SUM(F3,F5:F6,F8:F10,F12:F15)</f>
        <v>0</v>
      </c>
      <c r="G16" s="844"/>
      <c r="H16" s="1782">
        <f>SUM(H3,H6,H8:H10,H12:H14,)</f>
        <v>0</v>
      </c>
      <c r="I16" s="1782">
        <f>SUM(I3,I6,I8:I10,I12:I14,)</f>
        <v>0</v>
      </c>
      <c r="J16" s="1782">
        <f>SUM(J3,J6,J8:J10,J12:J14,)</f>
        <v>0</v>
      </c>
      <c r="K16" s="1782">
        <f>(H16+I16)-J16</f>
        <v>0</v>
      </c>
      <c r="L16" s="1782">
        <f>F16-K16</f>
        <v>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36461</v>
      </c>
      <c r="G17" s="838">
        <v>10</v>
      </c>
      <c r="H17" s="770"/>
      <c r="I17" s="1791">
        <f>F17/G17</f>
        <v>3646.1</v>
      </c>
      <c r="J17" s="770"/>
      <c r="K17" s="796"/>
      <c r="L17" s="796"/>
    </row>
    <row r="18" spans="1:12" ht="14.25" thickTop="1" thickBot="1" x14ac:dyDescent="0.25">
      <c r="A18" s="1789" t="s">
        <v>706</v>
      </c>
      <c r="B18" s="1790"/>
      <c r="C18" s="772"/>
      <c r="D18" s="772"/>
      <c r="E18" s="772"/>
      <c r="F18" s="851"/>
      <c r="G18" s="852"/>
      <c r="H18" s="774"/>
      <c r="I18" s="1782">
        <f>SUM(I16,I17)</f>
        <v>3646.1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9" activePane="bottomLeft" state="frozen"/>
      <selection pane="bottomLeft" activeCell="F34" sqref="F3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1216517</v>
      </c>
      <c r="G8" s="866"/>
    </row>
    <row r="9" spans="1:7" x14ac:dyDescent="0.2">
      <c r="A9" s="870" t="s">
        <v>480</v>
      </c>
      <c r="B9" s="871" t="s">
        <v>1989</v>
      </c>
      <c r="C9" s="872"/>
      <c r="D9" s="870" t="s">
        <v>522</v>
      </c>
      <c r="E9" s="869"/>
      <c r="F9" s="1935">
        <f>'Expenditures 15-22'!K151</f>
        <v>0</v>
      </c>
      <c r="G9" s="873"/>
    </row>
    <row r="10" spans="1:7" x14ac:dyDescent="0.2">
      <c r="A10" s="870" t="s">
        <v>520</v>
      </c>
      <c r="B10" s="871" t="s">
        <v>1990</v>
      </c>
      <c r="C10" s="872"/>
      <c r="D10" s="870" t="s">
        <v>522</v>
      </c>
      <c r="E10" s="869"/>
      <c r="F10" s="1935">
        <f>'Expenditures 15-22'!K174</f>
        <v>0</v>
      </c>
      <c r="G10" s="873"/>
    </row>
    <row r="11" spans="1:7" x14ac:dyDescent="0.2">
      <c r="A11" s="870" t="s">
        <v>481</v>
      </c>
      <c r="B11" s="871" t="s">
        <v>1991</v>
      </c>
      <c r="C11" s="872"/>
      <c r="D11" s="870" t="s">
        <v>522</v>
      </c>
      <c r="E11" s="869"/>
      <c r="F11" s="1935">
        <f>'Expenditures 15-22'!K210</f>
        <v>0</v>
      </c>
      <c r="G11" s="873"/>
    </row>
    <row r="12" spans="1:7" x14ac:dyDescent="0.2">
      <c r="A12" s="870" t="s">
        <v>482</v>
      </c>
      <c r="B12" s="871" t="s">
        <v>1992</v>
      </c>
      <c r="C12" s="872"/>
      <c r="D12" s="870" t="s">
        <v>522</v>
      </c>
      <c r="E12" s="869"/>
      <c r="F12" s="1935">
        <f>'Expenditures 15-22'!K295</f>
        <v>0</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1216517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1027952</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36461</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1064413</v>
      </c>
      <c r="G76" s="866"/>
    </row>
    <row r="77" spans="1:8" s="894" customFormat="1" ht="12" customHeight="1" thickTop="1" thickBot="1" x14ac:dyDescent="0.25">
      <c r="A77" s="1801"/>
      <c r="B77" s="1798"/>
      <c r="C77" s="1794"/>
      <c r="D77" s="1799" t="s">
        <v>2012</v>
      </c>
      <c r="E77" s="1796"/>
      <c r="F77" s="1802">
        <f>(F14-F76)</f>
        <v>152104</v>
      </c>
      <c r="G77" s="870"/>
    </row>
    <row r="78" spans="1:8" s="894" customFormat="1" ht="12" customHeight="1" thickTop="1" x14ac:dyDescent="0.2">
      <c r="A78" s="1803"/>
      <c r="B78" s="1798"/>
      <c r="C78" s="1794"/>
      <c r="D78" s="1799" t="s">
        <v>2059</v>
      </c>
      <c r="E78" s="1796"/>
      <c r="F78" s="899">
        <v>0</v>
      </c>
      <c r="G78" s="900"/>
      <c r="H78" s="870"/>
    </row>
    <row r="79" spans="1:8" s="894" customFormat="1" ht="12" customHeight="1" thickBot="1" x14ac:dyDescent="0.25">
      <c r="A79" s="1804"/>
      <c r="B79" s="1798"/>
      <c r="C79" s="1794"/>
      <c r="D79" s="1799" t="s">
        <v>2013</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265842</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1000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266842</v>
      </c>
    </row>
    <row r="179" spans="1:7" ht="12" customHeight="1" x14ac:dyDescent="0.2">
      <c r="A179" s="1792"/>
      <c r="B179" s="1806"/>
      <c r="C179" s="1807"/>
      <c r="D179" s="1808" t="s">
        <v>2015</v>
      </c>
      <c r="E179" s="1809"/>
      <c r="F179" s="1811">
        <f>'PCTC-OEPP 27-28'!F77-F178</f>
        <v>-114738</v>
      </c>
    </row>
    <row r="180" spans="1:7" ht="12" customHeight="1" x14ac:dyDescent="0.2">
      <c r="A180" s="1792"/>
      <c r="B180" s="1806"/>
      <c r="C180" s="1807"/>
      <c r="D180" s="1808" t="s">
        <v>1924</v>
      </c>
      <c r="E180" s="1809"/>
      <c r="F180" s="1811">
        <f>'Cap Outlay Deprec 26'!I18</f>
        <v>3646.1</v>
      </c>
    </row>
    <row r="181" spans="1:7" ht="12" customHeight="1" x14ac:dyDescent="0.2">
      <c r="A181" s="1792"/>
      <c r="B181" s="1806"/>
      <c r="C181" s="1807"/>
      <c r="D181" s="1808" t="s">
        <v>2016</v>
      </c>
      <c r="E181" s="1809"/>
      <c r="F181" s="1811">
        <f>F179+F180</f>
        <v>-111091.9</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2017</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31" activePane="bottomLeft" state="frozen"/>
      <selection pane="bottomLeft" activeCell="C135" sqref="C135"/>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1941</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957"/>
      <c r="C17" s="195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956" t="s">
        <v>2096</v>
      </c>
      <c r="B131" s="1959" t="s">
        <v>2097</v>
      </c>
      <c r="C131" s="1958" t="s">
        <v>2096</v>
      </c>
      <c r="D131" s="1867">
        <v>0</v>
      </c>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F20" sqref="F2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6" t="s">
        <v>1945</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41054</v>
      </c>
      <c r="F19" s="1822"/>
      <c r="G19" s="1824">
        <f>'Expenditures 15-22'!K33-SUM('Expenditures 15-22'!G33,'Expenditures 15-22'!I33)+'Expenditures 15-22'!D229</f>
        <v>41054</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580</v>
      </c>
      <c r="F21" s="1825"/>
      <c r="G21" s="1828">
        <f>'Expenditures 15-22'!K42-SUM('Expenditures 15-22'!G42,'Expenditures 15-22'!I42)+'Expenditures 15-22'!K120-SUM('Expenditures 15-22'!G120,'Expenditures 15-22'!I120)+'Expenditures 15-22'!K180-SUM('Expenditures 15-22'!G180,'Expenditures 15-22'!I180)+'Expenditures 15-22'!D238</f>
        <v>580</v>
      </c>
      <c r="H21" s="988"/>
      <c r="I21" s="162"/>
    </row>
    <row r="22" spans="1:9" s="669" customFormat="1" ht="12" customHeight="1" x14ac:dyDescent="0.2">
      <c r="A22" s="995" t="s">
        <v>585</v>
      </c>
      <c r="B22" s="996"/>
      <c r="C22" s="994">
        <v>2200</v>
      </c>
      <c r="D22" s="1825"/>
      <c r="E22" s="1827">
        <f>'Expenditures 15-22'!K47-SUM('Expenditures 15-22'!G47,'Expenditures 15-22'!I47)+'Expenditures 15-22'!D243</f>
        <v>31575</v>
      </c>
      <c r="F22" s="1825"/>
      <c r="G22" s="1828">
        <f>'Expenditures 15-22'!K47-SUM('Expenditures 15-22'!G47,'Expenditures 15-22'!I47)+'Expenditures 15-22'!D243</f>
        <v>31575</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71659</v>
      </c>
      <c r="F23" s="1825"/>
      <c r="G23" s="1827">
        <f>'Expenditures 15-22'!K53-SUM('Expenditures 15-22'!G53,'Expenditures 15-22'!I53)+'Expenditures 15-22'!D257+'Expenditures 15-22'!K330-SUM('Expenditures 15-22'!G330,'Expenditures 15-22'!I330)</f>
        <v>71659</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4836</v>
      </c>
      <c r="E27" s="1827">
        <f>E8</f>
        <v>0</v>
      </c>
      <c r="F27" s="1827">
        <f>'Expenditures 15-22'!K60-SUM('Expenditures 15-22'!G60,'Expenditures 15-22'!I60)+'Expenditures 15-22'!D264-E8</f>
        <v>4836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2400</v>
      </c>
      <c r="F28" s="1829">
        <f>'Expenditures 15-22'!K61-SUM('Expenditures 15-22'!G61,'Expenditures 15-22'!I61)+'Expenditures 15-22'!K124-SUM('Expenditures 15-22'!G124,'Expenditures 15-22'!I124)+'Expenditures 15-22'!D266-E9</f>
        <v>2400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4836</v>
      </c>
      <c r="E41" s="1829">
        <f>SUM(E19:E40)</f>
        <v>147268</v>
      </c>
      <c r="F41" s="1829">
        <f>SUM(F19:F39)</f>
        <v>7236</v>
      </c>
      <c r="G41" s="1829">
        <f>SUM(G19:G40)</f>
        <v>144868</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4836</v>
      </c>
      <c r="F43" s="1830" t="s">
        <v>495</v>
      </c>
      <c r="G43" s="1831">
        <f>F41</f>
        <v>7236</v>
      </c>
    </row>
    <row r="44" spans="1:7" ht="12" customHeight="1" x14ac:dyDescent="0.2">
      <c r="A44" s="988"/>
      <c r="B44" s="162"/>
      <c r="C44" s="1002"/>
      <c r="D44" s="1830" t="s">
        <v>494</v>
      </c>
      <c r="E44" s="1831">
        <f>E41</f>
        <v>147268</v>
      </c>
      <c r="F44" s="1830" t="s">
        <v>494</v>
      </c>
      <c r="G44" s="1831">
        <f>G41</f>
        <v>144868</v>
      </c>
    </row>
    <row r="45" spans="1:7" ht="12" customHeight="1" x14ac:dyDescent="0.2">
      <c r="A45" s="988"/>
      <c r="B45" s="162"/>
      <c r="C45" s="162"/>
      <c r="D45" s="1832" t="s">
        <v>1063</v>
      </c>
      <c r="E45" s="1833">
        <f>(E43/E44)</f>
        <v>3.2838091099220472E-2</v>
      </c>
      <c r="F45" s="1832" t="s">
        <v>1063</v>
      </c>
      <c r="G45" s="1833">
        <f>(G43/G44)</f>
        <v>4.9948919015931743E-2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pane="bottomLeft" activeCell="C33" sqref="C33"/>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McHenry Co Coop for Employ Educ</v>
      </c>
      <c r="D6" s="2327"/>
      <c r="E6" s="2327"/>
      <c r="F6" s="1877"/>
    </row>
    <row r="7" spans="1:10" ht="11.25" customHeight="1" thickBot="1" x14ac:dyDescent="0.3">
      <c r="A7" s="1875"/>
      <c r="B7" s="1876"/>
      <c r="C7" s="2328">
        <f>COVER!A13</f>
        <v>44000000046</v>
      </c>
      <c r="D7" s="2328"/>
      <c r="E7" s="2328"/>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t="s">
        <v>2077</v>
      </c>
      <c r="D32" s="1890" t="s">
        <v>2077</v>
      </c>
      <c r="E32" s="1893"/>
      <c r="F32" s="1892" t="s">
        <v>2089</v>
      </c>
      <c r="H32" s="1903">
        <f t="shared" si="0"/>
        <v>5</v>
      </c>
      <c r="I32" s="1903">
        <f t="shared" si="1"/>
        <v>5</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0</v>
      </c>
      <c r="K34" s="1903">
        <f>SUM(H34:J34)</f>
        <v>10</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12" sqref="E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McHenry Co Coop for Employ Educ</v>
      </c>
      <c r="J6" s="2337"/>
      <c r="Q6" s="1686"/>
    </row>
    <row r="7" spans="1:17" x14ac:dyDescent="0.2">
      <c r="A7" s="2338" t="s">
        <v>924</v>
      </c>
      <c r="B7" s="2339"/>
      <c r="C7" s="2339"/>
      <c r="D7" s="2339"/>
      <c r="E7" s="2340"/>
      <c r="F7" s="1018"/>
      <c r="G7" s="1010"/>
      <c r="H7" s="1017" t="s">
        <v>390</v>
      </c>
      <c r="I7" s="2341">
        <f>COVER!A13</f>
        <v>44000000046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71659</v>
      </c>
      <c r="F12" s="1040"/>
      <c r="G12" s="1834">
        <f t="shared" ref="G12:G18" si="0">SUM(E12:F12)</f>
        <v>71659</v>
      </c>
      <c r="H12" s="1041">
        <v>64430</v>
      </c>
      <c r="I12" s="1040"/>
      <c r="J12" s="1834">
        <f t="shared" ref="J12:J18" si="1">SUM(H12:I12)</f>
        <v>64430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71659</v>
      </c>
      <c r="F19" s="1836">
        <f t="shared" si="2"/>
        <v>0</v>
      </c>
      <c r="G19" s="1836">
        <f t="shared" si="2"/>
        <v>71659</v>
      </c>
      <c r="H19" s="1836">
        <f t="shared" si="2"/>
        <v>64430</v>
      </c>
      <c r="I19" s="1836">
        <f t="shared" si="2"/>
        <v>0</v>
      </c>
      <c r="J19" s="1836">
        <f t="shared" si="2"/>
        <v>64430</v>
      </c>
    </row>
    <row r="20" spans="1:10" ht="13.5" thickTop="1" x14ac:dyDescent="0.2">
      <c r="A20" s="1036">
        <v>9</v>
      </c>
      <c r="B20" s="2348" t="s">
        <v>1703</v>
      </c>
      <c r="C20" s="2348"/>
      <c r="D20" s="2349"/>
      <c r="E20" s="1047"/>
      <c r="F20" s="1047"/>
      <c r="G20" s="1047"/>
      <c r="H20" s="1047"/>
      <c r="I20" s="1047"/>
      <c r="J20" s="1837">
        <f>IF(AND(G19&gt;0,J19&gt;0),(((J19-G19)/G19)),"Enter Budget Data")</f>
        <v>-0.10088055931564772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7" sqref="B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2093</v>
      </c>
    </row>
    <row r="6" spans="1:2" x14ac:dyDescent="0.2">
      <c r="A6" s="1069"/>
      <c r="B6" s="329" t="s">
        <v>2090</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McHenry Co Coop for Employ Educ</v>
      </c>
    </row>
    <row r="65" spans="2:2" x14ac:dyDescent="0.2">
      <c r="B65" s="1071">
        <f>COVER!A13</f>
        <v>44000000046</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K9" sqref="K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1295270</v>
      </c>
      <c r="C8" s="1838">
        <f>'Acct Summary 7-8'!D8</f>
        <v>0</v>
      </c>
      <c r="D8" s="1838">
        <f>'Acct Summary 7-8'!F8</f>
        <v>0</v>
      </c>
      <c r="E8" s="1838">
        <f>'Acct Summary 7-8'!I8</f>
        <v>0</v>
      </c>
      <c r="F8" s="1838">
        <f>SUM(B8:E8)</f>
        <v>1295270</v>
      </c>
    </row>
    <row r="9" spans="1:8" s="1080" customFormat="1" ht="14.25" customHeight="1" thickBot="1" x14ac:dyDescent="0.25">
      <c r="A9" s="1079" t="s">
        <v>1436</v>
      </c>
      <c r="B9" s="1839">
        <f>'Acct Summary 7-8'!C17</f>
        <v>1216517</v>
      </c>
      <c r="C9" s="1839">
        <f>'Acct Summary 7-8'!D17</f>
        <v>0</v>
      </c>
      <c r="D9" s="1839">
        <f>'Acct Summary 7-8'!F17</f>
        <v>0</v>
      </c>
      <c r="E9" s="1838"/>
      <c r="F9" s="1838">
        <f>SUM(B9:E9)</f>
        <v>1216517</v>
      </c>
    </row>
    <row r="10" spans="1:8" s="1080" customFormat="1" ht="14.25" thickTop="1" thickBot="1" x14ac:dyDescent="0.25">
      <c r="A10" s="1081" t="s">
        <v>1437</v>
      </c>
      <c r="B10" s="1840">
        <f>(B8-B9)</f>
        <v>78753</v>
      </c>
      <c r="C10" s="1840">
        <f>(C8-C9)</f>
        <v>0</v>
      </c>
      <c r="D10" s="1840">
        <f>(D8-D9)</f>
        <v>0</v>
      </c>
      <c r="E10" s="1839">
        <f>(E8-E9)</f>
        <v>0</v>
      </c>
      <c r="F10" s="1841">
        <f>SUM(F8-F9)</f>
        <v>78753</v>
      </c>
    </row>
    <row r="11" spans="1:8" s="1080" customFormat="1" ht="14.25" thickTop="1" thickBot="1" x14ac:dyDescent="0.25">
      <c r="A11" s="1082" t="s">
        <v>1785</v>
      </c>
      <c r="B11" s="1842">
        <f>'Acct Summary 7-8'!C81</f>
        <v>319054</v>
      </c>
      <c r="C11" s="1842">
        <f>'Acct Summary 7-8'!D81</f>
        <v>0</v>
      </c>
      <c r="D11" s="1842">
        <f>'Acct Summary 7-8'!F81</f>
        <v>0</v>
      </c>
      <c r="E11" s="1842">
        <f>'Acct Summary 7-8'!I81</f>
        <v>0</v>
      </c>
      <c r="F11" s="1843">
        <f>SUM(B11:E11)</f>
        <v>319054</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B14" colorId="8" zoomScale="110" zoomScaleNormal="110" workbookViewId="0">
      <selection activeCell="D80" sqref="D8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44000000046</v>
      </c>
    </row>
    <row r="3" spans="1:2" x14ac:dyDescent="0.2">
      <c r="A3" t="s">
        <v>1013</v>
      </c>
      <c r="B3" s="138" t="str">
        <f>COVER!A15</f>
        <v>MCHENRY</v>
      </c>
    </row>
    <row r="4" spans="1:2" x14ac:dyDescent="0.2">
      <c r="A4" t="s">
        <v>1064</v>
      </c>
      <c r="B4" s="138" t="str">
        <f>COVER!A17</f>
        <v>McHenry Co Coop for Employ Educ</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CHERYDEN JUERGENSEN</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Yes</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319054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319054</v>
      </c>
      <c r="D92" s="2" t="str">
        <f t="shared" si="0"/>
        <v>Error?</v>
      </c>
    </row>
    <row r="93" spans="1:4" x14ac:dyDescent="0.2">
      <c r="A93" s="5">
        <v>32</v>
      </c>
      <c r="B93" s="138">
        <f>'Assets-Liab 5-6'!C41</f>
        <v>319054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594</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51000</v>
      </c>
      <c r="D733" s="2" t="str">
        <f t="shared" si="10"/>
        <v>Error?</v>
      </c>
    </row>
    <row r="734" spans="1:4" x14ac:dyDescent="0.2">
      <c r="A734" s="5">
        <v>673</v>
      </c>
      <c r="B734" s="138">
        <f>'Expenditures 15-22'!C53</f>
        <v>51000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51000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51000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7889</v>
      </c>
      <c r="D791" s="2" t="str">
        <f t="shared" si="11"/>
        <v>Error?</v>
      </c>
    </row>
    <row r="792" spans="1:4" x14ac:dyDescent="0.2">
      <c r="A792" s="5">
        <v>731</v>
      </c>
      <c r="B792" s="138">
        <f>'Expenditures 15-22'!D53</f>
        <v>7889</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7889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7889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40156</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40156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580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580</v>
      </c>
      <c r="C843" s="2" t="s">
        <v>594</v>
      </c>
      <c r="D843" s="2" t="str">
        <f t="shared" si="12"/>
        <v>Error?</v>
      </c>
    </row>
    <row r="844" spans="1:4" x14ac:dyDescent="0.2">
      <c r="A844" s="5">
        <v>783</v>
      </c>
      <c r="B844" s="138">
        <f>'Expenditures 15-22'!E44</f>
        <v>31575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31575</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11379</v>
      </c>
      <c r="D849" s="2" t="str">
        <f t="shared" si="12"/>
        <v>Error?</v>
      </c>
    </row>
    <row r="850" spans="1:4" x14ac:dyDescent="0.2">
      <c r="A850" s="5">
        <v>789</v>
      </c>
      <c r="B850" s="138">
        <f>'Expenditures 15-22'!E53</f>
        <v>11379</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4836</v>
      </c>
      <c r="D855" s="2" t="str">
        <f t="shared" si="12"/>
        <v>Error?</v>
      </c>
    </row>
    <row r="856" spans="1:4" x14ac:dyDescent="0.2">
      <c r="A856" s="5">
        <v>795</v>
      </c>
      <c r="B856" s="138">
        <f>'Expenditures 15-22'!E61</f>
        <v>2400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7236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50770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90926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898</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898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1391</v>
      </c>
      <c r="D907" s="2" t="str">
        <f t="shared" si="13"/>
        <v>Error?</v>
      </c>
    </row>
    <row r="908" spans="1:4" x14ac:dyDescent="0.2">
      <c r="A908" s="5">
        <v>847</v>
      </c>
      <c r="B908" s="138">
        <f>'Expenditures 15-22'!F53</f>
        <v>1391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1391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2289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1027952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1027952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77515</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77515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580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580</v>
      </c>
      <c r="C1115" s="2" t="s">
        <v>594</v>
      </c>
      <c r="D1115" s="2" t="str">
        <f t="shared" si="16"/>
        <v>Error?</v>
      </c>
    </row>
    <row r="1116" spans="1:4" x14ac:dyDescent="0.2">
      <c r="A1116" s="5">
        <v>1055</v>
      </c>
      <c r="B1116" s="138">
        <f>'Expenditures 15-22'!K44</f>
        <v>31575</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31575</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71659</v>
      </c>
      <c r="C1121" s="2" t="s">
        <v>594</v>
      </c>
      <c r="D1121" s="2" t="str">
        <f t="shared" si="16"/>
        <v>Error?</v>
      </c>
    </row>
    <row r="1122" spans="1:4" x14ac:dyDescent="0.2">
      <c r="A1122" s="5">
        <v>1061</v>
      </c>
      <c r="B1122" s="138">
        <f>'Expenditures 15-22'!K53</f>
        <v>71659</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4836</v>
      </c>
      <c r="C1127" s="2" t="s">
        <v>594</v>
      </c>
      <c r="D1127" s="2" t="str">
        <f t="shared" si="16"/>
        <v>Error?</v>
      </c>
    </row>
    <row r="1128" spans="1:4" x14ac:dyDescent="0.2">
      <c r="A1128" s="5">
        <v>1067</v>
      </c>
      <c r="B1128" s="138">
        <f>'Expenditures 15-22'!K61</f>
        <v>2400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7236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111050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1027952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1216517</v>
      </c>
      <c r="C1152" s="2" t="s">
        <v>594</v>
      </c>
      <c r="D1152" s="2" t="str">
        <f t="shared" si="17"/>
        <v>Error?</v>
      </c>
    </row>
    <row r="1153" spans="1:4" x14ac:dyDescent="0.2">
      <c r="A1153" s="5">
        <v>1092</v>
      </c>
      <c r="B1153" s="138">
        <f>'Expenditures 15-22'!K115</f>
        <v>78753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240301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319054</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0</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0</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1027952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1027952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476</v>
      </c>
      <c r="C2551" s="2" t="s">
        <v>594</v>
      </c>
      <c r="D2551" s="2" t="str">
        <f t="shared" si="38"/>
        <v>Error?</v>
      </c>
    </row>
    <row r="2552" spans="1:4" x14ac:dyDescent="0.2">
      <c r="A2552" s="10">
        <v>2491</v>
      </c>
      <c r="D2552" s="2" t="str">
        <f t="shared" si="38"/>
        <v>OK</v>
      </c>
    </row>
    <row r="2553" spans="1:4" x14ac:dyDescent="0.2">
      <c r="A2553" s="5">
        <v>2492</v>
      </c>
      <c r="B2553" s="138">
        <f>'Acct Summary 7-8'!C6</f>
        <v>265842</v>
      </c>
      <c r="C2553" s="2" t="s">
        <v>594</v>
      </c>
      <c r="D2553" s="2" t="str">
        <f t="shared" si="38"/>
        <v>Error?</v>
      </c>
    </row>
    <row r="2554" spans="1:4" x14ac:dyDescent="0.2">
      <c r="A2554" s="5">
        <v>2493</v>
      </c>
      <c r="B2554" s="138">
        <f>'Acct Summary 7-8'!C7</f>
        <v>1000</v>
      </c>
      <c r="C2554" s="2" t="s">
        <v>594</v>
      </c>
      <c r="D2554" s="2" t="str">
        <f t="shared" si="38"/>
        <v>Error?</v>
      </c>
    </row>
    <row r="2555" spans="1:4" x14ac:dyDescent="0.2">
      <c r="A2555" s="5">
        <v>2494</v>
      </c>
      <c r="B2555" s="138">
        <f>'Acct Summary 7-8'!C8</f>
        <v>1295270</v>
      </c>
      <c r="C2555" s="2" t="s">
        <v>594</v>
      </c>
      <c r="D2555" s="2" t="str">
        <f t="shared" si="38"/>
        <v>Error?</v>
      </c>
    </row>
    <row r="2556" spans="1:4" x14ac:dyDescent="0.2">
      <c r="A2556" s="5">
        <v>2495</v>
      </c>
      <c r="B2556" s="138">
        <f>'Acct Summary 7-8'!C12</f>
        <v>77515</v>
      </c>
      <c r="C2556" s="2" t="s">
        <v>594</v>
      </c>
      <c r="D2556" s="2" t="str">
        <f t="shared" si="38"/>
        <v>Error?</v>
      </c>
    </row>
    <row r="2557" spans="1:4" x14ac:dyDescent="0.2">
      <c r="A2557" s="5">
        <v>2496</v>
      </c>
      <c r="B2557" s="138">
        <f>'Acct Summary 7-8'!C13</f>
        <v>111050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1027952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1216517</v>
      </c>
      <c r="C2561" s="2" t="s">
        <v>594</v>
      </c>
      <c r="D2561" s="2" t="str">
        <f t="shared" si="39"/>
        <v>Error?</v>
      </c>
    </row>
    <row r="2562" spans="1:4" x14ac:dyDescent="0.2">
      <c r="A2562" s="5">
        <v>2501</v>
      </c>
      <c r="B2562" s="138">
        <f>'Acct Summary 7-8'!C20</f>
        <v>78753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1027952</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1027952</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78753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1027952</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319054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1295270</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1216517</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319054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476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476</v>
      </c>
      <c r="C5120" s="2" t="s">
        <v>594</v>
      </c>
      <c r="D5120" s="2" t="str">
        <f t="shared" si="79"/>
        <v>Error?</v>
      </c>
    </row>
    <row r="5121" spans="1:4" x14ac:dyDescent="0.2">
      <c r="A5121" s="5">
        <v>5060</v>
      </c>
      <c r="B5121" s="138">
        <f>'Revenues 9-14'!C109</f>
        <v>476</v>
      </c>
      <c r="C5121" s="2" t="s">
        <v>594</v>
      </c>
      <c r="D5121" s="2" t="str">
        <f t="shared" si="79"/>
        <v>Error?</v>
      </c>
    </row>
    <row r="5122" spans="1:4" x14ac:dyDescent="0.2">
      <c r="A5122" s="5">
        <v>5061</v>
      </c>
      <c r="B5122" s="138">
        <f>'Revenues 9-14'!C111</f>
        <v>674394</v>
      </c>
      <c r="D5122" s="2" t="str">
        <f t="shared" si="79"/>
        <v>Error?</v>
      </c>
    </row>
    <row r="5123" spans="1:4" x14ac:dyDescent="0.2">
      <c r="A5123" s="5">
        <v>5062</v>
      </c>
      <c r="B5123" s="138">
        <f>'Revenues 9-14'!C112</f>
        <v>353558</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1027952</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265842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265842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265842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265842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1000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1000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1000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1000</v>
      </c>
      <c r="C5326" s="2" t="s">
        <v>594</v>
      </c>
      <c r="D5326" s="2" t="str">
        <f t="shared" si="82"/>
        <v>Error?</v>
      </c>
    </row>
    <row r="5327" spans="1:4" x14ac:dyDescent="0.2">
      <c r="A5327" s="5">
        <v>5266</v>
      </c>
      <c r="B5327" s="138">
        <f>'Revenues 9-14'!C275</f>
        <v>1295270</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78753</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0.2468328245375391</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36461</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36461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36461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36461</v>
      </c>
      <c r="D7624" s="2" t="str">
        <f t="shared" si="124"/>
        <v>Error?</v>
      </c>
      <c r="E7624" s="2" t="s">
        <v>19</v>
      </c>
    </row>
    <row r="7625" spans="1:5" x14ac:dyDescent="0.2">
      <c r="A7625">
        <f t="shared" si="123"/>
        <v>7564</v>
      </c>
      <c r="B7625" s="138">
        <f>'Cap Outlay Deprec 26'!I17</f>
        <v>3646.1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3646.1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6" zoomScale="110" zoomScaleNormal="110" workbookViewId="0">
      <selection activeCell="Y23" sqref="Y2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27.75" customHeight="1" x14ac:dyDescent="0.2">
      <c r="A7" s="2441" t="str">
        <f>COVER!A17</f>
        <v>McHenry Co Coop for Employ Educ</v>
      </c>
      <c r="B7" s="2442"/>
      <c r="C7" s="2442"/>
      <c r="D7" s="2443"/>
      <c r="E7" s="2444">
        <f>COVER!A13</f>
        <v>44000000046</v>
      </c>
      <c r="F7" s="2445"/>
      <c r="G7" s="2410" t="str">
        <f>COVER!T23</f>
        <v>066-005142</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EDER, CASELLA &amp; CO.</v>
      </c>
      <c r="H9" s="2417"/>
      <c r="I9" s="2417"/>
      <c r="J9" s="2417"/>
      <c r="K9" s="2417"/>
      <c r="L9" s="2418"/>
    </row>
    <row r="10" spans="1:29" ht="13.5" customHeight="1" x14ac:dyDescent="0.2">
      <c r="A10" s="2400">
        <f>COVER!A38</f>
        <v>0</v>
      </c>
      <c r="B10" s="2401"/>
      <c r="C10" s="2401"/>
      <c r="D10" s="2401"/>
      <c r="E10" s="2401"/>
      <c r="F10" s="2402"/>
      <c r="G10" s="2416" t="str">
        <f>COVER!T17</f>
        <v>5400 WEST ELM STREET, SUITE 203</v>
      </c>
      <c r="H10" s="2429"/>
      <c r="I10" s="2429"/>
      <c r="J10" s="2429"/>
      <c r="K10" s="2429"/>
      <c r="L10" s="2430"/>
    </row>
    <row r="11" spans="1:29" ht="13.5" customHeight="1" x14ac:dyDescent="0.2">
      <c r="A11" s="1185" t="s">
        <v>1599</v>
      </c>
      <c r="B11" s="1186"/>
      <c r="C11" s="1187"/>
      <c r="D11" s="1192"/>
      <c r="E11" s="1187"/>
      <c r="F11" s="1191"/>
      <c r="G11" s="2416" t="str">
        <f>COVER!T19</f>
        <v>MCHENRY</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cpas@edercasella.com</v>
      </c>
      <c r="J13" s="2438"/>
      <c r="K13" s="2438"/>
      <c r="L13" s="2439"/>
    </row>
    <row r="14" spans="1:29" ht="13.5" customHeight="1" x14ac:dyDescent="0.2">
      <c r="A14" s="2416" t="str">
        <f>COVER!A19</f>
        <v>2200 N SEMINARY AVE.</v>
      </c>
      <c r="B14" s="2429"/>
      <c r="C14" s="2429"/>
      <c r="D14" s="2429"/>
      <c r="E14" s="2429"/>
      <c r="F14" s="2430"/>
      <c r="G14" s="1196" t="s">
        <v>1247</v>
      </c>
      <c r="H14" s="1194"/>
      <c r="I14" s="1194"/>
      <c r="J14" s="1194"/>
      <c r="K14" s="1194"/>
      <c r="L14" s="1195"/>
    </row>
    <row r="15" spans="1:29" ht="13.5" customHeight="1" x14ac:dyDescent="0.2">
      <c r="A15" s="2416" t="str">
        <f>COVER!A21</f>
        <v>WOODSTOCK</v>
      </c>
      <c r="B15" s="2429"/>
      <c r="C15" s="2429"/>
      <c r="D15" s="2429"/>
      <c r="E15" s="2429"/>
      <c r="F15" s="2430"/>
      <c r="G15" s="2426" t="str">
        <f>COVER!T15</f>
        <v>CHERYDEN JUERGENSEN</v>
      </c>
      <c r="H15" s="2427"/>
      <c r="I15" s="2427"/>
      <c r="J15" s="2427"/>
      <c r="K15" s="2427"/>
      <c r="L15" s="2428"/>
    </row>
    <row r="16" spans="1:29" ht="12.2" customHeight="1" x14ac:dyDescent="0.2">
      <c r="A16" s="2406">
        <f>COVER!A25</f>
        <v>60098</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815-344-1300</v>
      </c>
      <c r="H18" s="2404"/>
      <c r="I18" s="2404"/>
      <c r="J18" s="2404"/>
      <c r="K18" s="2403" t="str">
        <f>COVER!X21</f>
        <v>815-344-1320</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39" sqref="D39"/>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6" t="str">
        <f>'Single Audit Cover'!A7</f>
        <v>McHenry Co Coop for Employ Educ</v>
      </c>
      <c r="B1" s="2440"/>
      <c r="C1" s="2440"/>
      <c r="D1" s="2440"/>
    </row>
    <row r="2" spans="1:11" s="1215" customFormat="1" ht="12.75" x14ac:dyDescent="0.2">
      <c r="A2" s="2447">
        <f>'Single Audit Cover'!E7</f>
        <v>44000000046</v>
      </c>
      <c r="B2" s="2448"/>
      <c r="C2" s="2448"/>
      <c r="D2" s="2448"/>
    </row>
    <row r="3" spans="1:11" s="1215" customFormat="1" ht="12.75" x14ac:dyDescent="0.2">
      <c r="A3" s="2446"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0" t="str">
        <f>'Single Audit Cover'!A7</f>
        <v>McHenry Co Coop for Employ Educ</v>
      </c>
      <c r="B1" s="2450"/>
      <c r="C1" s="2450"/>
      <c r="D1" s="2450"/>
      <c r="E1" s="2450"/>
    </row>
    <row r="2" spans="1:5" x14ac:dyDescent="0.2">
      <c r="A2" s="2451">
        <f>'Single Audit Cover'!E7</f>
        <v>44000000046</v>
      </c>
      <c r="B2" s="2451"/>
      <c r="C2" s="2451"/>
      <c r="D2" s="2451"/>
      <c r="E2" s="2451"/>
    </row>
    <row r="3" spans="1:5" ht="4.5" customHeight="1" x14ac:dyDescent="0.2"/>
    <row r="4" spans="1:5" x14ac:dyDescent="0.2">
      <c r="A4" s="2450" t="s">
        <v>1307</v>
      </c>
      <c r="B4" s="2450"/>
      <c r="C4" s="2450"/>
      <c r="D4" s="2450"/>
      <c r="E4" s="2450"/>
    </row>
    <row r="5" spans="1:5" x14ac:dyDescent="0.2">
      <c r="A5" s="2453" t="str">
        <f>'Single Audit Cover'!A4</f>
        <v>Year Ending June 30, 2018</v>
      </c>
      <c r="B5" s="2453"/>
      <c r="C5" s="2453"/>
      <c r="D5" s="2453"/>
      <c r="E5" s="2453"/>
    </row>
    <row r="6" spans="1:5" x14ac:dyDescent="0.2">
      <c r="A6" s="2450" t="s">
        <v>1306</v>
      </c>
      <c r="B6" s="2450"/>
      <c r="C6" s="2450"/>
      <c r="D6" s="2450"/>
      <c r="E6" s="2450"/>
    </row>
    <row r="8" spans="1:5" x14ac:dyDescent="0.2">
      <c r="A8" s="1260" t="s">
        <v>1305</v>
      </c>
    </row>
    <row r="10" spans="1:5" x14ac:dyDescent="0.2">
      <c r="A10" s="1261" t="s">
        <v>1304</v>
      </c>
      <c r="B10" s="1262" t="s">
        <v>1303</v>
      </c>
      <c r="C10" s="1262"/>
      <c r="D10" s="1263">
        <f>SUM('Acct Summary 7-8'!C7:K7)</f>
        <v>1000</v>
      </c>
    </row>
    <row r="11" spans="1:5" ht="18" customHeight="1" x14ac:dyDescent="0.2">
      <c r="A11" s="1261" t="s">
        <v>1302</v>
      </c>
      <c r="B11" s="1262"/>
      <c r="C11" s="1262"/>
    </row>
    <row r="12" spans="1:5" x14ac:dyDescent="0.2">
      <c r="A12" s="1261" t="s">
        <v>1301</v>
      </c>
      <c r="B12" s="1262" t="s">
        <v>1300</v>
      </c>
      <c r="C12" s="1262"/>
      <c r="D12" s="1264">
        <f>SUM('Revenues 9-14'!C112:D112,'Revenues 9-14'!F112:G112)</f>
        <v>353558</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354558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2"/>
      <c r="B24" s="2452"/>
      <c r="D24" s="1268"/>
    </row>
    <row r="25" spans="1:4" x14ac:dyDescent="0.2">
      <c r="A25" s="2449"/>
      <c r="B25" s="2449"/>
      <c r="D25" s="1268"/>
    </row>
    <row r="26" spans="1:4" x14ac:dyDescent="0.2">
      <c r="A26" s="2449"/>
      <c r="B26" s="2449"/>
      <c r="D26" s="1268"/>
    </row>
    <row r="27" spans="1:4" x14ac:dyDescent="0.2">
      <c r="A27" s="2449"/>
      <c r="B27" s="2449"/>
      <c r="D27" s="1268"/>
    </row>
    <row r="28" spans="1:4" x14ac:dyDescent="0.2">
      <c r="A28" s="2449"/>
      <c r="B28" s="2449"/>
      <c r="D28" s="1268"/>
    </row>
    <row r="29" spans="1:4" x14ac:dyDescent="0.2">
      <c r="A29" s="2449"/>
      <c r="B29" s="2449"/>
      <c r="D29" s="1268"/>
    </row>
    <row r="30" spans="1:4" x14ac:dyDescent="0.2">
      <c r="A30" s="2449"/>
      <c r="B30" s="2449"/>
      <c r="D30" s="1268"/>
    </row>
    <row r="32" spans="1:4" x14ac:dyDescent="0.2">
      <c r="A32" s="1260" t="s">
        <v>1295</v>
      </c>
      <c r="D32" s="1263">
        <f>SUM(D19:D30)</f>
        <v>354558</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9"/>
      <c r="B40" s="2449"/>
      <c r="D40" s="1268"/>
    </row>
    <row r="41" spans="1:4" x14ac:dyDescent="0.2">
      <c r="A41" s="2449"/>
      <c r="B41" s="2449"/>
      <c r="D41" s="1271"/>
    </row>
    <row r="42" spans="1:4" x14ac:dyDescent="0.2">
      <c r="A42" s="2449"/>
      <c r="B42" s="2449"/>
      <c r="D42" s="1271"/>
    </row>
    <row r="43" spans="1:4" x14ac:dyDescent="0.2">
      <c r="A43" s="2449"/>
      <c r="B43" s="2449"/>
      <c r="D43" s="1271"/>
    </row>
    <row r="44" spans="1:4" x14ac:dyDescent="0.2">
      <c r="A44" s="2449"/>
      <c r="B44" s="2449"/>
      <c r="D44" s="1271"/>
    </row>
    <row r="45" spans="1:4" x14ac:dyDescent="0.2">
      <c r="A45" s="2449"/>
      <c r="B45" s="2449"/>
      <c r="D45" s="1271"/>
    </row>
    <row r="47" spans="1:4" x14ac:dyDescent="0.2">
      <c r="B47" s="1272" t="s">
        <v>1289</v>
      </c>
      <c r="C47" s="1272"/>
      <c r="D47" s="1273">
        <f>SUM(D35:D45)</f>
        <v>0</v>
      </c>
    </row>
    <row r="49" spans="2:4" x14ac:dyDescent="0.2">
      <c r="B49" s="1272" t="s">
        <v>1288</v>
      </c>
      <c r="C49" s="1272"/>
      <c r="D49" s="1273">
        <f>D32-D47</f>
        <v>354558</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H22" sqref="H2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McHenry Co Coop for Employ Educ</v>
      </c>
      <c r="B1" s="2455"/>
      <c r="C1" s="2455"/>
      <c r="D1" s="2455"/>
      <c r="E1" s="2455"/>
      <c r="F1" s="2455"/>
    </row>
    <row r="2" spans="1:7" ht="13.5" customHeight="1" x14ac:dyDescent="0.2">
      <c r="A2" s="2456">
        <f>'Single Audit Cover'!E7</f>
        <v>44000000046</v>
      </c>
      <c r="B2" s="2456"/>
      <c r="C2" s="2456"/>
      <c r="D2" s="2456"/>
      <c r="E2" s="2456"/>
      <c r="F2" s="2456"/>
      <c r="G2" s="1275"/>
    </row>
    <row r="3" spans="1:7" ht="15.75" customHeight="1" x14ac:dyDescent="0.2">
      <c r="A3" s="2457" t="s">
        <v>1333</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6" t="s">
        <v>1831</v>
      </c>
      <c r="C6" s="317"/>
      <c r="D6" s="317"/>
    </row>
    <row r="7" spans="1:7" ht="60.95" customHeight="1" x14ac:dyDescent="0.2">
      <c r="A7" s="2454" t="s">
        <v>1832</v>
      </c>
      <c r="B7" s="2454"/>
      <c r="C7" s="2454"/>
      <c r="D7" s="2454"/>
      <c r="E7" s="2454"/>
      <c r="F7" s="2454"/>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4" t="s">
        <v>1834</v>
      </c>
      <c r="B13" s="2454"/>
      <c r="C13" s="2454"/>
      <c r="D13" s="2454"/>
      <c r="E13" s="2454"/>
      <c r="F13" s="2454"/>
    </row>
    <row r="14" spans="1:7" ht="9.75" customHeight="1" x14ac:dyDescent="0.2">
      <c r="C14" s="1260"/>
      <c r="D14" s="1260"/>
    </row>
    <row r="15" spans="1:7" ht="13.5" customHeight="1" x14ac:dyDescent="0.2">
      <c r="C15" s="1871" t="s">
        <v>1332</v>
      </c>
      <c r="D15" s="2460" t="s">
        <v>1331</v>
      </c>
      <c r="E15" s="2460"/>
      <c r="F15" s="2460"/>
    </row>
    <row r="16" spans="1:7" ht="13.5" customHeight="1" x14ac:dyDescent="0.2">
      <c r="A16" s="1282"/>
      <c r="B16" s="1276" t="s">
        <v>1330</v>
      </c>
      <c r="C16" s="1871" t="s">
        <v>1329</v>
      </c>
      <c r="D16" s="2461" t="s">
        <v>1670</v>
      </c>
      <c r="E16" s="2461"/>
      <c r="F16" s="2461"/>
    </row>
    <row r="17" spans="1:6" ht="20.45" customHeight="1" x14ac:dyDescent="0.2">
      <c r="A17" s="1283"/>
      <c r="B17" s="1284"/>
      <c r="C17" s="1285"/>
      <c r="D17" s="2459"/>
      <c r="E17" s="2459"/>
      <c r="F17" s="2459"/>
    </row>
    <row r="18" spans="1:6" ht="20.65" customHeight="1" x14ac:dyDescent="0.2">
      <c r="A18" s="1283"/>
      <c r="B18" s="1284"/>
      <c r="C18" s="1285"/>
      <c r="D18" s="2459"/>
      <c r="E18" s="2459"/>
      <c r="F18" s="2459"/>
    </row>
    <row r="19" spans="1:6" ht="20.65" customHeight="1" x14ac:dyDescent="0.2">
      <c r="A19" s="1283"/>
      <c r="B19" s="1284"/>
      <c r="C19" s="1285"/>
      <c r="D19" s="2459"/>
      <c r="E19" s="2459"/>
      <c r="F19" s="2459"/>
    </row>
    <row r="20" spans="1:6" ht="20.65" customHeight="1" x14ac:dyDescent="0.2">
      <c r="A20" s="1283"/>
      <c r="B20" s="1284"/>
      <c r="C20" s="1285"/>
      <c r="D20" s="2459"/>
      <c r="E20" s="2459"/>
      <c r="F20" s="2459"/>
    </row>
    <row r="21" spans="1:6" ht="20.65" customHeight="1" x14ac:dyDescent="0.2">
      <c r="A21" s="1283"/>
      <c r="B21" s="1284"/>
      <c r="C21" s="1285"/>
      <c r="D21" s="2459"/>
      <c r="E21" s="2459"/>
      <c r="F21" s="2459"/>
    </row>
    <row r="22" spans="1:6" ht="20.65" customHeight="1" x14ac:dyDescent="0.2">
      <c r="A22" s="1283"/>
      <c r="B22" s="1284"/>
      <c r="C22" s="1285"/>
      <c r="D22" s="2459"/>
      <c r="E22" s="2459"/>
      <c r="F22" s="2459"/>
    </row>
    <row r="23" spans="1:6" ht="20.65" customHeight="1" x14ac:dyDescent="0.2">
      <c r="A23" s="1283"/>
      <c r="B23" s="1284"/>
      <c r="C23" s="1285"/>
      <c r="D23" s="2459"/>
      <c r="E23" s="2459"/>
      <c r="F23" s="2459"/>
    </row>
    <row r="24" spans="1:6" ht="20.65" customHeight="1" x14ac:dyDescent="0.2">
      <c r="A24" s="1283"/>
      <c r="B24" s="1284"/>
      <c r="C24" s="1285"/>
      <c r="D24" s="2459"/>
      <c r="E24" s="2459"/>
      <c r="F24" s="2459"/>
    </row>
    <row r="25" spans="1:6" ht="20.65" customHeight="1" x14ac:dyDescent="0.2">
      <c r="A25" s="1283"/>
      <c r="B25" s="1284"/>
      <c r="C25" s="1285"/>
      <c r="D25" s="2459"/>
      <c r="E25" s="2459"/>
      <c r="F25" s="2459"/>
    </row>
    <row r="26" spans="1:6" ht="20.65" customHeight="1" x14ac:dyDescent="0.2">
      <c r="A26" s="1283"/>
      <c r="B26" s="1284"/>
      <c r="C26" s="1285"/>
      <c r="D26" s="2459"/>
      <c r="E26" s="2459"/>
      <c r="F26" s="2459"/>
    </row>
    <row r="27" spans="1:6" ht="20.65" customHeight="1" x14ac:dyDescent="0.2">
      <c r="A27" s="1283"/>
      <c r="B27" s="1284"/>
      <c r="C27" s="1285"/>
      <c r="D27" s="2459"/>
      <c r="E27" s="2459"/>
      <c r="F27" s="2459"/>
    </row>
    <row r="28" spans="1:6" ht="20.65" customHeight="1" x14ac:dyDescent="0.2">
      <c r="A28" s="1283"/>
      <c r="B28" s="1284"/>
      <c r="C28" s="1285"/>
      <c r="D28" s="2459"/>
      <c r="E28" s="2459"/>
      <c r="F28" s="2459"/>
    </row>
    <row r="29" spans="1:6" ht="20.65" customHeight="1" x14ac:dyDescent="0.2">
      <c r="A29" s="1283"/>
      <c r="B29" s="1284"/>
      <c r="C29" s="1285"/>
      <c r="D29" s="2459"/>
      <c r="E29" s="2459"/>
      <c r="F29" s="2459"/>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3" t="s">
        <v>1835</v>
      </c>
      <c r="B32" s="2463"/>
      <c r="C32" s="2463"/>
      <c r="D32" s="2463"/>
      <c r="E32" s="2463"/>
      <c r="F32" s="2463"/>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4">
        <f>+C33+C34</f>
        <v>0</v>
      </c>
      <c r="F34" s="246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6" t="s">
        <v>1672</v>
      </c>
      <c r="C49" s="2466"/>
      <c r="D49" s="2466"/>
      <c r="E49" s="1399"/>
    </row>
    <row r="50" spans="1:5" s="1300" customFormat="1" ht="3.75" customHeight="1" x14ac:dyDescent="0.2">
      <c r="A50" s="1299"/>
      <c r="B50" s="1870"/>
      <c r="C50" s="1870"/>
      <c r="D50" s="1870"/>
      <c r="E50" s="1399"/>
    </row>
    <row r="51" spans="1:5" s="1300" customFormat="1" ht="20.25" customHeight="1" x14ac:dyDescent="0.2">
      <c r="A51" s="1301">
        <v>6</v>
      </c>
      <c r="B51" s="2462" t="s">
        <v>1632</v>
      </c>
      <c r="C51" s="2462"/>
      <c r="D51" s="2462"/>
    </row>
    <row r="52" spans="1:5" ht="14.25" customHeight="1" x14ac:dyDescent="0.2">
      <c r="A52" s="1301"/>
      <c r="B52" s="2462"/>
      <c r="C52" s="2462"/>
      <c r="D52" s="246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McHenry Co Coop for Employ Educ</v>
      </c>
      <c r="C1" s="2467"/>
      <c r="D1" s="2467"/>
      <c r="E1" s="2467"/>
      <c r="F1" s="2467"/>
      <c r="G1" s="2467"/>
      <c r="H1" s="2467"/>
      <c r="I1" s="2467"/>
      <c r="J1" s="2467"/>
      <c r="K1" s="2467"/>
      <c r="L1" s="2467"/>
      <c r="M1" s="2467"/>
    </row>
    <row r="2" spans="2:14" ht="15" x14ac:dyDescent="0.2">
      <c r="B2" s="2456">
        <f>'Single Audit Cover'!E7</f>
        <v>44000000046</v>
      </c>
      <c r="C2" s="2456"/>
      <c r="D2" s="2456"/>
      <c r="E2" s="2456"/>
      <c r="F2" s="2456"/>
      <c r="G2" s="2456"/>
      <c r="H2" s="2456"/>
      <c r="I2" s="2456"/>
      <c r="J2" s="2456"/>
      <c r="K2" s="2456"/>
      <c r="L2" s="2456"/>
      <c r="M2" s="2456"/>
      <c r="N2" s="1302"/>
    </row>
    <row r="3" spans="2:14" ht="15" x14ac:dyDescent="0.2">
      <c r="B3" s="2468" t="s">
        <v>1281</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McHenry Co Coop for Employ Educ</v>
      </c>
      <c r="C1" s="2475"/>
      <c r="D1" s="2475"/>
      <c r="E1" s="2475"/>
      <c r="F1" s="2475"/>
      <c r="G1" s="2475"/>
      <c r="H1" s="2475"/>
      <c r="I1" s="2475"/>
      <c r="J1" s="1422"/>
    </row>
    <row r="2" spans="2:10" s="317" customFormat="1" ht="12.75" customHeight="1" x14ac:dyDescent="0.2">
      <c r="B2" s="2476">
        <f>'Single Audit Cover'!E7</f>
        <v>44000000046</v>
      </c>
      <c r="C2" s="2477"/>
      <c r="D2" s="2477"/>
      <c r="E2" s="2477"/>
      <c r="F2" s="2477"/>
      <c r="G2" s="2477"/>
      <c r="H2" s="2477"/>
      <c r="I2" s="2477"/>
      <c r="J2" s="1422"/>
    </row>
    <row r="3" spans="2:10" s="317" customFormat="1" ht="12.75" customHeight="1" x14ac:dyDescent="0.2">
      <c r="B3" s="2478" t="s">
        <v>1347</v>
      </c>
      <c r="C3" s="2479"/>
      <c r="D3" s="2479"/>
      <c r="E3" s="2479"/>
      <c r="F3" s="2479"/>
      <c r="G3" s="2479"/>
      <c r="H3" s="2479"/>
      <c r="I3" s="2479"/>
      <c r="J3" s="1423"/>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8" t="s">
        <v>1346</v>
      </c>
      <c r="C7" s="2479"/>
      <c r="D7" s="2479"/>
      <c r="E7" s="2479"/>
      <c r="F7" s="2479"/>
      <c r="G7" s="2479"/>
      <c r="H7" s="2479"/>
      <c r="I7" s="2479"/>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0"/>
      <c r="D11" s="2480"/>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1"/>
      <c r="E29" s="2481"/>
      <c r="F29" s="2481"/>
      <c r="G29" s="2481"/>
      <c r="H29" s="2481"/>
      <c r="I29" s="2481"/>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2" t="s">
        <v>1854</v>
      </c>
      <c r="D37" s="2483"/>
      <c r="E37" s="2483"/>
      <c r="F37" s="2484"/>
      <c r="G37" s="2482" t="s">
        <v>1674</v>
      </c>
      <c r="H37" s="2483"/>
      <c r="I37" s="2484"/>
    </row>
    <row r="38" spans="2:9" ht="16.5" customHeight="1" x14ac:dyDescent="0.2">
      <c r="B38" s="1444"/>
      <c r="C38" s="2470"/>
      <c r="D38" s="2471"/>
      <c r="E38" s="2471"/>
      <c r="F38" s="2472"/>
      <c r="G38" s="2485"/>
      <c r="H38" s="2486"/>
      <c r="I38" s="2487"/>
    </row>
    <row r="39" spans="2:9" ht="16.5" customHeight="1" x14ac:dyDescent="0.2">
      <c r="B39" s="1444"/>
      <c r="C39" s="2470"/>
      <c r="D39" s="2471"/>
      <c r="E39" s="2471"/>
      <c r="F39" s="2472"/>
      <c r="G39" s="2473"/>
      <c r="H39" s="2473"/>
      <c r="I39" s="2473"/>
    </row>
    <row r="40" spans="2:9" ht="16.5" customHeight="1" x14ac:dyDescent="0.2">
      <c r="B40" s="1444"/>
      <c r="C40" s="2470"/>
      <c r="D40" s="2471"/>
      <c r="E40" s="2471"/>
      <c r="F40" s="2472"/>
      <c r="G40" s="2473"/>
      <c r="H40" s="2473"/>
      <c r="I40" s="2473"/>
    </row>
    <row r="41" spans="2:9" ht="16.5" customHeight="1" x14ac:dyDescent="0.2">
      <c r="B41" s="1444"/>
      <c r="C41" s="2470"/>
      <c r="D41" s="2471"/>
      <c r="E41" s="2471"/>
      <c r="F41" s="2472"/>
      <c r="G41" s="2473"/>
      <c r="H41" s="2473"/>
      <c r="I41" s="2473"/>
    </row>
    <row r="42" spans="2:9" ht="16.5" customHeight="1" x14ac:dyDescent="0.2">
      <c r="B42" s="1444"/>
      <c r="C42" s="2470"/>
      <c r="D42" s="2471"/>
      <c r="E42" s="2471"/>
      <c r="F42" s="2472"/>
      <c r="G42" s="2473"/>
      <c r="H42" s="2473"/>
      <c r="I42" s="2473"/>
    </row>
    <row r="43" spans="2:9" ht="16.5" customHeight="1" x14ac:dyDescent="0.2">
      <c r="B43" s="1444"/>
      <c r="C43" s="2488" t="s">
        <v>1675</v>
      </c>
      <c r="D43" s="2489"/>
      <c r="E43" s="2489"/>
      <c r="F43" s="2490"/>
      <c r="G43" s="2491">
        <f>SUM(G38:I42)</f>
        <v>0</v>
      </c>
      <c r="H43" s="2491"/>
      <c r="I43" s="2491"/>
    </row>
    <row r="44" spans="2:9" ht="12.75" customHeight="1" x14ac:dyDescent="0.2"/>
    <row r="45" spans="2:9" ht="12.75" customHeight="1" x14ac:dyDescent="0.2">
      <c r="B45" s="1435" t="s">
        <v>1952</v>
      </c>
      <c r="D45" s="2492">
        <v>0</v>
      </c>
      <c r="E45" s="249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4"/>
      <c r="F49" s="2494"/>
      <c r="G49" s="249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McHenry Co Coop for Employ Educ</v>
      </c>
      <c r="C1" s="2474"/>
      <c r="D1" s="2474"/>
      <c r="E1" s="2474"/>
      <c r="F1" s="2474"/>
      <c r="G1" s="2474"/>
      <c r="H1" s="2474"/>
      <c r="I1" s="2474"/>
      <c r="J1" s="2474"/>
      <c r="K1" s="2474"/>
      <c r="L1" s="1374"/>
      <c r="M1" s="1374"/>
    </row>
    <row r="2" spans="1:13" ht="12" customHeight="1" x14ac:dyDescent="0.2">
      <c r="B2" s="2476">
        <f>'Single Audit Cover'!E7</f>
        <v>44000000046</v>
      </c>
      <c r="C2" s="2476"/>
      <c r="D2" s="2476"/>
      <c r="E2" s="2476"/>
      <c r="F2" s="2476"/>
      <c r="G2" s="2476"/>
      <c r="H2" s="2476"/>
      <c r="I2" s="2476"/>
      <c r="J2" s="2476"/>
      <c r="K2" s="2476"/>
      <c r="L2" s="1375"/>
      <c r="M2" s="1376"/>
    </row>
    <row r="3" spans="1:13" ht="10.35" customHeight="1" x14ac:dyDescent="0.2">
      <c r="B3" s="2497" t="s">
        <v>1347</v>
      </c>
      <c r="C3" s="2497"/>
      <c r="D3" s="2497"/>
      <c r="E3" s="2497"/>
      <c r="F3" s="2497"/>
      <c r="G3" s="2497"/>
      <c r="H3" s="2497"/>
      <c r="I3" s="2497"/>
      <c r="J3" s="2497"/>
      <c r="K3" s="2497"/>
      <c r="L3" s="1377"/>
      <c r="M3" s="1377"/>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8" t="s">
        <v>1363</v>
      </c>
      <c r="C7" s="2498"/>
      <c r="D7" s="2499"/>
      <c r="E7" s="2499"/>
      <c r="F7" s="2499"/>
      <c r="G7" s="2499"/>
      <c r="H7" s="2499"/>
      <c r="I7" s="2499"/>
      <c r="J7" s="2499"/>
      <c r="K7" s="249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6"/>
      <c r="C14" s="2496"/>
      <c r="D14" s="2496"/>
      <c r="E14" s="2496"/>
      <c r="F14" s="2496"/>
      <c r="G14" s="2496"/>
      <c r="H14" s="2496"/>
      <c r="I14" s="2496"/>
      <c r="J14" s="2496"/>
      <c r="K14" s="249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6"/>
      <c r="C17" s="2496"/>
      <c r="D17" s="2496"/>
      <c r="E17" s="2496"/>
      <c r="F17" s="2496"/>
      <c r="G17" s="2496"/>
      <c r="H17" s="2496"/>
      <c r="I17" s="2496"/>
      <c r="J17" s="2496"/>
      <c r="K17" s="2496"/>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0"/>
      <c r="C20" s="2500"/>
      <c r="D20" s="2496"/>
      <c r="E20" s="2496"/>
      <c r="F20" s="2496"/>
      <c r="G20" s="2496"/>
      <c r="H20" s="2496"/>
      <c r="I20" s="2496"/>
      <c r="J20" s="2496"/>
      <c r="K20" s="2496"/>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6"/>
      <c r="C23" s="2496"/>
      <c r="D23" s="2496"/>
      <c r="E23" s="2496"/>
      <c r="F23" s="2496"/>
      <c r="G23" s="2496"/>
      <c r="H23" s="2496"/>
      <c r="I23" s="2496"/>
      <c r="J23" s="2496"/>
      <c r="K23" s="2496"/>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6"/>
      <c r="C26" s="2496"/>
      <c r="D26" s="2496"/>
      <c r="E26" s="2496"/>
      <c r="F26" s="2496"/>
      <c r="G26" s="2496"/>
      <c r="H26" s="2496"/>
      <c r="I26" s="2496"/>
      <c r="J26" s="2496"/>
      <c r="K26" s="2496"/>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5"/>
      <c r="C29" s="2495"/>
      <c r="D29" s="2496"/>
      <c r="E29" s="2496"/>
      <c r="F29" s="2496"/>
      <c r="G29" s="2496"/>
      <c r="H29" s="2496"/>
      <c r="I29" s="2496"/>
      <c r="J29" s="2496"/>
      <c r="K29" s="249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5"/>
      <c r="C32" s="2495"/>
      <c r="D32" s="2496"/>
      <c r="E32" s="2496"/>
      <c r="F32" s="2496"/>
      <c r="G32" s="2496"/>
      <c r="H32" s="2496"/>
      <c r="I32" s="2496"/>
      <c r="J32" s="2496"/>
      <c r="K32" s="249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McHenry Co Coop for Employ Educ</v>
      </c>
      <c r="C1" s="2501"/>
      <c r="D1" s="2501"/>
      <c r="E1" s="2501"/>
      <c r="F1" s="2501"/>
      <c r="G1" s="2501"/>
      <c r="H1" s="2501"/>
      <c r="I1" s="2501"/>
      <c r="J1" s="2501"/>
      <c r="K1" s="2501"/>
      <c r="L1" s="1465"/>
    </row>
    <row r="2" spans="1:12" ht="12.75" customHeight="1" x14ac:dyDescent="0.2">
      <c r="B2" s="2502">
        <f>'Single Audit Cover'!E7</f>
        <v>44000000046</v>
      </c>
      <c r="C2" s="2502"/>
      <c r="D2" s="2502"/>
      <c r="E2" s="2502"/>
      <c r="F2" s="2502"/>
      <c r="G2" s="2502"/>
      <c r="H2" s="2502"/>
      <c r="I2" s="2502"/>
      <c r="J2" s="2502"/>
      <c r="K2" s="2502"/>
      <c r="L2" s="1466"/>
    </row>
    <row r="3" spans="1:12" ht="12.75" customHeight="1" x14ac:dyDescent="0.2">
      <c r="B3" s="2497" t="s">
        <v>1347</v>
      </c>
      <c r="C3" s="2497"/>
      <c r="D3" s="2497"/>
      <c r="E3" s="2497"/>
      <c r="F3" s="2497"/>
      <c r="G3" s="2497"/>
      <c r="H3" s="2497"/>
      <c r="I3" s="2497"/>
      <c r="J3" s="2497"/>
      <c r="K3" s="2497"/>
      <c r="L3" s="1377"/>
    </row>
    <row r="4" spans="1:12" ht="12.75" customHeight="1" x14ac:dyDescent="0.2">
      <c r="B4" s="2497" t="str">
        <f>'Single Audit Cover'!A4</f>
        <v>Year Ending June 30, 2018</v>
      </c>
      <c r="C4" s="2497"/>
      <c r="D4" s="2497"/>
      <c r="E4" s="2497"/>
      <c r="F4" s="2497"/>
      <c r="G4" s="2497"/>
      <c r="H4" s="2497"/>
      <c r="I4" s="2497"/>
      <c r="J4" s="2497"/>
      <c r="K4" s="2497"/>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1"/>
      <c r="G12" s="2481"/>
      <c r="H12" s="2481"/>
      <c r="I12" s="2481"/>
      <c r="J12" s="2481"/>
      <c r="K12" s="248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4"/>
      <c r="E14" s="2504"/>
      <c r="F14" s="2504"/>
      <c r="H14" s="1475" t="s">
        <v>1370</v>
      </c>
      <c r="I14" s="2505"/>
      <c r="J14" s="2505"/>
      <c r="K14" s="250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5"/>
      <c r="E16" s="2505"/>
      <c r="F16" s="2505"/>
      <c r="G16" s="2505"/>
      <c r="H16" s="2505"/>
      <c r="I16" s="2505"/>
      <c r="J16" s="2505"/>
      <c r="K16" s="2505"/>
      <c r="L16" s="322"/>
    </row>
    <row r="17" spans="2:12" ht="13.5" customHeight="1" x14ac:dyDescent="0.2">
      <c r="B17" s="1387" t="s">
        <v>1368</v>
      </c>
      <c r="C17" s="1387"/>
      <c r="D17" s="2506"/>
      <c r="E17" s="2506"/>
      <c r="F17" s="2506"/>
      <c r="G17" s="2506"/>
      <c r="H17" s="2506"/>
      <c r="I17" s="2506"/>
      <c r="J17" s="2506"/>
      <c r="K17" s="250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6"/>
      <c r="C20" s="2496"/>
      <c r="D20" s="2496"/>
      <c r="E20" s="2496"/>
      <c r="F20" s="2496"/>
      <c r="G20" s="2496"/>
      <c r="H20" s="2496"/>
      <c r="I20" s="2496"/>
      <c r="J20" s="2496"/>
      <c r="K20" s="249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6"/>
      <c r="C23" s="2496"/>
      <c r="D23" s="2496"/>
      <c r="E23" s="2496"/>
      <c r="F23" s="2496"/>
      <c r="G23" s="2496"/>
      <c r="H23" s="2496"/>
      <c r="I23" s="2496"/>
      <c r="J23" s="2496"/>
      <c r="K23" s="249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6"/>
      <c r="C26" s="2496"/>
      <c r="D26" s="2496"/>
      <c r="E26" s="2496"/>
      <c r="F26" s="2496"/>
      <c r="G26" s="2496"/>
      <c r="H26" s="2496"/>
      <c r="I26" s="2496"/>
      <c r="J26" s="2496"/>
      <c r="K26" s="249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6"/>
      <c r="C29" s="2496"/>
      <c r="D29" s="2496"/>
      <c r="E29" s="2496"/>
      <c r="F29" s="2496"/>
      <c r="G29" s="2496"/>
      <c r="H29" s="2496"/>
      <c r="I29" s="2496"/>
      <c r="J29" s="2496"/>
      <c r="K29" s="249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6"/>
      <c r="C32" s="2496"/>
      <c r="D32" s="2496"/>
      <c r="E32" s="2496"/>
      <c r="F32" s="2496"/>
      <c r="G32" s="2496"/>
      <c r="H32" s="2496"/>
      <c r="I32" s="2496"/>
      <c r="J32" s="2496"/>
      <c r="K32" s="249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6"/>
      <c r="C35" s="2496"/>
      <c r="D35" s="2496"/>
      <c r="E35" s="2496"/>
      <c r="F35" s="2496"/>
      <c r="G35" s="2496"/>
      <c r="H35" s="2496"/>
      <c r="I35" s="2496"/>
      <c r="J35" s="2496"/>
      <c r="K35" s="249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6"/>
      <c r="C38" s="2496"/>
      <c r="D38" s="2496"/>
      <c r="E38" s="2496"/>
      <c r="F38" s="2496"/>
      <c r="G38" s="2496"/>
      <c r="H38" s="2496"/>
      <c r="I38" s="2496"/>
      <c r="J38" s="2496"/>
      <c r="K38" s="249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6"/>
      <c r="C41" s="2496"/>
      <c r="D41" s="2496"/>
      <c r="E41" s="2496"/>
      <c r="F41" s="2496"/>
      <c r="G41" s="2496"/>
      <c r="H41" s="2496"/>
      <c r="I41" s="2496"/>
      <c r="J41" s="2496"/>
      <c r="K41" s="2496"/>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4" t="str">
        <f>'Single Audit Cover'!A7</f>
        <v>McHenry Co Coop for Employ Educ</v>
      </c>
      <c r="C1" s="2474"/>
      <c r="D1" s="2474"/>
      <c r="E1" s="1491"/>
    </row>
    <row r="2" spans="2:5" s="1282" customFormat="1" ht="12.75" customHeight="1" x14ac:dyDescent="0.2">
      <c r="B2" s="2476">
        <f>'Single Audit Cover'!E7</f>
        <v>44000000046</v>
      </c>
      <c r="C2" s="2476"/>
      <c r="D2" s="2476"/>
      <c r="E2" s="1492"/>
    </row>
    <row r="3" spans="2:5" ht="12.75" customHeight="1" x14ac:dyDescent="0.2">
      <c r="B3" s="2497" t="s">
        <v>1869</v>
      </c>
      <c r="C3" s="2497"/>
      <c r="D3" s="2497"/>
      <c r="E3" s="1274"/>
    </row>
    <row r="4" spans="2:5" s="1282" customFormat="1" ht="12.75" customHeight="1" x14ac:dyDescent="0.2">
      <c r="B4" s="2507" t="str">
        <f>'Single Audit Cover'!A4</f>
        <v>Year Ending June 30, 2018</v>
      </c>
      <c r="C4" s="2507"/>
      <c r="D4" s="2507"/>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infopath/2007/PartnerControls"/>
    <ds:schemaRef ds:uri="http://purl.org/dc/elements/1.1/"/>
    <ds:schemaRef ds:uri="http://schemas.microsoft.com/office/2006/documentManagement/types"/>
    <ds:schemaRef ds:uri="http://schemas.microsoft.com/sharepoint/v3"/>
    <ds:schemaRef ds:uri="4d435f69-8686-490b-bd6d-b153bf22ab50"/>
    <ds:schemaRef ds:uri="http://purl.org/dc/terms/"/>
    <ds:schemaRef ds:uri="http://schemas.openxmlformats.org/package/2006/metadata/core-properties"/>
    <ds:schemaRef ds:uri="d21dc803-237d-4c68-8692-8d731fd29118"/>
    <ds:schemaRef ds:uri="6ce3111e-7420-4802-b50a-75d4e9a0b98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2018-10-11T17:17:52Z</cp:lastPrinted>
  <dcterms:created xsi:type="dcterms:W3CDTF">2003-10-29T19:06:34Z</dcterms:created>
  <dcterms:modified xsi:type="dcterms:W3CDTF">2018-10-12T19:10:24Z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