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660" windowWidth="12990" windowHeight="8985" tabRatio="959"/>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Itemization 33" sheetId="19" r:id="rId19"/>
    <sheet name="REF 34" sheetId="20" r:id="rId20"/>
    <sheet name="Opinion-Notes 35" sheetId="21" r:id="rId21"/>
    <sheet name="DeficitAFRSum Calc 36" sheetId="22" r:id="rId22"/>
    <sheet name="AUDITCHECK" sheetId="23" r:id="rId23"/>
    <sheet name="AFR18" sheetId="24" state="hidden" r:id="rId24"/>
    <sheet name="Single Audit Cover" sheetId="25" r:id="rId25"/>
    <sheet name="Single Audit Checklist" sheetId="26" r:id="rId26"/>
    <sheet name="SEFA Reconcile" sheetId="27" r:id="rId27"/>
    <sheet name="SEFA NOTES" sheetId="28" r:id="rId28"/>
    <sheet name="SEFA NOTES (2)" sheetId="29" r:id="rId29"/>
    <sheet name=" SEFA" sheetId="30" r:id="rId30"/>
    <sheet name=" SEFA (2)" sheetId="31" r:id="rId31"/>
    <sheet name="SF&amp;QC Sec-1" sheetId="32" r:id="rId32"/>
    <sheet name="SF&amp;QC Sec-2" sheetId="33" r:id="rId33"/>
    <sheet name="SF&amp;QC Sec-3" sheetId="34" r:id="rId34"/>
    <sheet name="SSPAF" sheetId="35" r:id="rId35"/>
  </sheets>
  <definedNames>
    <definedName name="_xlnm.Print_Area" localSheetId="29">' SEFA'!$B$1:$M$46</definedName>
    <definedName name="_xlnm.Print_Area" localSheetId="30">' SEFA (2)'!$B$1:$M$46</definedName>
    <definedName name="_xlnm.Print_Area" localSheetId="2">'Aud Quest 2'!$A$1:$J$120</definedName>
    <definedName name="_xlnm.Print_Area" localSheetId="22">AUDITCHECK!$A$1:$D$82</definedName>
    <definedName name="_xlnm.Print_Area" localSheetId="18">'Itemization 33'!$A$1:$B$53</definedName>
    <definedName name="_xlnm.Print_Area" localSheetId="13">'PCTC-OEPP 27-28'!$A$1:$F$189</definedName>
    <definedName name="_xlnm.Print_Area" localSheetId="27">'SEFA NOTES'!$A$1:$F$52</definedName>
    <definedName name="_xlnm.Print_Area" localSheetId="28">'SEFA NOTES (2)'!$A$1:$F$52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 name="Z_7A9342C1_FF19_4377_AC33_D2EBBDE499E9_.wvu.Cols" localSheetId="14" hidden="1">'Contracts Paid in CY 29'!$E:$E</definedName>
    <definedName name="Z_7A9342C1_FF19_4377_AC33_D2EBBDE499E9_.wvu.Cols" localSheetId="4" hidden="1">'Fin Profile 4'!$J:$J</definedName>
    <definedName name="Z_7A9342C1_FF19_4377_AC33_D2EBBDE499E9_.wvu.PrintArea" localSheetId="29" hidden="1">' SEFA'!$B$1:$M$46</definedName>
    <definedName name="Z_7A9342C1_FF19_4377_AC33_D2EBBDE499E9_.wvu.PrintArea" localSheetId="30" hidden="1">' SEFA (2)'!$B$1:$M$46</definedName>
    <definedName name="Z_7A9342C1_FF19_4377_AC33_D2EBBDE499E9_.wvu.PrintArea" localSheetId="2" hidden="1">'Aud Quest 2'!$A$1:$J$120</definedName>
    <definedName name="Z_7A9342C1_FF19_4377_AC33_D2EBBDE499E9_.wvu.PrintArea" localSheetId="22" hidden="1">AUDITCHECK!$A$1:$D$82</definedName>
    <definedName name="Z_7A9342C1_FF19_4377_AC33_D2EBBDE499E9_.wvu.PrintArea" localSheetId="18" hidden="1">'Itemization 33'!$A$1:$B$53</definedName>
    <definedName name="Z_7A9342C1_FF19_4377_AC33_D2EBBDE499E9_.wvu.PrintArea" localSheetId="13" hidden="1">'PCTC-OEPP 27-28'!$A$1:$F$189</definedName>
    <definedName name="Z_7A9342C1_FF19_4377_AC33_D2EBBDE499E9_.wvu.PrintArea" localSheetId="27" hidden="1">'SEFA NOTES'!$A$1:$F$52</definedName>
    <definedName name="Z_7A9342C1_FF19_4377_AC33_D2EBBDE499E9_.wvu.PrintArea" localSheetId="28" hidden="1">'SEFA NOTES (2)'!$A$1:$F$52</definedName>
    <definedName name="Z_7A9342C1_FF19_4377_AC33_D2EBBDE499E9_.wvu.PrintArea" localSheetId="26" hidden="1">'SEFA Reconcile'!$A$1:$E$49</definedName>
    <definedName name="Z_7A9342C1_FF19_4377_AC33_D2EBBDE499E9_.wvu.PrintArea" localSheetId="31" hidden="1">'SF&amp;QC Sec-1'!$A$1:$J$63</definedName>
    <definedName name="Z_7A9342C1_FF19_4377_AC33_D2EBBDE499E9_.wvu.PrintArea" localSheetId="33" hidden="1">'SF&amp;QC Sec-3'!$A$1:$K$52</definedName>
    <definedName name="Z_7A9342C1_FF19_4377_AC33_D2EBBDE499E9_.wvu.PrintArea" localSheetId="16" hidden="1">'Shared Outsourced Services 31'!$A$1:$F$43</definedName>
    <definedName name="Z_7A9342C1_FF19_4377_AC33_D2EBBDE499E9_.wvu.PrintArea" localSheetId="25" hidden="1">'Single Audit Checklist'!$A$1:$D$124</definedName>
    <definedName name="Z_7A9342C1_FF19_4377_AC33_D2EBBDE499E9_.wvu.PrintArea" localSheetId="24" hidden="1">'Single Audit Cover'!$A$1:$L$52</definedName>
    <definedName name="Z_7A9342C1_FF19_4377_AC33_D2EBBDE499E9_.wvu.PrintTitles" localSheetId="6" hidden="1">'Acct Summary 7-8'!$A:$B,'Acct Summary 7-8'!$1:$2</definedName>
    <definedName name="Z_7A9342C1_FF19_4377_AC33_D2EBBDE499E9_.wvu.PrintTitles" localSheetId="5" hidden="1">'Assets-Liab 5-6'!$A:$B,'Assets-Liab 5-6'!$1:$2</definedName>
    <definedName name="Z_7A9342C1_FF19_4377_AC33_D2EBBDE499E9_.wvu.PrintTitles" localSheetId="22" hidden="1">AUDITCHECK!$20:$20</definedName>
    <definedName name="Z_7A9342C1_FF19_4377_AC33_D2EBBDE499E9_.wvu.PrintTitles" localSheetId="14" hidden="1">'Contracts Paid in CY 29'!$15:$15</definedName>
    <definedName name="Z_7A9342C1_FF19_4377_AC33_D2EBBDE499E9_.wvu.PrintTitles" localSheetId="8" hidden="1">'Expenditures 15-22'!$A:$B,'Expenditures 15-22'!$1:$2</definedName>
    <definedName name="Z_7A9342C1_FF19_4377_AC33_D2EBBDE499E9_.wvu.PrintTitles" localSheetId="13" hidden="1">'PCTC-OEPP 27-28'!$1:$5</definedName>
    <definedName name="Z_7A9342C1_FF19_4377_AC33_D2EBBDE499E9_.wvu.PrintTitles" localSheetId="7" hidden="1">'Revenues 9-14'!$A:$B,'Revenues 9-14'!$1:$2</definedName>
    <definedName name="Z_7A9342C1_FF19_4377_AC33_D2EBBDE499E9_.wvu.PrintTitles" localSheetId="16" hidden="1">'Shared Outsourced Services 31'!$5:$5</definedName>
    <definedName name="Z_7A9342C1_FF19_4377_AC33_D2EBBDE499E9_.wvu.PrintTitles" localSheetId="25" hidden="1">'Single Audit Checklist'!$1:$4</definedName>
    <definedName name="Z_7A9342C1_FF19_4377_AC33_D2EBBDE499E9_.wvu.Rows" localSheetId="6" hidden="1">'Acct Summary 7-8'!$83:$83</definedName>
    <definedName name="Z_7A9342C1_FF19_4377_AC33_D2EBBDE499E9_.wvu.Rows" localSheetId="2" hidden="1">'Aud Quest 2'!$12:$12,'Aud Quest 2'!$17:$17,'Aud Quest 2'!$19:$19,'Aud Quest 2'!$34:$34,'Aud Quest 2'!$39:$39</definedName>
    <definedName name="Z_7A9342C1_FF19_4377_AC33_D2EBBDE499E9_.wvu.Rows" localSheetId="22" hidden="1">AUDITCHECK!$27:$28</definedName>
    <definedName name="Z_7A9342C1_FF19_4377_AC33_D2EBBDE499E9_.wvu.Rows" localSheetId="21" hidden="1">'DeficitAFRSum Calc 36'!$16:$19</definedName>
    <definedName name="Z_7A9342C1_FF19_4377_AC33_D2EBBDE499E9_.wvu.Rows" localSheetId="3" hidden="1">'FP Info 3'!$12:$12,'FP Info 3'!$26:$26,'FP Info 3'!$39:$39</definedName>
    <definedName name="Z_7A9342C1_FF19_4377_AC33_D2EBBDE499E9_.wvu.Rows" localSheetId="18" hidden="1">'Itemization 33'!$63:$63</definedName>
    <definedName name="Z_7A9342C1_FF19_4377_AC33_D2EBBDE499E9_.wvu.Rows" localSheetId="13" hidden="1">'PCTC-OEPP 27-28'!$137:$160</definedName>
    <definedName name="Z_7A9342C1_FF19_4377_AC33_D2EBBDE499E9_.wvu.Rows" localSheetId="16" hidden="1">'Shared Outsourced Services 31'!$39:$39,'Shared Outsourced Services 31'!$44:$44,'Shared Outsourced Services 31'!$49:$49</definedName>
    <definedName name="Z_7A9342C1_FF19_4377_AC33_D2EBBDE499E9_.wvu.Rows" localSheetId="1" hidden="1">TOC!$38:$39</definedName>
    <definedName name="Z_C6CC1FC0_E69A_4F20_9DAF_2BB5E836C23A_.wvu.Cols" localSheetId="14" hidden="1">'Contracts Paid in CY 29'!$E:$E</definedName>
    <definedName name="Z_C6CC1FC0_E69A_4F20_9DAF_2BB5E836C23A_.wvu.Cols" localSheetId="4" hidden="1">'Fin Profile 4'!$J:$J</definedName>
    <definedName name="Z_C6CC1FC0_E69A_4F20_9DAF_2BB5E836C23A_.wvu.PrintArea" localSheetId="29" hidden="1">' SEFA'!$B$1:$M$46</definedName>
    <definedName name="Z_C6CC1FC0_E69A_4F20_9DAF_2BB5E836C23A_.wvu.PrintArea" localSheetId="30" hidden="1">' SEFA (2)'!$B$1:$M$46</definedName>
    <definedName name="Z_C6CC1FC0_E69A_4F20_9DAF_2BB5E836C23A_.wvu.PrintArea" localSheetId="2" hidden="1">'Aud Quest 2'!$A$1:$J$120</definedName>
    <definedName name="Z_C6CC1FC0_E69A_4F20_9DAF_2BB5E836C23A_.wvu.PrintArea" localSheetId="22" hidden="1">AUDITCHECK!$A$1:$D$82</definedName>
    <definedName name="Z_C6CC1FC0_E69A_4F20_9DAF_2BB5E836C23A_.wvu.PrintArea" localSheetId="18" hidden="1">'Itemization 33'!$A$1:$B$53</definedName>
    <definedName name="Z_C6CC1FC0_E69A_4F20_9DAF_2BB5E836C23A_.wvu.PrintArea" localSheetId="13" hidden="1">'PCTC-OEPP 27-28'!$A$1:$F$189</definedName>
    <definedName name="Z_C6CC1FC0_E69A_4F20_9DAF_2BB5E836C23A_.wvu.PrintArea" localSheetId="27" hidden="1">'SEFA NOTES'!$A$1:$F$52</definedName>
    <definedName name="Z_C6CC1FC0_E69A_4F20_9DAF_2BB5E836C23A_.wvu.PrintArea" localSheetId="28" hidden="1">'SEFA NOTES (2)'!$A$1:$F$52</definedName>
    <definedName name="Z_C6CC1FC0_E69A_4F20_9DAF_2BB5E836C23A_.wvu.PrintArea" localSheetId="26" hidden="1">'SEFA Reconcile'!$A$1:$E$49</definedName>
    <definedName name="Z_C6CC1FC0_E69A_4F20_9DAF_2BB5E836C23A_.wvu.PrintArea" localSheetId="31" hidden="1">'SF&amp;QC Sec-1'!$A$1:$J$63</definedName>
    <definedName name="Z_C6CC1FC0_E69A_4F20_9DAF_2BB5E836C23A_.wvu.PrintArea" localSheetId="33" hidden="1">'SF&amp;QC Sec-3'!$A$1:$K$52</definedName>
    <definedName name="Z_C6CC1FC0_E69A_4F20_9DAF_2BB5E836C23A_.wvu.PrintArea" localSheetId="16" hidden="1">'Shared Outsourced Services 31'!$A$1:$F$43</definedName>
    <definedName name="Z_C6CC1FC0_E69A_4F20_9DAF_2BB5E836C23A_.wvu.PrintArea" localSheetId="25" hidden="1">'Single Audit Checklist'!$A$1:$D$124</definedName>
    <definedName name="Z_C6CC1FC0_E69A_4F20_9DAF_2BB5E836C23A_.wvu.PrintArea" localSheetId="24" hidden="1">'Single Audit Cover'!$A$1:$L$52</definedName>
    <definedName name="Z_C6CC1FC0_E69A_4F20_9DAF_2BB5E836C23A_.wvu.PrintTitles" localSheetId="6" hidden="1">'Acct Summary 7-8'!$A:$B,'Acct Summary 7-8'!$1:$2</definedName>
    <definedName name="Z_C6CC1FC0_E69A_4F20_9DAF_2BB5E836C23A_.wvu.PrintTitles" localSheetId="5" hidden="1">'Assets-Liab 5-6'!$A:$B,'Assets-Liab 5-6'!$1:$2</definedName>
    <definedName name="Z_C6CC1FC0_E69A_4F20_9DAF_2BB5E836C23A_.wvu.PrintTitles" localSheetId="22" hidden="1">AUDITCHECK!$20:$20</definedName>
    <definedName name="Z_C6CC1FC0_E69A_4F20_9DAF_2BB5E836C23A_.wvu.PrintTitles" localSheetId="14" hidden="1">'Contracts Paid in CY 29'!$15:$15</definedName>
    <definedName name="Z_C6CC1FC0_E69A_4F20_9DAF_2BB5E836C23A_.wvu.PrintTitles" localSheetId="8" hidden="1">'Expenditures 15-22'!$A:$B,'Expenditures 15-22'!$1:$2</definedName>
    <definedName name="Z_C6CC1FC0_E69A_4F20_9DAF_2BB5E836C23A_.wvu.PrintTitles" localSheetId="13" hidden="1">'PCTC-OEPP 27-28'!$1:$5</definedName>
    <definedName name="Z_C6CC1FC0_E69A_4F20_9DAF_2BB5E836C23A_.wvu.PrintTitles" localSheetId="7" hidden="1">'Revenues 9-14'!$A:$B,'Revenues 9-14'!$1:$2</definedName>
    <definedName name="Z_C6CC1FC0_E69A_4F20_9DAF_2BB5E836C23A_.wvu.PrintTitles" localSheetId="16" hidden="1">'Shared Outsourced Services 31'!$5:$5</definedName>
    <definedName name="Z_C6CC1FC0_E69A_4F20_9DAF_2BB5E836C23A_.wvu.PrintTitles" localSheetId="25" hidden="1">'Single Audit Checklist'!$1:$4</definedName>
    <definedName name="Z_C6CC1FC0_E69A_4F20_9DAF_2BB5E836C23A_.wvu.Rows" localSheetId="6" hidden="1">'Acct Summary 7-8'!$83:$83</definedName>
    <definedName name="Z_C6CC1FC0_E69A_4F20_9DAF_2BB5E836C23A_.wvu.Rows" localSheetId="2" hidden="1">'Aud Quest 2'!$12:$12,'Aud Quest 2'!$17:$17,'Aud Quest 2'!$19:$19,'Aud Quest 2'!$34:$34,'Aud Quest 2'!$39:$39</definedName>
    <definedName name="Z_C6CC1FC0_E69A_4F20_9DAF_2BB5E836C23A_.wvu.Rows" localSheetId="22" hidden="1">AUDITCHECK!$27:$28</definedName>
    <definedName name="Z_C6CC1FC0_E69A_4F20_9DAF_2BB5E836C23A_.wvu.Rows" localSheetId="21" hidden="1">'DeficitAFRSum Calc 36'!$16:$19</definedName>
    <definedName name="Z_C6CC1FC0_E69A_4F20_9DAF_2BB5E836C23A_.wvu.Rows" localSheetId="3" hidden="1">'FP Info 3'!$12:$12,'FP Info 3'!$26:$26,'FP Info 3'!$39:$39</definedName>
    <definedName name="Z_C6CC1FC0_E69A_4F20_9DAF_2BB5E836C23A_.wvu.Rows" localSheetId="18" hidden="1">'Itemization 33'!$63:$63</definedName>
    <definedName name="Z_C6CC1FC0_E69A_4F20_9DAF_2BB5E836C23A_.wvu.Rows" localSheetId="13" hidden="1">'PCTC-OEPP 27-28'!$137:$160</definedName>
    <definedName name="Z_C6CC1FC0_E69A_4F20_9DAF_2BB5E836C23A_.wvu.Rows" localSheetId="16" hidden="1">'Shared Outsourced Services 31'!$39:$39,'Shared Outsourced Services 31'!$44:$44,'Shared Outsourced Services 31'!$49:$49</definedName>
    <definedName name="Z_C6CC1FC0_E69A_4F20_9DAF_2BB5E836C23A_.wvu.Rows" localSheetId="1" hidden="1">TOC!$38:$39</definedName>
  </definedNames>
  <calcPr calcId="162913"/>
  <customWorkbookViews>
    <customWorkbookView name="Paula - Personal View" guid="{7A9342C1-FF19-4377-AC33-D2EBBDE499E9}" mergeInterval="0" personalView="1" maximized="1" xWindow="-8" yWindow="-8" windowWidth="1936" windowHeight="1056" tabRatio="959" activeSheetId="11"/>
    <customWorkbookView name="Ann - Personal View" guid="{C6CC1FC0-E69A-4F20-9DAF-2BB5E836C23A}" mergeInterval="0" personalView="1" xWindow="114" yWindow="61" windowWidth="1785" windowHeight="903" tabRatio="959" activeSheetId="21"/>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1" i="31" l="1"/>
  <c r="K21" i="31"/>
  <c r="J21" i="31"/>
  <c r="I21" i="31"/>
  <c r="H21" i="31"/>
  <c r="G21" i="31"/>
  <c r="F21" i="31"/>
  <c r="E21" i="31"/>
  <c r="D35" i="27" l="1"/>
  <c r="D45" i="32" l="1"/>
  <c r="G39" i="32"/>
  <c r="G38" i="32"/>
  <c r="M16" i="31"/>
  <c r="K16" i="31"/>
  <c r="J16" i="31"/>
  <c r="I16" i="31"/>
  <c r="H16" i="31"/>
  <c r="G16" i="31"/>
  <c r="L16" i="31" s="1"/>
  <c r="F16" i="31"/>
  <c r="E16" i="31"/>
  <c r="M14" i="31"/>
  <c r="M13" i="31"/>
  <c r="M12" i="31"/>
  <c r="K14" i="31"/>
  <c r="K13" i="31"/>
  <c r="K12" i="31"/>
  <c r="J14" i="31"/>
  <c r="J13" i="31"/>
  <c r="J12" i="31"/>
  <c r="I14" i="31"/>
  <c r="I13" i="31"/>
  <c r="I12" i="31"/>
  <c r="L12" i="31" s="1"/>
  <c r="H14" i="31"/>
  <c r="H13" i="31"/>
  <c r="H12" i="31"/>
  <c r="G14" i="31"/>
  <c r="G13" i="31"/>
  <c r="G12" i="31"/>
  <c r="F14" i="31"/>
  <c r="F13" i="31"/>
  <c r="F12" i="31"/>
  <c r="E14" i="31"/>
  <c r="E13" i="31"/>
  <c r="E12" i="31"/>
  <c r="L26" i="31"/>
  <c r="L25" i="31"/>
  <c r="L24" i="31"/>
  <c r="L23" i="31"/>
  <c r="L22" i="31"/>
  <c r="L21" i="31"/>
  <c r="L20" i="31"/>
  <c r="L19" i="31"/>
  <c r="L18" i="31"/>
  <c r="L17" i="31"/>
  <c r="L27" i="31"/>
  <c r="L15" i="31"/>
  <c r="L11" i="31"/>
  <c r="B4" i="31"/>
  <c r="M27" i="30"/>
  <c r="K27" i="30"/>
  <c r="J27" i="30"/>
  <c r="I27" i="30"/>
  <c r="H27" i="30"/>
  <c r="G27" i="30"/>
  <c r="F27" i="30"/>
  <c r="E27" i="30"/>
  <c r="M17" i="30"/>
  <c r="K17" i="30"/>
  <c r="J17" i="30"/>
  <c r="I17" i="30"/>
  <c r="H17" i="30"/>
  <c r="G17" i="30"/>
  <c r="F17" i="30"/>
  <c r="E17" i="30"/>
  <c r="L14" i="31" l="1"/>
  <c r="L13" i="31"/>
  <c r="E34" i="29"/>
  <c r="A4" i="29"/>
  <c r="D182" i="14" l="1"/>
  <c r="J24" i="1"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s="1"/>
  <c r="D81" i="23" s="1"/>
  <c r="F79" i="14" l="1"/>
  <c r="K356" i="9" l="1"/>
  <c r="K355" i="9"/>
  <c r="B7794" i="24" s="1"/>
  <c r="K354" i="9"/>
  <c r="H357" i="9"/>
  <c r="L334" i="9"/>
  <c r="K333" i="9"/>
  <c r="B7788" i="24" s="1"/>
  <c r="K332" i="9"/>
  <c r="B7786" i="24" s="1"/>
  <c r="H334" i="9"/>
  <c r="B7789" i="24" s="1"/>
  <c r="K282" i="9"/>
  <c r="B7784" i="24" s="1"/>
  <c r="H160" i="9"/>
  <c r="K159" i="9"/>
  <c r="K158" i="9"/>
  <c r="B7780" i="24" s="1"/>
  <c r="K157" i="9"/>
  <c r="B7795" i="24"/>
  <c r="K133" i="9"/>
  <c r="B7776" i="24" s="1"/>
  <c r="B7793" i="24"/>
  <c r="B7791" i="24"/>
  <c r="B7787" i="24"/>
  <c r="B7785" i="24"/>
  <c r="B7783" i="24"/>
  <c r="B7782"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B4" i="30" l="1"/>
  <c r="D17" i="27" l="1"/>
  <c r="L27" i="30" l="1"/>
  <c r="L26" i="30"/>
  <c r="L25" i="30"/>
  <c r="L24" i="30"/>
  <c r="L23" i="30"/>
  <c r="L22" i="30"/>
  <c r="L21" i="30"/>
  <c r="L20" i="30"/>
  <c r="L19" i="30"/>
  <c r="L18" i="30"/>
  <c r="L17" i="30"/>
  <c r="L16" i="30"/>
  <c r="L15" i="30"/>
  <c r="L14" i="30"/>
  <c r="L13" i="30"/>
  <c r="L12" i="30"/>
  <c r="L11" i="30"/>
  <c r="D14" i="27" l="1"/>
  <c r="D12" i="27"/>
  <c r="A10" i="25"/>
  <c r="A16" i="25"/>
  <c r="A15" i="25"/>
  <c r="A14" i="25"/>
  <c r="K18" i="25"/>
  <c r="G18" i="25"/>
  <c r="G15" i="25"/>
  <c r="I13" i="25"/>
  <c r="G11" i="25"/>
  <c r="G10" i="25"/>
  <c r="G9" i="25"/>
  <c r="G7" i="25"/>
  <c r="E7" i="25"/>
  <c r="A7" i="25"/>
  <c r="B4" i="35"/>
  <c r="B4" i="34"/>
  <c r="B4" i="33"/>
  <c r="G43" i="32"/>
  <c r="D47" i="32" s="1"/>
  <c r="B4" i="32"/>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1" i="31" l="1"/>
  <c r="A1" i="29"/>
  <c r="B2" i="30"/>
  <c r="B2" i="31"/>
  <c r="A2" i="29"/>
  <c r="B2" i="35"/>
  <c r="B2" i="32"/>
  <c r="A2" i="26"/>
  <c r="A2" i="28"/>
  <c r="A1" i="27"/>
  <c r="B1" i="30"/>
  <c r="B2" i="34"/>
  <c r="B1" i="33"/>
  <c r="B1" i="35"/>
  <c r="A1" i="26"/>
  <c r="A2" i="27"/>
  <c r="A1" i="28"/>
  <c r="B1" i="32"/>
  <c r="B2" i="33"/>
  <c r="B1" i="34"/>
  <c r="B7773" i="24" l="1"/>
  <c r="B61" i="24" l="1"/>
  <c r="B52" i="24"/>
  <c r="B51" i="24" l="1"/>
  <c r="B49" i="24"/>
  <c r="B48" i="24"/>
  <c r="B47" i="24"/>
  <c r="B46" i="24"/>
  <c r="B45" i="24"/>
  <c r="B44" i="24"/>
  <c r="B43" i="24"/>
  <c r="B42" i="24"/>
  <c r="B41" i="24"/>
  <c r="B50" i="24"/>
  <c r="F163" i="14" l="1"/>
  <c r="B7769" i="24"/>
  <c r="B7768" i="24"/>
  <c r="B7766" i="24"/>
  <c r="B7765" i="24"/>
  <c r="B7764" i="24"/>
  <c r="D7764" i="24" s="1"/>
  <c r="J85" i="3"/>
  <c r="B7758" i="24" s="1"/>
  <c r="D7758" i="24" s="1"/>
  <c r="J88" i="3"/>
  <c r="K6" i="9"/>
  <c r="B7763" i="24" s="1"/>
  <c r="B7762" i="24"/>
  <c r="K12" i="12"/>
  <c r="K23" i="12"/>
  <c r="K24" i="12" s="1"/>
  <c r="B7733" i="24" s="1"/>
  <c r="J12" i="12"/>
  <c r="J21" i="12"/>
  <c r="J23" i="12" s="1"/>
  <c r="B7729" i="24"/>
  <c r="B7734" i="24"/>
  <c r="B7726" i="24"/>
  <c r="D76" i="23"/>
  <c r="F162" i="14"/>
  <c r="B30" i="23"/>
  <c r="B33" i="23" s="1"/>
  <c r="B43" i="23" s="1"/>
  <c r="B56" i="23" s="1"/>
  <c r="B66" i="23" s="1"/>
  <c r="B70" i="23" s="1"/>
  <c r="B74" i="23" s="1"/>
  <c r="D73" i="23"/>
  <c r="C191" i="8"/>
  <c r="B4395" i="24" s="1"/>
  <c r="D4395" i="24" s="1"/>
  <c r="C201" i="8"/>
  <c r="C211" i="8"/>
  <c r="C216" i="8"/>
  <c r="C224" i="8"/>
  <c r="C228" i="8"/>
  <c r="C259" i="8"/>
  <c r="B7761" i="24"/>
  <c r="D7761" i="24" s="1"/>
  <c r="L127" i="9"/>
  <c r="L129" i="9" s="1"/>
  <c r="L139" i="9"/>
  <c r="L149" i="9"/>
  <c r="I7" i="18"/>
  <c r="I6" i="18"/>
  <c r="D82" i="23"/>
  <c r="D78" i="23"/>
  <c r="K75" i="9"/>
  <c r="K130" i="9"/>
  <c r="B2805" i="24" s="1"/>
  <c r="D2805" i="24" s="1"/>
  <c r="K185" i="9"/>
  <c r="K122" i="9"/>
  <c r="F15" i="18" s="1"/>
  <c r="F19" i="18" s="1"/>
  <c r="K67" i="9"/>
  <c r="K64" i="9"/>
  <c r="K59" i="9"/>
  <c r="E15" i="18"/>
  <c r="G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B92" i="24"/>
  <c r="D92"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B123" i="24"/>
  <c r="D123" i="24" s="1"/>
  <c r="D125" i="24"/>
  <c r="B126" i="24"/>
  <c r="D126" i="24" s="1"/>
  <c r="D127" i="24"/>
  <c r="D128" i="24"/>
  <c r="B129" i="24"/>
  <c r="D129" i="24" s="1"/>
  <c r="B130" i="24"/>
  <c r="D130" i="24" s="1"/>
  <c r="E13" i="6"/>
  <c r="B131" i="24" s="1"/>
  <c r="D131" i="24" s="1"/>
  <c r="D132" i="24"/>
  <c r="D133" i="24"/>
  <c r="B134" i="24"/>
  <c r="D134" i="24" s="1"/>
  <c r="D135" i="24"/>
  <c r="D136" i="24"/>
  <c r="D137" i="24"/>
  <c r="D138" i="24"/>
  <c r="E34" i="6"/>
  <c r="B140" i="24"/>
  <c r="D140" i="24" s="1"/>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B170" i="24"/>
  <c r="D170" i="24" s="1"/>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B189" i="24"/>
  <c r="D189" i="24" s="1"/>
  <c r="D191" i="24"/>
  <c r="D192" i="24"/>
  <c r="D193" i="24"/>
  <c r="D194" i="24"/>
  <c r="D195" i="24"/>
  <c r="D196" i="24"/>
  <c r="D197" i="24"/>
  <c r="B198" i="24"/>
  <c r="D198" i="24" s="1"/>
  <c r="B199" i="24"/>
  <c r="D199" i="24" s="1"/>
  <c r="D200" i="24"/>
  <c r="D201" i="24"/>
  <c r="B202" i="24"/>
  <c r="D202" i="24" s="1"/>
  <c r="H13" i="6"/>
  <c r="B203" i="24"/>
  <c r="D203" i="24" s="1"/>
  <c r="D204" i="24"/>
  <c r="D205" i="24"/>
  <c r="B206" i="24"/>
  <c r="D206" i="24" s="1"/>
  <c r="D207" i="24"/>
  <c r="B208" i="24"/>
  <c r="D208" i="24" s="1"/>
  <c r="D209" i="24"/>
  <c r="D210" i="24"/>
  <c r="H34" i="6"/>
  <c r="B212" i="24"/>
  <c r="D212" i="24" s="1"/>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B273" i="24"/>
  <c r="D273" i="24" s="1"/>
  <c r="B274" i="24"/>
  <c r="D274" i="24" s="1"/>
  <c r="B275" i="24"/>
  <c r="D275" i="24" s="1"/>
  <c r="B276" i="24"/>
  <c r="D276" i="24" s="1"/>
  <c r="D277" i="24"/>
  <c r="D278" i="24"/>
  <c r="M23" i="6"/>
  <c r="B279" i="24" s="1"/>
  <c r="D279" i="24" s="1"/>
  <c r="B280" i="24"/>
  <c r="D280" i="24" s="1"/>
  <c r="M41" i="6"/>
  <c r="B281" i="24" s="1"/>
  <c r="D281" i="24" s="1"/>
  <c r="B282" i="24"/>
  <c r="D282" i="24" s="1"/>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H92" i="9"/>
  <c r="K92" i="9" s="1"/>
  <c r="H100" i="9"/>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B1126" i="24"/>
  <c r="D1126" i="24" s="1"/>
  <c r="K60" i="9"/>
  <c r="K61" i="9"/>
  <c r="K62" i="9"/>
  <c r="B1129" i="24" s="1"/>
  <c r="D1129" i="24" s="1"/>
  <c r="K63" i="9"/>
  <c r="B1130" i="24" s="1"/>
  <c r="D1130" i="24" s="1"/>
  <c r="D1132" i="24"/>
  <c r="K68" i="9"/>
  <c r="K69" i="9"/>
  <c r="B1136" i="24" s="1"/>
  <c r="D1136" i="24" s="1"/>
  <c r="K70" i="9"/>
  <c r="B1137" i="24" s="1"/>
  <c r="D1137" i="24" s="1"/>
  <c r="D1138" i="24"/>
  <c r="K71" i="9"/>
  <c r="B1139" i="24" s="1"/>
  <c r="D1139" i="24" s="1"/>
  <c r="D1140" i="24"/>
  <c r="K73" i="9"/>
  <c r="B1142" i="24" s="1"/>
  <c r="D1142" i="24" s="1"/>
  <c r="K78" i="9"/>
  <c r="K79" i="9"/>
  <c r="K80" i="9"/>
  <c r="K81" i="9"/>
  <c r="B2976" i="24" s="1"/>
  <c r="D2976" i="24" s="1"/>
  <c r="K82" i="9"/>
  <c r="K83" i="9"/>
  <c r="B2978" i="24" s="1"/>
  <c r="D2978" i="24" s="1"/>
  <c r="K93" i="9"/>
  <c r="K94" i="9"/>
  <c r="K95" i="9"/>
  <c r="K96" i="9"/>
  <c r="K97" i="9"/>
  <c r="K98" i="9"/>
  <c r="B7007" i="24" s="1"/>
  <c r="D7007" i="24" s="1"/>
  <c r="K99" i="9"/>
  <c r="K101" i="9"/>
  <c r="B7015" i="24" s="1"/>
  <c r="D7015" i="24" s="1"/>
  <c r="K105" i="9"/>
  <c r="K106" i="9"/>
  <c r="B1147" i="24" s="1"/>
  <c r="D1147" i="24" s="1"/>
  <c r="D1148" i="24"/>
  <c r="K109" i="9"/>
  <c r="B1149" i="24" s="1"/>
  <c r="D1149" i="24" s="1"/>
  <c r="D1150" i="24"/>
  <c r="K107" i="9"/>
  <c r="B2795" i="24" s="1"/>
  <c r="D2795" i="24" s="1"/>
  <c r="K108" i="9"/>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B1223" i="24"/>
  <c r="D1223" i="24" s="1"/>
  <c r="B1224" i="24"/>
  <c r="D1224" i="24" s="1"/>
  <c r="C129" i="9"/>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B1274" i="24"/>
  <c r="D1274" i="24" s="1"/>
  <c r="K123" i="9"/>
  <c r="K124" i="9"/>
  <c r="B1276" i="24" s="1"/>
  <c r="D1276" i="24" s="1"/>
  <c r="K126" i="9"/>
  <c r="B1277" i="24" s="1"/>
  <c r="D1277" i="24" s="1"/>
  <c r="D1278" i="24"/>
  <c r="K125" i="9"/>
  <c r="K128" i="9"/>
  <c r="B1280" i="24" s="1"/>
  <c r="D1280" i="24" s="1"/>
  <c r="K120" i="9"/>
  <c r="K134" i="9"/>
  <c r="K135" i="9"/>
  <c r="B2987" i="24" s="1"/>
  <c r="D2987" i="24" s="1"/>
  <c r="K136" i="9"/>
  <c r="B2988" i="24" s="1"/>
  <c r="D2988" i="24" s="1"/>
  <c r="K138" i="9"/>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K184" i="9" s="1"/>
  <c r="F13" i="7" s="1"/>
  <c r="B2596" i="24" s="1"/>
  <c r="D2596" i="24" s="1"/>
  <c r="K188" i="9"/>
  <c r="B3007" i="24" s="1"/>
  <c r="D3007" i="24" s="1"/>
  <c r="K189" i="9"/>
  <c r="B3008" i="24" s="1"/>
  <c r="D3008" i="24" s="1"/>
  <c r="K190" i="9"/>
  <c r="K191" i="9"/>
  <c r="K192" i="9"/>
  <c r="K193" i="9"/>
  <c r="K195" i="9"/>
  <c r="B2839" i="24" s="1"/>
  <c r="K199" i="9"/>
  <c r="B1383" i="24" s="1"/>
  <c r="D1383" i="24" s="1"/>
  <c r="K200" i="9"/>
  <c r="B1384" i="24" s="1"/>
  <c r="D1384" i="24" s="1"/>
  <c r="K203" i="9"/>
  <c r="B1385" i="24" s="1"/>
  <c r="D1385" i="24" s="1"/>
  <c r="D1386" i="24"/>
  <c r="K201" i="9"/>
  <c r="B2841" i="24" s="1"/>
  <c r="D2841" i="24" s="1"/>
  <c r="K202" i="9"/>
  <c r="K205" i="9"/>
  <c r="K206" i="9"/>
  <c r="K207" i="9"/>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K217" i="9"/>
  <c r="B3391" i="24" s="1"/>
  <c r="D3391" i="24" s="1"/>
  <c r="K218" i="9"/>
  <c r="K219" i="9"/>
  <c r="B3065" i="24" s="1"/>
  <c r="D3065" i="24" s="1"/>
  <c r="K220" i="9"/>
  <c r="K226" i="9"/>
  <c r="K228" i="9"/>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c r="D1486" i="24" s="1"/>
  <c r="K246" i="9"/>
  <c r="B1487" i="24" s="1"/>
  <c r="D1487" i="24" s="1"/>
  <c r="K247" i="9"/>
  <c r="K248" i="9"/>
  <c r="K249" i="9"/>
  <c r="K250" i="9"/>
  <c r="K251" i="9"/>
  <c r="B7088" i="24" s="1"/>
  <c r="D7088" i="24" s="1"/>
  <c r="K252" i="9"/>
  <c r="K253" i="9"/>
  <c r="K254" i="9"/>
  <c r="K255" i="9"/>
  <c r="K256" i="9"/>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F72" i="14" s="1"/>
  <c r="K288" i="9"/>
  <c r="K289" i="9"/>
  <c r="B1513" i="24" s="1"/>
  <c r="D1513" i="24" s="1"/>
  <c r="K292" i="9"/>
  <c r="B1514" i="24" s="1"/>
  <c r="D1514" i="24" s="1"/>
  <c r="K290" i="9"/>
  <c r="B2845" i="24" s="1"/>
  <c r="K291" i="9"/>
  <c r="B2846" i="24" s="1"/>
  <c r="D2846" i="24" s="1"/>
  <c r="D1516" i="24"/>
  <c r="K283" i="9"/>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c r="D1558" i="24" s="1"/>
  <c r="K306" i="9"/>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c r="F10" i="10"/>
  <c r="B1797" i="24" s="1"/>
  <c r="D1797" i="24" s="1"/>
  <c r="D1798" i="24"/>
  <c r="F9" i="10"/>
  <c r="B1799" i="24" s="1"/>
  <c r="D1799" i="24" s="1"/>
  <c r="F11" i="10"/>
  <c r="B1800" i="24" s="1"/>
  <c r="D1800" i="24"/>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s="1"/>
  <c r="B1864" i="24"/>
  <c r="D1864" i="24" s="1"/>
  <c r="E21" i="11"/>
  <c r="B1865" i="24"/>
  <c r="D1865" i="24" s="1"/>
  <c r="B1866" i="24"/>
  <c r="D1866" i="24" s="1"/>
  <c r="F6" i="11"/>
  <c r="F7" i="11"/>
  <c r="F12" i="11"/>
  <c r="B1869" i="24" s="1"/>
  <c r="D1869" i="24" s="1"/>
  <c r="F11" i="11"/>
  <c r="B1870" i="24" s="1"/>
  <c r="D1870" i="24" s="1"/>
  <c r="F8" i="11"/>
  <c r="B1871" i="24"/>
  <c r="D1871" i="24" s="1"/>
  <c r="F9" i="11"/>
  <c r="B1872" i="24" s="1"/>
  <c r="D1872" i="24" s="1"/>
  <c r="F10" i="11"/>
  <c r="B1873" i="24" s="1"/>
  <c r="D1873" i="24" s="1"/>
  <c r="F14" i="11"/>
  <c r="B1874" i="24" s="1"/>
  <c r="D1874" i="24" s="1"/>
  <c r="F13" i="11"/>
  <c r="B3688" i="24" s="1"/>
  <c r="D3688" i="24" s="1"/>
  <c r="F17" i="11"/>
  <c r="B1876" i="24" s="1"/>
  <c r="D1876" i="24" s="1"/>
  <c r="F18" i="11"/>
  <c r="B1877" i="24"/>
  <c r="D1877" i="24" s="1"/>
  <c r="F20" i="11"/>
  <c r="B1878" i="24" s="1"/>
  <c r="D1878" i="24" s="1"/>
  <c r="F19" i="1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B2027" i="24" s="1"/>
  <c r="D2027" i="24" s="1"/>
  <c r="F10" i="13"/>
  <c r="B2028" i="24" s="1"/>
  <c r="D2028" i="24" s="1"/>
  <c r="F12" i="13"/>
  <c r="B2029" i="24" s="1"/>
  <c r="D2029" i="24" s="1"/>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D2062" i="24"/>
  <c r="D2063" i="24"/>
  <c r="D2064" i="24"/>
  <c r="D2065" i="24"/>
  <c r="D2066" i="24"/>
  <c r="D2067" i="24"/>
  <c r="D2068" i="24"/>
  <c r="D2069" i="24"/>
  <c r="D2070" i="24"/>
  <c r="D2071" i="24"/>
  <c r="D2072" i="24"/>
  <c r="D2073" i="24"/>
  <c r="D2074" i="24"/>
  <c r="D2075" i="24"/>
  <c r="D2076" i="24"/>
  <c r="D2077" i="24"/>
  <c r="D2078" i="24"/>
  <c r="D2079" i="24"/>
  <c r="D2080" i="24"/>
  <c r="B2081" i="24"/>
  <c r="D2081" i="24" s="1"/>
  <c r="D2082" i="24"/>
  <c r="D2083" i="24"/>
  <c r="D2084" i="24"/>
  <c r="D2085" i="24"/>
  <c r="D2086" i="24"/>
  <c r="D2087" i="24"/>
  <c r="B2089" i="24"/>
  <c r="D2089" i="24" s="1"/>
  <c r="D2090" i="24"/>
  <c r="B2091" i="24"/>
  <c r="D2091" i="24" s="1"/>
  <c r="B2092" i="24"/>
  <c r="D2092" i="24" s="1"/>
  <c r="B2094" i="24"/>
  <c r="D2094"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6" i="24"/>
  <c r="D2726" i="24" s="1"/>
  <c r="B2727" i="24"/>
  <c r="D2727" i="24" s="1"/>
  <c r="B2728" i="24"/>
  <c r="D2728" i="24" s="1"/>
  <c r="B2729" i="24"/>
  <c r="D2729" i="24" s="1"/>
  <c r="B2730" i="24"/>
  <c r="D2730" i="24" s="1"/>
  <c r="B2731" i="24"/>
  <c r="D2731" i="24" s="1"/>
  <c r="B2732" i="24"/>
  <c r="D2732" i="24" s="1"/>
  <c r="F4" i="11"/>
  <c r="B2733" i="24" s="1"/>
  <c r="D2733" i="24" s="1"/>
  <c r="F25" i="1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6" i="24"/>
  <c r="D2796"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D2818" i="24"/>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B2836" i="24"/>
  <c r="D2836" i="24" s="1"/>
  <c r="D2838" i="24"/>
  <c r="D2839" i="24"/>
  <c r="B2840" i="24"/>
  <c r="D2840" i="24" s="1"/>
  <c r="B2843" i="24"/>
  <c r="D2843" i="24" s="1"/>
  <c r="B2844" i="24"/>
  <c r="D2844" i="24" s="1"/>
  <c r="D2845" i="24"/>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B2864" i="24"/>
  <c r="D2864" i="24" s="1"/>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2" i="24"/>
  <c r="D2912"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3" i="24"/>
  <c r="D2973" i="24" s="1"/>
  <c r="B2974" i="24"/>
  <c r="D2974" i="24" s="1"/>
  <c r="B2975" i="24"/>
  <c r="D2975" i="24" s="1"/>
  <c r="B2977" i="24"/>
  <c r="D2977" i="24" s="1"/>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B3009" i="24"/>
  <c r="D3009" i="24" s="1"/>
  <c r="B3010" i="24"/>
  <c r="D3010" i="24" s="1"/>
  <c r="B3011" i="24"/>
  <c r="D3011" i="24" s="1"/>
  <c r="B3012" i="24"/>
  <c r="D3012" i="24" s="1"/>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E38" i="7"/>
  <c r="E39" i="7"/>
  <c r="E40" i="7"/>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H44" i="7" s="1"/>
  <c r="B3297" i="24"/>
  <c r="D3297" i="24" s="1"/>
  <c r="H76" i="7"/>
  <c r="B3298" i="24" s="1"/>
  <c r="D3298"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B3392" i="24"/>
  <c r="D3392"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B3454" i="24" s="1"/>
  <c r="D3454"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B3488" i="24"/>
  <c r="D3488"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67" i="24"/>
  <c r="D3567"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C352" i="9" s="1"/>
  <c r="B3619" i="24"/>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c r="D3647" i="24" s="1"/>
  <c r="B3648" i="24"/>
  <c r="D3648" i="24" s="1"/>
  <c r="G352" i="9"/>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K349" i="9"/>
  <c r="B3669" i="24" s="1"/>
  <c r="D3669" i="24" s="1"/>
  <c r="K351" i="9"/>
  <c r="B3671" i="24" s="1"/>
  <c r="D3671" i="24" s="1"/>
  <c r="B3673" i="24"/>
  <c r="D3673" i="24" s="1"/>
  <c r="K360" i="9"/>
  <c r="B3675" i="24" s="1"/>
  <c r="D3675" i="24" s="1"/>
  <c r="K361" i="9"/>
  <c r="D3677" i="24"/>
  <c r="K363" i="9"/>
  <c r="K364" i="9"/>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B3702" i="24"/>
  <c r="D3702" i="24" s="1"/>
  <c r="D3704" i="24"/>
  <c r="D3705" i="24"/>
  <c r="D3706" i="24"/>
  <c r="D3707" i="24"/>
  <c r="D3708" i="24"/>
  <c r="D3709" i="24"/>
  <c r="D3710" i="24"/>
  <c r="D3711" i="24"/>
  <c r="D3712" i="24"/>
  <c r="D3713" i="24"/>
  <c r="D3714" i="24"/>
  <c r="D3715" i="24"/>
  <c r="D3716" i="24"/>
  <c r="D3719" i="24"/>
  <c r="D3720" i="24"/>
  <c r="B3721" i="24"/>
  <c r="D3721" i="24" s="1"/>
  <c r="B3722" i="24"/>
  <c r="D3722" i="24" s="1"/>
  <c r="B3723" i="24"/>
  <c r="D3723" i="24" s="1"/>
  <c r="B3727" i="24"/>
  <c r="D3727" i="24" s="1"/>
  <c r="F13" i="10"/>
  <c r="B3728" i="24" s="1"/>
  <c r="D3728" i="24"/>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0" i="24"/>
  <c r="D4080" i="24" s="1"/>
  <c r="B4081" i="24"/>
  <c r="D4081" i="24" s="1"/>
  <c r="B4082" i="24"/>
  <c r="D4082" i="24" s="1"/>
  <c r="B4083" i="24"/>
  <c r="D4083" i="24" s="1"/>
  <c r="B4084" i="24"/>
  <c r="D4084" i="24" s="1"/>
  <c r="B4085" i="24"/>
  <c r="D4085" i="24" s="1"/>
  <c r="B4086" i="24"/>
  <c r="D4086" i="24" s="1"/>
  <c r="B4087" i="24"/>
  <c r="D4087"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B4211" i="24"/>
  <c r="D4211"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c r="B4266" i="24"/>
  <c r="D4266" i="24" s="1"/>
  <c r="B4267" i="24"/>
  <c r="D4267" i="24"/>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c r="B5101" i="24"/>
  <c r="D5101" i="24" s="1"/>
  <c r="B5103" i="24"/>
  <c r="D5103" i="24" s="1"/>
  <c r="B5104" i="24"/>
  <c r="D5104" i="24" s="1"/>
  <c r="B5105" i="24"/>
  <c r="D5105" i="24"/>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c r="D5460" i="24"/>
  <c r="D5461" i="24"/>
  <c r="B5462" i="24"/>
  <c r="D5462" i="24" s="1"/>
  <c r="B5463" i="24"/>
  <c r="D5463" i="24" s="1"/>
  <c r="B5464" i="24"/>
  <c r="D5464" i="24"/>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5" i="24"/>
  <c r="D6215" i="24" s="1"/>
  <c r="J41" i="6"/>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J77" i="7"/>
  <c r="B6262" i="24" s="1"/>
  <c r="D6262" i="24" s="1"/>
  <c r="B6264" i="24"/>
  <c r="D6264" i="24" s="1"/>
  <c r="B6265" i="24"/>
  <c r="D6265" i="24" s="1"/>
  <c r="B6285" i="24"/>
  <c r="D6285" i="24" s="1"/>
  <c r="B6286" i="24"/>
  <c r="D6286" i="24" s="1"/>
  <c r="B6287" i="24"/>
  <c r="D6287" i="24" s="1"/>
  <c r="B6288" i="24"/>
  <c r="D6288" i="24" s="1"/>
  <c r="B6289" i="24"/>
  <c r="D6289" i="24" s="1"/>
  <c r="B6290" i="24"/>
  <c r="D6290" i="24" s="1"/>
  <c r="B6291" i="24"/>
  <c r="D6291" i="24" s="1"/>
  <c r="B6292" i="24"/>
  <c r="D6292" i="24" s="1"/>
  <c r="B6293" i="24"/>
  <c r="D6293" i="24" s="1"/>
  <c r="B6294" i="24"/>
  <c r="D6294" i="24" s="1"/>
  <c r="B6295" i="24"/>
  <c r="D6295" i="24" s="1"/>
  <c r="B6296" i="24"/>
  <c r="D6296" i="24" s="1"/>
  <c r="B6297" i="24"/>
  <c r="D6297" i="24" s="1"/>
  <c r="B6298" i="24"/>
  <c r="D6298" i="24" s="1"/>
  <c r="B6299" i="24"/>
  <c r="D6299" i="24" s="1"/>
  <c r="B6300" i="24"/>
  <c r="D6300" i="24" s="1"/>
  <c r="B6302" i="24"/>
  <c r="D6302" i="24" s="1"/>
  <c r="B6303" i="24"/>
  <c r="D6303" i="24" s="1"/>
  <c r="B6304" i="24"/>
  <c r="D6304" i="24" s="1"/>
  <c r="B6305" i="24"/>
  <c r="D6305" i="24"/>
  <c r="B6307" i="24"/>
  <c r="D6307" i="24" s="1"/>
  <c r="B6308" i="24"/>
  <c r="D6308" i="24" s="1"/>
  <c r="B6309" i="24"/>
  <c r="D6309" i="24" s="1"/>
  <c r="B6310" i="24"/>
  <c r="D6310" i="24"/>
  <c r="B6311" i="24"/>
  <c r="D6311" i="24" s="1"/>
  <c r="B6312" i="24"/>
  <c r="D6312" i="24" s="1"/>
  <c r="B6313" i="24"/>
  <c r="D6313" i="24" s="1"/>
  <c r="B6314" i="24"/>
  <c r="D6314" i="24"/>
  <c r="B6315" i="24"/>
  <c r="D6315" i="24" s="1"/>
  <c r="B6316" i="24"/>
  <c r="D6316" i="24" s="1"/>
  <c r="B6317" i="24"/>
  <c r="D6317" i="24" s="1"/>
  <c r="B6319" i="24"/>
  <c r="D6319" i="24" s="1"/>
  <c r="B6320" i="24"/>
  <c r="D6320" i="24" s="1"/>
  <c r="B6321" i="24"/>
  <c r="D6321" i="24" s="1"/>
  <c r="B6322" i="24"/>
  <c r="D6322" i="24" s="1"/>
  <c r="B6323" i="24"/>
  <c r="D6323" i="24"/>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c r="B6340" i="24"/>
  <c r="D6340" i="24" s="1"/>
  <c r="B6341" i="24"/>
  <c r="D6341" i="24" s="1"/>
  <c r="B6342" i="24"/>
  <c r="D6342" i="24" s="1"/>
  <c r="B6343" i="24"/>
  <c r="D6343" i="24"/>
  <c r="B6344" i="24"/>
  <c r="D6344" i="24" s="1"/>
  <c r="B6345" i="24"/>
  <c r="D6345" i="24" s="1"/>
  <c r="B6346" i="24"/>
  <c r="D6346" i="24" s="1"/>
  <c r="B6347" i="24"/>
  <c r="D6347" i="24"/>
  <c r="B6348" i="24"/>
  <c r="D6348" i="24" s="1"/>
  <c r="B6349" i="24"/>
  <c r="D6349" i="24" s="1"/>
  <c r="B6350" i="24"/>
  <c r="D6350" i="24" s="1"/>
  <c r="B6353" i="24"/>
  <c r="D6353" i="24"/>
  <c r="B6354" i="24"/>
  <c r="D6354" i="24" s="1"/>
  <c r="B6355" i="24"/>
  <c r="D6355" i="24" s="1"/>
  <c r="B6356" i="24"/>
  <c r="D6356" i="24" s="1"/>
  <c r="B6358" i="24"/>
  <c r="D6358" i="24"/>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c r="B6375" i="24"/>
  <c r="D6375" i="24" s="1"/>
  <c r="B6376" i="24"/>
  <c r="D6376" i="24" s="1"/>
  <c r="B6377" i="24"/>
  <c r="D6377" i="24" s="1"/>
  <c r="B6378" i="24"/>
  <c r="D6378" i="24"/>
  <c r="B6379" i="24"/>
  <c r="D6379" i="24" s="1"/>
  <c r="B6380" i="24"/>
  <c r="D6380" i="24" s="1"/>
  <c r="B6381" i="24"/>
  <c r="D6381" i="24" s="1"/>
  <c r="B6382" i="24"/>
  <c r="D6382" i="24"/>
  <c r="B6383" i="24"/>
  <c r="D6383" i="24" s="1"/>
  <c r="B6384" i="24"/>
  <c r="D6384" i="24" s="1"/>
  <c r="B6385" i="24"/>
  <c r="D6385" i="24" s="1"/>
  <c r="B6386" i="24"/>
  <c r="D6386" i="24" s="1"/>
  <c r="B6387" i="24"/>
  <c r="D6387" i="24" s="1"/>
  <c r="B6388" i="24"/>
  <c r="D6388" i="24" s="1"/>
  <c r="B6389" i="24"/>
  <c r="D6389" i="24" s="1"/>
  <c r="B6390" i="24"/>
  <c r="D6390" i="24"/>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c r="B6411" i="24"/>
  <c r="D6411" i="24" s="1"/>
  <c r="B6412" i="24"/>
  <c r="D6412" i="24" s="1"/>
  <c r="B6413" i="24"/>
  <c r="D6413" i="24" s="1"/>
  <c r="B6414" i="24"/>
  <c r="D6414" i="24"/>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c r="B6630" i="24"/>
  <c r="D6630" i="24" s="1"/>
  <c r="B6631" i="24"/>
  <c r="D6631" i="24" s="1"/>
  <c r="B6632" i="24"/>
  <c r="D6632" i="24" s="1"/>
  <c r="B6633" i="24"/>
  <c r="D6633" i="24"/>
  <c r="B6634" i="24"/>
  <c r="D6634" i="24" s="1"/>
  <c r="B6635" i="24"/>
  <c r="D6635" i="24" s="1"/>
  <c r="B6636" i="24"/>
  <c r="D6636" i="24" s="1"/>
  <c r="B6637" i="24"/>
  <c r="D6637" i="24"/>
  <c r="B6638" i="24"/>
  <c r="D6638" i="24" s="1"/>
  <c r="B6639" i="24"/>
  <c r="D6639" i="24" s="1"/>
  <c r="B6640" i="24"/>
  <c r="D6640" i="24" s="1"/>
  <c r="B6641" i="24"/>
  <c r="D6641" i="24" s="1"/>
  <c r="B6642" i="24"/>
  <c r="D6642" i="24" s="1"/>
  <c r="B6643" i="24"/>
  <c r="D6643" i="24" s="1"/>
  <c r="B6644" i="24"/>
  <c r="D6644" i="24" s="1"/>
  <c r="B6645" i="24"/>
  <c r="D6645" i="24"/>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c r="B6662" i="24"/>
  <c r="D6662" i="24" s="1"/>
  <c r="B6663" i="24"/>
  <c r="D6663" i="24" s="1"/>
  <c r="B6664" i="24"/>
  <c r="D6664" i="24" s="1"/>
  <c r="B6665" i="24"/>
  <c r="D6665" i="24"/>
  <c r="B6666" i="24"/>
  <c r="D6666" i="24" s="1"/>
  <c r="B6667" i="24"/>
  <c r="D6667" i="24" s="1"/>
  <c r="B6668" i="24"/>
  <c r="D6668" i="24" s="1"/>
  <c r="B6669" i="24"/>
  <c r="D6669" i="24"/>
  <c r="B6670" i="24"/>
  <c r="D6670" i="24" s="1"/>
  <c r="B6671" i="24"/>
  <c r="D6671" i="24" s="1"/>
  <c r="B6672" i="24"/>
  <c r="D6672" i="24" s="1"/>
  <c r="B6673" i="24"/>
  <c r="D6673" i="24" s="1"/>
  <c r="B6674" i="24"/>
  <c r="D6674" i="24" s="1"/>
  <c r="B6675" i="24"/>
  <c r="D6675" i="24" s="1"/>
  <c r="B6676" i="24"/>
  <c r="D6676" i="24" s="1"/>
  <c r="B6677" i="24"/>
  <c r="D6677" i="24"/>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c r="B6694" i="24"/>
  <c r="D6694" i="24" s="1"/>
  <c r="B6695" i="24"/>
  <c r="D6695" i="24" s="1"/>
  <c r="B6696" i="24"/>
  <c r="D6696" i="24" s="1"/>
  <c r="B6697" i="24"/>
  <c r="D6697" i="24"/>
  <c r="B6698" i="24"/>
  <c r="D6698" i="24" s="1"/>
  <c r="B6699" i="24"/>
  <c r="D6699" i="24" s="1"/>
  <c r="B6700" i="24"/>
  <c r="D6700" i="24" s="1"/>
  <c r="B6701" i="24"/>
  <c r="D6701" i="24"/>
  <c r="B6702" i="24"/>
  <c r="D6702" i="24" s="1"/>
  <c r="B6703" i="24"/>
  <c r="D6703" i="24" s="1"/>
  <c r="B6704" i="24"/>
  <c r="D6704" i="24" s="1"/>
  <c r="B6705" i="24"/>
  <c r="D6705" i="24" s="1"/>
  <c r="B6706" i="24"/>
  <c r="D6706" i="24" s="1"/>
  <c r="B6707" i="24"/>
  <c r="D6707" i="24" s="1"/>
  <c r="B6708" i="24"/>
  <c r="D6708" i="24" s="1"/>
  <c r="B6709" i="24"/>
  <c r="D6709" i="24"/>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c r="B6726" i="24"/>
  <c r="D6726" i="24" s="1"/>
  <c r="B6727" i="24"/>
  <c r="D6727" i="24" s="1"/>
  <c r="B6728" i="24"/>
  <c r="D6728" i="24"/>
  <c r="B6729" i="24"/>
  <c r="D6729" i="24" s="1"/>
  <c r="B6730" i="24"/>
  <c r="D6730" i="24" s="1"/>
  <c r="B6731" i="24"/>
  <c r="D6731" i="24" s="1"/>
  <c r="B6732" i="24"/>
  <c r="D6732" i="24" s="1"/>
  <c r="B6733" i="24"/>
  <c r="D6733" i="24"/>
  <c r="B6734" i="24"/>
  <c r="D6734" i="24" s="1"/>
  <c r="B6735" i="24"/>
  <c r="D6735" i="24"/>
  <c r="B6736" i="24"/>
  <c r="D6736" i="24"/>
  <c r="B6737" i="24"/>
  <c r="D6737" i="24"/>
  <c r="B6738" i="24"/>
  <c r="D6738" i="24" s="1"/>
  <c r="B6739" i="24"/>
  <c r="D6739" i="24" s="1"/>
  <c r="B6740" i="24"/>
  <c r="D6740" i="24" s="1"/>
  <c r="B6741" i="24"/>
  <c r="D6741" i="24" s="1"/>
  <c r="B6742" i="24"/>
  <c r="D6742" i="24" s="1"/>
  <c r="B6743" i="24"/>
  <c r="D6743" i="24" s="1"/>
  <c r="B6744" i="24"/>
  <c r="D6744" i="24"/>
  <c r="B6745" i="24"/>
  <c r="D6745" i="24"/>
  <c r="B6746" i="24"/>
  <c r="D6746" i="24" s="1"/>
  <c r="B6747" i="24"/>
  <c r="D6747" i="24"/>
  <c r="B6748" i="24"/>
  <c r="D6748" i="24" s="1"/>
  <c r="B6749" i="24"/>
  <c r="D6749" i="24" s="1"/>
  <c r="B6750" i="24"/>
  <c r="D6750" i="24" s="1"/>
  <c r="B6751" i="24"/>
  <c r="D6751" i="24"/>
  <c r="B6752" i="24"/>
  <c r="D6752" i="24" s="1"/>
  <c r="B6753" i="24"/>
  <c r="D6753" i="24"/>
  <c r="B6754" i="24"/>
  <c r="D6754" i="24" s="1"/>
  <c r="B6755" i="24"/>
  <c r="D6755" i="24" s="1"/>
  <c r="B6756" i="24"/>
  <c r="D6756" i="24"/>
  <c r="B6757" i="24"/>
  <c r="D6757" i="24" s="1"/>
  <c r="B6758" i="24"/>
  <c r="D6758" i="24" s="1"/>
  <c r="B6759" i="24"/>
  <c r="D6759" i="24"/>
  <c r="B6760" i="24"/>
  <c r="D6760" i="24"/>
  <c r="B6761" i="24"/>
  <c r="D6761" i="24" s="1"/>
  <c r="B6762" i="24"/>
  <c r="D6762" i="24" s="1"/>
  <c r="B6763" i="24"/>
  <c r="D6763" i="24" s="1"/>
  <c r="B6764" i="24"/>
  <c r="D6764" i="24" s="1"/>
  <c r="B6765" i="24"/>
  <c r="D6765" i="24"/>
  <c r="B6766" i="24"/>
  <c r="D6766" i="24" s="1"/>
  <c r="B6767" i="24"/>
  <c r="D6767" i="24"/>
  <c r="B6768" i="24"/>
  <c r="D6768" i="24"/>
  <c r="B6769" i="24"/>
  <c r="D6769" i="24"/>
  <c r="B6770" i="24"/>
  <c r="D6770" i="24" s="1"/>
  <c r="B6771" i="24"/>
  <c r="D6771" i="24" s="1"/>
  <c r="B6772" i="24"/>
  <c r="D6772" i="24" s="1"/>
  <c r="B6773" i="24"/>
  <c r="D6773" i="24" s="1"/>
  <c r="B6774" i="24"/>
  <c r="D6774" i="24" s="1"/>
  <c r="B6775" i="24"/>
  <c r="D6775" i="24" s="1"/>
  <c r="B6776" i="24"/>
  <c r="D6776" i="24"/>
  <c r="B6777" i="24"/>
  <c r="D6777" i="24"/>
  <c r="B6778" i="24"/>
  <c r="D6778" i="24" s="1"/>
  <c r="B6779" i="24"/>
  <c r="D6779" i="24"/>
  <c r="B6780" i="24"/>
  <c r="D6780" i="24" s="1"/>
  <c r="B6781" i="24"/>
  <c r="D6781" i="24" s="1"/>
  <c r="B6782" i="24"/>
  <c r="D6782" i="24" s="1"/>
  <c r="B6783" i="24"/>
  <c r="D6783" i="24"/>
  <c r="B6784" i="24"/>
  <c r="D6784" i="24" s="1"/>
  <c r="B6785" i="24"/>
  <c r="D6785" i="24"/>
  <c r="B6786" i="24"/>
  <c r="D6786" i="24" s="1"/>
  <c r="B6787" i="24"/>
  <c r="D6787" i="24" s="1"/>
  <c r="B6788" i="24"/>
  <c r="D6788" i="24"/>
  <c r="B6789" i="24"/>
  <c r="D6789" i="24" s="1"/>
  <c r="B6790" i="24"/>
  <c r="D6790" i="24" s="1"/>
  <c r="B6791" i="24"/>
  <c r="D6791" i="24"/>
  <c r="B6792" i="24"/>
  <c r="D6792" i="24"/>
  <c r="B6793" i="24"/>
  <c r="D6793" i="24" s="1"/>
  <c r="B6794" i="24"/>
  <c r="D6794" i="24" s="1"/>
  <c r="B6795" i="24"/>
  <c r="D6795" i="24" s="1"/>
  <c r="B6796" i="24"/>
  <c r="D6796" i="24" s="1"/>
  <c r="B6797" i="24"/>
  <c r="D6797" i="24"/>
  <c r="B6798" i="24"/>
  <c r="D6798" i="24" s="1"/>
  <c r="B6799" i="24"/>
  <c r="D6799" i="24"/>
  <c r="B6800" i="24"/>
  <c r="D6800" i="24"/>
  <c r="B6801" i="24"/>
  <c r="D6801" i="24"/>
  <c r="B6802" i="24"/>
  <c r="D6802" i="24" s="1"/>
  <c r="B6803" i="24"/>
  <c r="D6803" i="24" s="1"/>
  <c r="B6804" i="24"/>
  <c r="D6804" i="24" s="1"/>
  <c r="B6805" i="24"/>
  <c r="D6805" i="24" s="1"/>
  <c r="B6806" i="24"/>
  <c r="D6806" i="24" s="1"/>
  <c r="B6807" i="24"/>
  <c r="D6807" i="24" s="1"/>
  <c r="B6808" i="24"/>
  <c r="D6808" i="24"/>
  <c r="B6809" i="24"/>
  <c r="D6809" i="24"/>
  <c r="B6810" i="24"/>
  <c r="D6810" i="24" s="1"/>
  <c r="B6811" i="24"/>
  <c r="D6811" i="24"/>
  <c r="B6812" i="24"/>
  <c r="D6812" i="24" s="1"/>
  <c r="B6813" i="24"/>
  <c r="D6813" i="24" s="1"/>
  <c r="B6814" i="24"/>
  <c r="D6814" i="24" s="1"/>
  <c r="B6815" i="24"/>
  <c r="D6815" i="24"/>
  <c r="B6816" i="24"/>
  <c r="D6816" i="24" s="1"/>
  <c r="B6817" i="24"/>
  <c r="D6817" i="24"/>
  <c r="B6818" i="24"/>
  <c r="D6818" i="24" s="1"/>
  <c r="B6819" i="24"/>
  <c r="D6819" i="24" s="1"/>
  <c r="B6820" i="24"/>
  <c r="D6820" i="24"/>
  <c r="B6821" i="24"/>
  <c r="D6821" i="24" s="1"/>
  <c r="B6822" i="24"/>
  <c r="D6822" i="24" s="1"/>
  <c r="B6823" i="24"/>
  <c r="D6823" i="24"/>
  <c r="B6824" i="24"/>
  <c r="D6824" i="24"/>
  <c r="B6825" i="24"/>
  <c r="D6825" i="24" s="1"/>
  <c r="B6826" i="24"/>
  <c r="D6826" i="24" s="1"/>
  <c r="B6827" i="24"/>
  <c r="D6827" i="24" s="1"/>
  <c r="B6828" i="24"/>
  <c r="D6828" i="24" s="1"/>
  <c r="B6829" i="24"/>
  <c r="D6829" i="24"/>
  <c r="B6830" i="24"/>
  <c r="D6830" i="24" s="1"/>
  <c r="B6831" i="24"/>
  <c r="D6831" i="24"/>
  <c r="B6832" i="24"/>
  <c r="D6832" i="24"/>
  <c r="B6841" i="24"/>
  <c r="D6841" i="24"/>
  <c r="B6842" i="24"/>
  <c r="D6842" i="24" s="1"/>
  <c r="B6843" i="24"/>
  <c r="D6843" i="24" s="1"/>
  <c r="B6844" i="24"/>
  <c r="D6844" i="24" s="1"/>
  <c r="B6845" i="24"/>
  <c r="D6845" i="24" s="1"/>
  <c r="B6846" i="24"/>
  <c r="D6846" i="24" s="1"/>
  <c r="B6847" i="24"/>
  <c r="D6847" i="24" s="1"/>
  <c r="K7" i="9"/>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5" i="24"/>
  <c r="D6995" i="24" s="1"/>
  <c r="B6996" i="24"/>
  <c r="D6996" i="24" s="1"/>
  <c r="B6997" i="24"/>
  <c r="D6997" i="24" s="1"/>
  <c r="B6998" i="24"/>
  <c r="D6998" i="24" s="1"/>
  <c r="B6999" i="24"/>
  <c r="D6999" i="24" s="1"/>
  <c r="B7000" i="24"/>
  <c r="D7000" i="24" s="1"/>
  <c r="B7001" i="24"/>
  <c r="D7001" i="24" s="1"/>
  <c r="B7002" i="24"/>
  <c r="D7002" i="24" s="1"/>
  <c r="B7003" i="24"/>
  <c r="D7003" i="24" s="1"/>
  <c r="B7004" i="24"/>
  <c r="D7004" i="24" s="1"/>
  <c r="B7005" i="24"/>
  <c r="D7005" i="24" s="1"/>
  <c r="B7006" i="24"/>
  <c r="D7006" i="24" s="1"/>
  <c r="B7008" i="24"/>
  <c r="D7008" i="24" s="1"/>
  <c r="B7009" i="24"/>
  <c r="D7009" i="24" s="1"/>
  <c r="B7010" i="24"/>
  <c r="D7010" i="24" s="1"/>
  <c r="B7011" i="24"/>
  <c r="D7011" i="24" s="1"/>
  <c r="B7012" i="24"/>
  <c r="D7012" i="24" s="1"/>
  <c r="B7014" i="24"/>
  <c r="D7014" i="24" s="1"/>
  <c r="B7016" i="24"/>
  <c r="D7016" i="24" s="1"/>
  <c r="K111" i="9"/>
  <c r="B7017" i="24" s="1"/>
  <c r="D7017" i="24" s="1"/>
  <c r="H112" i="9"/>
  <c r="B7018" i="24" s="1"/>
  <c r="D7018"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I129" i="9"/>
  <c r="B7037" i="24" s="1"/>
  <c r="D7037" i="24" s="1"/>
  <c r="J129" i="9"/>
  <c r="B7038" i="24" s="1"/>
  <c r="D7038" i="24" s="1"/>
  <c r="B7039" i="24"/>
  <c r="D7039" i="24" s="1"/>
  <c r="B7040" i="24"/>
  <c r="D7040" i="24" s="1"/>
  <c r="B7043" i="24"/>
  <c r="D7043" i="24" s="1"/>
  <c r="B7044" i="24"/>
  <c r="D7044" i="24" s="1"/>
  <c r="B7045" i="24"/>
  <c r="D7045" i="24" s="1"/>
  <c r="B7046" i="24"/>
  <c r="D7046" i="24" s="1"/>
  <c r="B7047" i="24"/>
  <c r="D7047"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8" i="24"/>
  <c r="D7068" i="24" s="1"/>
  <c r="B7069" i="24"/>
  <c r="D7069" i="24" s="1"/>
  <c r="B7070" i="24"/>
  <c r="D7070" i="24" s="1"/>
  <c r="J210" i="9"/>
  <c r="B7072" i="24" s="1"/>
  <c r="D7072" i="24" s="1"/>
  <c r="B7073" i="24"/>
  <c r="D7073" i="24" s="1"/>
  <c r="B7074" i="24"/>
  <c r="D7074" i="24" s="1"/>
  <c r="B7075" i="24"/>
  <c r="D7075" i="24" s="1"/>
  <c r="B7076" i="24"/>
  <c r="D7076" i="24" s="1"/>
  <c r="B7077" i="24"/>
  <c r="D7077" i="24" s="1"/>
  <c r="B7078" i="24"/>
  <c r="D7078" i="24" s="1"/>
  <c r="B7079" i="24"/>
  <c r="D7079" i="24" s="1"/>
  <c r="B7080" i="24"/>
  <c r="D7080" i="24" s="1"/>
  <c r="B7081" i="24"/>
  <c r="D7081" i="24" s="1"/>
  <c r="B7082" i="24"/>
  <c r="D7082" i="24" s="1"/>
  <c r="B7083" i="24"/>
  <c r="D7083" i="24" s="1"/>
  <c r="B7084" i="24"/>
  <c r="D7084" i="24" s="1"/>
  <c r="B7085" i="24"/>
  <c r="D7085" i="24" s="1"/>
  <c r="B7086" i="24"/>
  <c r="D7086" i="24" s="1"/>
  <c r="B7087" i="24"/>
  <c r="D7087" i="24" s="1"/>
  <c r="B7089" i="24"/>
  <c r="D7089" i="24" s="1"/>
  <c r="B7090" i="24"/>
  <c r="D7090" i="24" s="1"/>
  <c r="B7091" i="24"/>
  <c r="D7091" i="24" s="1"/>
  <c r="B7092" i="24"/>
  <c r="D7092" i="24" s="1"/>
  <c r="B7093" i="24"/>
  <c r="D7093" i="24" s="1"/>
  <c r="B7094" i="24"/>
  <c r="D7094" i="24" s="1"/>
  <c r="B7095" i="24"/>
  <c r="D7095" i="24" s="1"/>
  <c r="B7096" i="24"/>
  <c r="D7096" i="24" s="1"/>
  <c r="B7097" i="24"/>
  <c r="D7097" i="24" s="1"/>
  <c r="B7098" i="24"/>
  <c r="D7098" i="24" s="1"/>
  <c r="B7099" i="24"/>
  <c r="D7099" i="24" s="1"/>
  <c r="B7100" i="24"/>
  <c r="D7100" i="24" s="1"/>
  <c r="B7101" i="24"/>
  <c r="D7101" i="24" s="1"/>
  <c r="B7102" i="24"/>
  <c r="D7102" i="24" s="1"/>
  <c r="I303" i="9"/>
  <c r="B7103" i="24" s="1"/>
  <c r="D7103" i="24" s="1"/>
  <c r="J303" i="9"/>
  <c r="B7104" i="24" s="1"/>
  <c r="D7104" i="24" s="1"/>
  <c r="B7105" i="24"/>
  <c r="D7105" i="24" s="1"/>
  <c r="B7106" i="24"/>
  <c r="D7106" i="24" s="1"/>
  <c r="B7107" i="24"/>
  <c r="D7107"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K329" i="9"/>
  <c r="B7208" i="24"/>
  <c r="D7208" i="24" s="1"/>
  <c r="K337" i="9"/>
  <c r="B7209" i="24"/>
  <c r="D7209" i="24" s="1"/>
  <c r="B7210" i="24"/>
  <c r="D7210" i="24" s="1"/>
  <c r="K338" i="9"/>
  <c r="B7212" i="24"/>
  <c r="D7212" i="24" s="1"/>
  <c r="K339" i="9"/>
  <c r="B7213" i="24" s="1"/>
  <c r="D7213" i="24" s="1"/>
  <c r="H340" i="9"/>
  <c r="C342" i="9"/>
  <c r="B7216" i="24" s="1"/>
  <c r="D7216" i="24" s="1"/>
  <c r="I342" i="9"/>
  <c r="B7222" i="24" s="1"/>
  <c r="D7222" i="24" s="1"/>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39" i="24"/>
  <c r="D7239" i="24" s="1"/>
  <c r="B7240" i="24"/>
  <c r="D7240" i="24" s="1"/>
  <c r="B7241" i="24"/>
  <c r="D7241"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D7696" i="24"/>
  <c r="B7697" i="24"/>
  <c r="D7697" i="24" s="1"/>
  <c r="B7698" i="24"/>
  <c r="D7698" i="24" s="1"/>
  <c r="B7699" i="24"/>
  <c r="D7699" i="24" s="1"/>
  <c r="B7700" i="24"/>
  <c r="D7700" i="24" s="1"/>
  <c r="B7701" i="24"/>
  <c r="D7701" i="24" s="1"/>
  <c r="B7702" i="24"/>
  <c r="D7702" i="24" s="1"/>
  <c r="B7703" i="24"/>
  <c r="D7703" i="24" s="1"/>
  <c r="B7704" i="24"/>
  <c r="D7704" i="24" s="1"/>
  <c r="B7705" i="24"/>
  <c r="D7705"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K26" i="12"/>
  <c r="B7743" i="24" s="1"/>
  <c r="D7743" i="24" s="1"/>
  <c r="D7744" i="24"/>
  <c r="B7745" i="24"/>
  <c r="D7745" i="24" s="1"/>
  <c r="B7746" i="24"/>
  <c r="D7746"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2" i="24"/>
  <c r="D7763" i="24"/>
  <c r="D7765" i="24"/>
  <c r="D7766" i="24"/>
  <c r="D7768" i="24"/>
  <c r="D7769"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54" i="23"/>
  <c r="D68" i="23"/>
  <c r="D69" i="23"/>
  <c r="D71" i="23"/>
  <c r="D72" i="23"/>
  <c r="D79" i="23"/>
  <c r="B64" i="19"/>
  <c r="B65" i="19"/>
  <c r="D26" i="16"/>
  <c r="E26" i="16"/>
  <c r="F26" i="16"/>
  <c r="G26" i="16"/>
  <c r="D27" i="16"/>
  <c r="E27" i="16"/>
  <c r="F27" i="16"/>
  <c r="G27" i="16"/>
  <c r="F31" i="16"/>
  <c r="F37" i="16"/>
  <c r="G28" i="16"/>
  <c r="E29" i="16"/>
  <c r="G29" i="16"/>
  <c r="E30" i="16"/>
  <c r="G30" i="16"/>
  <c r="D31" i="16"/>
  <c r="D37" i="16"/>
  <c r="E31" i="16"/>
  <c r="G31" i="16"/>
  <c r="E33" i="16"/>
  <c r="G33" i="16"/>
  <c r="E34" i="16"/>
  <c r="G34" i="16"/>
  <c r="E35" i="16"/>
  <c r="G35" i="16"/>
  <c r="E36" i="16"/>
  <c r="G36" i="16"/>
  <c r="E37" i="16"/>
  <c r="G37" i="16"/>
  <c r="E38" i="16"/>
  <c r="G38"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F35" i="14"/>
  <c r="C36" i="14"/>
  <c r="D36" i="14"/>
  <c r="F36" i="14"/>
  <c r="C37" i="14"/>
  <c r="D37" i="14"/>
  <c r="F37" i="14"/>
  <c r="C38" i="14"/>
  <c r="D38" i="14"/>
  <c r="F38" i="14"/>
  <c r="C39" i="14"/>
  <c r="D39" i="14"/>
  <c r="C40" i="14"/>
  <c r="D40" i="14"/>
  <c r="C41" i="14"/>
  <c r="D41" i="14"/>
  <c r="C42" i="14"/>
  <c r="D42" i="14"/>
  <c r="F42" i="14"/>
  <c r="C43" i="14"/>
  <c r="D43" i="14"/>
  <c r="C44" i="14"/>
  <c r="D44" i="14"/>
  <c r="F44" i="14"/>
  <c r="C45" i="14"/>
  <c r="D45" i="14"/>
  <c r="C46" i="14"/>
  <c r="D46" i="14"/>
  <c r="F46" i="14"/>
  <c r="C47" i="14"/>
  <c r="D47" i="14"/>
  <c r="C48" i="14"/>
  <c r="D48" i="14"/>
  <c r="C49" i="14"/>
  <c r="D49" i="14"/>
  <c r="C50" i="14"/>
  <c r="D50" i="14"/>
  <c r="F50" i="14"/>
  <c r="C51" i="14"/>
  <c r="D51" i="14"/>
  <c r="C52" i="14"/>
  <c r="F52" i="14"/>
  <c r="C53" i="14"/>
  <c r="D53" i="14"/>
  <c r="C56" i="14"/>
  <c r="C57" i="14"/>
  <c r="D57" i="14"/>
  <c r="C61" i="14"/>
  <c r="C62" i="14"/>
  <c r="F62" i="14"/>
  <c r="C63" i="14"/>
  <c r="D63" i="14"/>
  <c r="C64" i="14"/>
  <c r="F64" i="14"/>
  <c r="C67" i="14"/>
  <c r="D67" i="14"/>
  <c r="F67" i="14"/>
  <c r="C68" i="14"/>
  <c r="D68" i="14"/>
  <c r="F68" i="14"/>
  <c r="C69" i="14"/>
  <c r="D69" i="14"/>
  <c r="F69" i="14"/>
  <c r="C70" i="14"/>
  <c r="D70" i="14"/>
  <c r="F70" i="14"/>
  <c r="C71" i="14"/>
  <c r="D71" i="14"/>
  <c r="F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B7591" i="24" s="1"/>
  <c r="F5" i="13"/>
  <c r="B2026" i="24" s="1"/>
  <c r="D2026" i="24" s="1"/>
  <c r="C16" i="13"/>
  <c r="B2013" i="24" s="1"/>
  <c r="D2013" i="24" s="1"/>
  <c r="C49" i="11"/>
  <c r="B4" i="10"/>
  <c r="B1744" i="24" s="1"/>
  <c r="D1744" i="24" s="1"/>
  <c r="B5" i="10"/>
  <c r="B6" i="10"/>
  <c r="D6" i="10" s="1"/>
  <c r="B1762" i="24" s="1"/>
  <c r="D1762" i="24" s="1"/>
  <c r="B7" i="10"/>
  <c r="B1747" i="24" s="1"/>
  <c r="D1747" i="24" s="1"/>
  <c r="B8" i="10"/>
  <c r="B1748" i="24" s="1"/>
  <c r="D1748" i="24" s="1"/>
  <c r="B9" i="10"/>
  <c r="B1751" i="24" s="1"/>
  <c r="D1751" i="24" s="1"/>
  <c r="B10" i="10"/>
  <c r="B1749" i="24" s="1"/>
  <c r="D1749" i="24" s="1"/>
  <c r="B11" i="10"/>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7" i="9" s="1"/>
  <c r="L362" i="9"/>
  <c r="L365" i="9" s="1"/>
  <c r="C12" i="8"/>
  <c r="D12" i="8"/>
  <c r="B5334" i="24" s="1"/>
  <c r="D5334" i="24" s="1"/>
  <c r="E12" i="8"/>
  <c r="B5513" i="24"/>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c r="D5348" i="24" s="1"/>
  <c r="C93" i="8"/>
  <c r="B5112" i="24" s="1"/>
  <c r="D5112" i="24" s="1"/>
  <c r="C108" i="8"/>
  <c r="B5120" i="24" s="1"/>
  <c r="D5120" i="24" s="1"/>
  <c r="D108" i="8"/>
  <c r="B5355" i="24" s="1"/>
  <c r="D5355" i="24" s="1"/>
  <c r="E108" i="8"/>
  <c r="B5526" i="24"/>
  <c r="D5526" i="24" s="1"/>
  <c r="F108" i="8"/>
  <c r="B5587" i="24" s="1"/>
  <c r="D5587" i="24" s="1"/>
  <c r="G108" i="8"/>
  <c r="B5737" i="24" s="1"/>
  <c r="D5737" i="24" s="1"/>
  <c r="H108" i="8"/>
  <c r="B5886" i="24" s="1"/>
  <c r="D5886" i="24" s="1"/>
  <c r="I108" i="8"/>
  <c r="B5930" i="24" s="1"/>
  <c r="D5930" i="24" s="1"/>
  <c r="J108" i="8"/>
  <c r="B6351" i="24" s="1"/>
  <c r="D6351" i="24" s="1"/>
  <c r="K108" i="8"/>
  <c r="B5999" i="24" s="1"/>
  <c r="D5999" i="24" s="1"/>
  <c r="E109" i="8"/>
  <c r="E4" i="7" s="1"/>
  <c r="B2630" i="24" s="1"/>
  <c r="D2630"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F154" i="8"/>
  <c r="F172" i="8" s="1"/>
  <c r="B5644" i="24" s="1"/>
  <c r="D5644" i="24" s="1"/>
  <c r="G121" i="8"/>
  <c r="B5748" i="24" s="1"/>
  <c r="D5748" i="24" s="1"/>
  <c r="H121" i="8"/>
  <c r="B5893" i="24" s="1"/>
  <c r="D5893" i="24" s="1"/>
  <c r="J121" i="8"/>
  <c r="B6357" i="24" s="1"/>
  <c r="D6357" i="24" s="1"/>
  <c r="K121" i="8"/>
  <c r="C131" i="8"/>
  <c r="B5147" i="24" s="1"/>
  <c r="D5147" i="24" s="1"/>
  <c r="D131" i="8"/>
  <c r="B5369" i="24" s="1"/>
  <c r="D5369" i="24" s="1"/>
  <c r="B5614" i="24"/>
  <c r="D5614" i="24" s="1"/>
  <c r="C140" i="8"/>
  <c r="B5161" i="24" s="1"/>
  <c r="D5161" i="24" s="1"/>
  <c r="D140" i="8"/>
  <c r="G140" i="8"/>
  <c r="G144" i="8"/>
  <c r="B5756" i="24" s="1"/>
  <c r="D5756" i="24" s="1"/>
  <c r="G154" i="8"/>
  <c r="B4357" i="24" s="1"/>
  <c r="D4357" i="24" s="1"/>
  <c r="C144" i="8"/>
  <c r="B5165" i="24"/>
  <c r="D5165" i="24" s="1"/>
  <c r="C154" i="8"/>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J178" i="8"/>
  <c r="B6400" i="24" s="1"/>
  <c r="D6400" i="24" s="1"/>
  <c r="K178" i="8"/>
  <c r="B4951" i="24"/>
  <c r="D4951" i="24" s="1"/>
  <c r="C184" i="8"/>
  <c r="B5232" i="24" s="1"/>
  <c r="D5232" i="24" s="1"/>
  <c r="D184" i="8"/>
  <c r="F184" i="8"/>
  <c r="B5658" i="24" s="1"/>
  <c r="D5658" i="24" s="1"/>
  <c r="G184" i="8"/>
  <c r="B5784" i="24"/>
  <c r="D5784" i="24" s="1"/>
  <c r="H184" i="8"/>
  <c r="B5908" i="24"/>
  <c r="D5908" i="24" s="1"/>
  <c r="K184" i="8"/>
  <c r="D191" i="8"/>
  <c r="B4396" i="24" s="1"/>
  <c r="D4396" i="24" s="1"/>
  <c r="F191" i="8"/>
  <c r="G191" i="8"/>
  <c r="B5246" i="24"/>
  <c r="D5246" i="24" s="1"/>
  <c r="G201" i="8"/>
  <c r="B6409" i="24" s="1"/>
  <c r="D6409" i="24" s="1"/>
  <c r="B5260" i="24"/>
  <c r="D5260" i="24" s="1"/>
  <c r="D211" i="8"/>
  <c r="B5444" i="24" s="1"/>
  <c r="D5444" i="24" s="1"/>
  <c r="F211" i="8"/>
  <c r="G211" i="8"/>
  <c r="B5803" i="24" s="1"/>
  <c r="D5803" i="24" s="1"/>
  <c r="B4411" i="24"/>
  <c r="D4411" i="24" s="1"/>
  <c r="D216" i="8"/>
  <c r="B4412" i="24"/>
  <c r="D4412" i="24" s="1"/>
  <c r="F216" i="8"/>
  <c r="B4413" i="24"/>
  <c r="D4413" i="24" s="1"/>
  <c r="G216" i="8"/>
  <c r="B4414" i="24" s="1"/>
  <c r="D4414" i="24" s="1"/>
  <c r="B5286" i="24"/>
  <c r="D5286" i="24" s="1"/>
  <c r="D224" i="8"/>
  <c r="B5470" i="24" s="1"/>
  <c r="D5470" i="24" s="1"/>
  <c r="F224" i="8"/>
  <c r="B5703" i="24" s="1"/>
  <c r="D5703" i="24" s="1"/>
  <c r="G224" i="8"/>
  <c r="B5829" i="24" s="1"/>
  <c r="D5829" i="24" s="1"/>
  <c r="B5304" i="24"/>
  <c r="D5304" i="24" s="1"/>
  <c r="D228" i="8"/>
  <c r="G228" i="8"/>
  <c r="G259" i="8"/>
  <c r="B6837" i="24" s="1"/>
  <c r="D6837" i="24" s="1"/>
  <c r="B6833" i="24"/>
  <c r="D6833" i="24" s="1"/>
  <c r="D259" i="8"/>
  <c r="B6834" i="24" s="1"/>
  <c r="D6834" i="24" s="1"/>
  <c r="E259" i="8"/>
  <c r="F259" i="8"/>
  <c r="B6836" i="24" s="1"/>
  <c r="D6836" i="24" s="1"/>
  <c r="H259" i="8"/>
  <c r="H273" i="8" s="1"/>
  <c r="B4441" i="24" s="1"/>
  <c r="D4441" i="24" s="1"/>
  <c r="J259" i="8"/>
  <c r="J273" i="8" s="1"/>
  <c r="J274" i="8" s="1"/>
  <c r="B7054" i="24" s="1"/>
  <c r="D7054" i="24" s="1"/>
  <c r="K259" i="8"/>
  <c r="K273" i="8" s="1"/>
  <c r="B4442" i="24" s="1"/>
  <c r="D4442" i="24" s="1"/>
  <c r="D5" i="7"/>
  <c r="B3406" i="24" s="1"/>
  <c r="D3406" i="24" s="1"/>
  <c r="G5" i="7"/>
  <c r="B3409" i="24" s="1"/>
  <c r="D3409" i="24" s="1"/>
  <c r="C14" i="7"/>
  <c r="B2558" i="24" s="1"/>
  <c r="D2558" i="24" s="1"/>
  <c r="F14" i="7"/>
  <c r="B2597" i="24" s="1"/>
  <c r="D2597" i="24" s="1"/>
  <c r="B2633" i="24"/>
  <c r="D2633" i="24" s="1"/>
  <c r="D7" i="5"/>
  <c r="D8" i="5"/>
  <c r="D9" i="5"/>
  <c r="H14" i="5"/>
  <c r="H19" i="5"/>
  <c r="H24" i="5"/>
  <c r="H29" i="5"/>
  <c r="H33" i="5"/>
  <c r="D11" i="4"/>
  <c r="D22" i="4"/>
  <c r="J22" i="4"/>
  <c r="D24" i="4"/>
  <c r="B4270" i="24" s="1"/>
  <c r="D4270" i="24" s="1"/>
  <c r="L5" i="13"/>
  <c r="B2056" i="24" s="1"/>
  <c r="D2056" i="24" s="1"/>
  <c r="D4" i="10"/>
  <c r="B1760" i="24" s="1"/>
  <c r="D1760" i="24" s="1"/>
  <c r="D9" i="10"/>
  <c r="B1767" i="24" s="1"/>
  <c r="D1767" i="24" s="1"/>
  <c r="F111" i="14"/>
  <c r="B5847" i="24"/>
  <c r="D5847" i="24" s="1"/>
  <c r="H173" i="8"/>
  <c r="H109" i="8"/>
  <c r="D7" i="10"/>
  <c r="B1763" i="24" s="1"/>
  <c r="D1763" i="24" s="1"/>
  <c r="B1746" i="24"/>
  <c r="D1746" i="24" s="1"/>
  <c r="D17" i="10"/>
  <c r="B4104" i="24" s="1"/>
  <c r="D4104" i="24" s="1"/>
  <c r="D12" i="10"/>
  <c r="B1769" i="24" s="1"/>
  <c r="D1769" i="24" s="1"/>
  <c r="D15" i="10"/>
  <c r="B1772" i="24" s="1"/>
  <c r="D1772" i="24" s="1"/>
  <c r="I210" i="9" l="1"/>
  <c r="D109" i="8"/>
  <c r="I24" i="12"/>
  <c r="B1996" i="24" s="1"/>
  <c r="D1996" i="24" s="1"/>
  <c r="F94" i="14"/>
  <c r="F49" i="14"/>
  <c r="D36" i="16"/>
  <c r="D41" i="16" s="1"/>
  <c r="E43" i="16" s="1"/>
  <c r="F36" i="16"/>
  <c r="J352" i="9"/>
  <c r="J367" i="9" s="1"/>
  <c r="B7245" i="24" s="1"/>
  <c r="D7245" i="24" s="1"/>
  <c r="F128" i="14"/>
  <c r="N22" i="6"/>
  <c r="B283" i="24" s="1"/>
  <c r="D283" i="24" s="1"/>
  <c r="B7041" i="24"/>
  <c r="D7041" i="24" s="1"/>
  <c r="F45" i="14"/>
  <c r="G39" i="16"/>
  <c r="K76" i="7"/>
  <c r="B3586" i="24" s="1"/>
  <c r="D3586" i="24" s="1"/>
  <c r="E174" i="9"/>
  <c r="B1309" i="24" s="1"/>
  <c r="D1309" i="24" s="1"/>
  <c r="F19" i="10"/>
  <c r="B1807" i="24" s="1"/>
  <c r="D1807" i="24" s="1"/>
  <c r="H365" i="9"/>
  <c r="B7242" i="24" s="1"/>
  <c r="D7242" i="24" s="1"/>
  <c r="B2724" i="24"/>
  <c r="D2724" i="24" s="1"/>
  <c r="D14" i="7"/>
  <c r="B2570" i="24" s="1"/>
  <c r="D2570" i="24" s="1"/>
  <c r="F131" i="14"/>
  <c r="L342" i="9"/>
  <c r="B7727" i="24"/>
  <c r="D7727" i="24" s="1"/>
  <c r="F56" i="14"/>
  <c r="F41" i="14"/>
  <c r="I173" i="8"/>
  <c r="B4216" i="24" s="1"/>
  <c r="D4216" i="24" s="1"/>
  <c r="K41" i="6"/>
  <c r="I26" i="12"/>
  <c r="B7741" i="24" s="1"/>
  <c r="D7741" i="24" s="1"/>
  <c r="B1128" i="24"/>
  <c r="D1128" i="24" s="1"/>
  <c r="E28" i="16"/>
  <c r="F28" i="16"/>
  <c r="F41" i="16" s="1"/>
  <c r="G43" i="16" s="1"/>
  <c r="D13" i="10"/>
  <c r="B3726" i="24" s="1"/>
  <c r="D3726" i="24" s="1"/>
  <c r="B5425" i="24"/>
  <c r="D5425" i="24" s="1"/>
  <c r="F127" i="14"/>
  <c r="B2054" i="24"/>
  <c r="D2054" i="24" s="1"/>
  <c r="L13" i="13"/>
  <c r="B2060" i="24" s="1"/>
  <c r="D2060" i="24" s="1"/>
  <c r="B5677" i="24"/>
  <c r="D5677" i="24" s="1"/>
  <c r="F130" i="14"/>
  <c r="L22" i="4"/>
  <c r="B2734" i="24"/>
  <c r="D2734" i="24" s="1"/>
  <c r="B1511" i="24"/>
  <c r="D1511" i="24" s="1"/>
  <c r="G14" i="7"/>
  <c r="B2609" i="24" s="1"/>
  <c r="D2609" i="24" s="1"/>
  <c r="C109" i="8"/>
  <c r="B5121" i="24" s="1"/>
  <c r="D5121" i="24" s="1"/>
  <c r="B5066" i="24"/>
  <c r="D5066" i="24" s="1"/>
  <c r="B1745" i="24"/>
  <c r="D1745" i="24" s="1"/>
  <c r="D5" i="10"/>
  <c r="B1761" i="24" s="1"/>
  <c r="D1761" i="24" s="1"/>
  <c r="B6848" i="24"/>
  <c r="D6848" i="24" s="1"/>
  <c r="F34" i="14"/>
  <c r="H28" i="5"/>
  <c r="K28" i="5" s="1"/>
  <c r="O27" i="5" s="1"/>
  <c r="O29" i="5" s="1"/>
  <c r="B1868" i="24"/>
  <c r="D1868" i="24" s="1"/>
  <c r="B6006" i="24"/>
  <c r="D6006" i="24" s="1"/>
  <c r="K173" i="8"/>
  <c r="K6" i="7" s="1"/>
  <c r="B3570" i="24" s="1"/>
  <c r="D3570" i="24" s="1"/>
  <c r="B5906" i="24"/>
  <c r="D5906" i="24" s="1"/>
  <c r="H6" i="7"/>
  <c r="B2656" i="24" s="1"/>
  <c r="D2656" i="24" s="1"/>
  <c r="G172" i="8"/>
  <c r="B5752" i="24"/>
  <c r="D5752" i="24" s="1"/>
  <c r="B1752" i="24"/>
  <c r="D1752" i="24" s="1"/>
  <c r="D11" i="10"/>
  <c r="B1768" i="24" s="1"/>
  <c r="D1768" i="24" s="1"/>
  <c r="B5488" i="24"/>
  <c r="D5488" i="24" s="1"/>
  <c r="F136" i="14"/>
  <c r="B5383" i="24"/>
  <c r="D5383" i="24" s="1"/>
  <c r="F106" i="14"/>
  <c r="B3668" i="24"/>
  <c r="D3668" i="24" s="1"/>
  <c r="K350" i="9"/>
  <c r="B6025" i="24"/>
  <c r="D6025" i="24" s="1"/>
  <c r="H4" i="7"/>
  <c r="B2655" i="24" s="1"/>
  <c r="D2655" i="24" s="1"/>
  <c r="B6016" i="24"/>
  <c r="D6016" i="24" s="1"/>
  <c r="K274" i="8"/>
  <c r="K7" i="7" s="1"/>
  <c r="B3718" i="24" s="1"/>
  <c r="D3718" i="24" s="1"/>
  <c r="B5178" i="24"/>
  <c r="D5178" i="24" s="1"/>
  <c r="C172" i="8"/>
  <c r="B5214" i="24" s="1"/>
  <c r="D5214" i="24" s="1"/>
  <c r="B3621" i="24"/>
  <c r="D3621" i="24" s="1"/>
  <c r="C367" i="9"/>
  <c r="B4373" i="24"/>
  <c r="D4373" i="24" s="1"/>
  <c r="I274" i="8"/>
  <c r="B3254" i="24"/>
  <c r="D3254" i="24" s="1"/>
  <c r="F77" i="7"/>
  <c r="B3255" i="24" s="1"/>
  <c r="D3255" i="24" s="1"/>
  <c r="F21" i="11"/>
  <c r="G109" i="8"/>
  <c r="L15" i="13"/>
  <c r="B3459" i="24" s="1"/>
  <c r="D3459" i="24" s="1"/>
  <c r="B3649" i="24"/>
  <c r="D3649" i="24" s="1"/>
  <c r="G367" i="9"/>
  <c r="K285" i="9"/>
  <c r="B3724" i="24" s="1"/>
  <c r="D3724" i="24" s="1"/>
  <c r="B1329" i="24"/>
  <c r="D1329" i="24" s="1"/>
  <c r="F61" i="14"/>
  <c r="G210" i="9"/>
  <c r="B1124" i="24"/>
  <c r="D1124" i="24" s="1"/>
  <c r="H342" i="9"/>
  <c r="L312" i="9"/>
  <c r="B1410" i="24"/>
  <c r="D1410" i="24" s="1"/>
  <c r="C41" i="6"/>
  <c r="B93" i="24" s="1"/>
  <c r="D93" i="24" s="1"/>
  <c r="H295" i="9"/>
  <c r="B1454" i="24" s="1"/>
  <c r="D1454" i="24" s="1"/>
  <c r="B4156" i="24"/>
  <c r="D4156" i="24" s="1"/>
  <c r="H172" i="9"/>
  <c r="H174" i="9"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79" i="23"/>
  <c r="B77" i="23"/>
  <c r="F173" i="8"/>
  <c r="B5653" i="24" s="1"/>
  <c r="D5653" i="24" s="1"/>
  <c r="D18" i="10"/>
  <c r="B4105" i="24" s="1"/>
  <c r="D4105" i="24" s="1"/>
  <c r="F105" i="14"/>
  <c r="F107" i="14"/>
  <c r="F109" i="8"/>
  <c r="J109" i="8"/>
  <c r="J173" i="8"/>
  <c r="I6" i="7"/>
  <c r="B5011" i="24" s="1"/>
  <c r="D5011" i="24" s="1"/>
  <c r="F95" i="14"/>
  <c r="F129" i="14"/>
  <c r="D14" i="10"/>
  <c r="B1770" i="24" s="1"/>
  <c r="D1770" i="24" s="1"/>
  <c r="N23" i="6"/>
  <c r="B284" i="24" s="1"/>
  <c r="D284" i="24" s="1"/>
  <c r="F5" i="7"/>
  <c r="B3408" i="24" s="1"/>
  <c r="D3408" i="24" s="1"/>
  <c r="C5" i="7"/>
  <c r="B3405" i="24" s="1"/>
  <c r="D3405" i="24" s="1"/>
  <c r="B6840" i="24"/>
  <c r="D6840" i="24" s="1"/>
  <c r="B6839" i="24"/>
  <c r="D6839" i="24" s="1"/>
  <c r="B6838" i="24"/>
  <c r="D6838" i="24" s="1"/>
  <c r="D172" i="8"/>
  <c r="B5412" i="24" s="1"/>
  <c r="D5412" i="24" s="1"/>
  <c r="B5618" i="24"/>
  <c r="D5618" i="24" s="1"/>
  <c r="K109" i="8"/>
  <c r="F16" i="13"/>
  <c r="B2031" i="24" s="1"/>
  <c r="D2031" i="24" s="1"/>
  <c r="F48" i="14"/>
  <c r="F40" i="14"/>
  <c r="B7200" i="24"/>
  <c r="D7200" i="24" s="1"/>
  <c r="D342" i="9"/>
  <c r="B7217" i="24" s="1"/>
  <c r="D7217" i="24" s="1"/>
  <c r="B7144" i="24"/>
  <c r="D7144" i="24" s="1"/>
  <c r="K330" i="9"/>
  <c r="B6901" i="24"/>
  <c r="D6901" i="24" s="1"/>
  <c r="F51" i="14"/>
  <c r="B6885" i="24"/>
  <c r="D6885" i="24" s="1"/>
  <c r="F43" i="14"/>
  <c r="B7211" i="24"/>
  <c r="D7211" i="24" s="1"/>
  <c r="K340" i="9"/>
  <c r="J16" i="7" s="1"/>
  <c r="B6226" i="24" s="1"/>
  <c r="D6226" i="24" s="1"/>
  <c r="B6893" i="24"/>
  <c r="D6893" i="24" s="1"/>
  <c r="F47" i="14"/>
  <c r="B6877" i="24"/>
  <c r="D6877" i="24" s="1"/>
  <c r="F39" i="14"/>
  <c r="B6216" i="24"/>
  <c r="D6216" i="24" s="1"/>
  <c r="D51" i="23"/>
  <c r="B3703" i="24"/>
  <c r="D3703" i="24" s="1"/>
  <c r="K362" i="9"/>
  <c r="B3676" i="24" s="1"/>
  <c r="D3676" i="24" s="1"/>
  <c r="B3650" i="24"/>
  <c r="D3650" i="24" s="1"/>
  <c r="D352" i="9"/>
  <c r="D367" i="9" s="1"/>
  <c r="I76" i="7"/>
  <c r="L41" i="6"/>
  <c r="I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D41" i="6"/>
  <c r="E17" i="18"/>
  <c r="G17" i="18" s="1"/>
  <c r="B1134" i="24"/>
  <c r="D1134" i="24" s="1"/>
  <c r="B7759" i="24"/>
  <c r="D7759" i="24" s="1"/>
  <c r="B1339" i="24"/>
  <c r="D1339" i="24" s="1"/>
  <c r="C210" i="9"/>
  <c r="B1340" i="24" s="1"/>
  <c r="D1340" i="24" s="1"/>
  <c r="B1225" i="24"/>
  <c r="D1225" i="24" s="1"/>
  <c r="C151" i="9"/>
  <c r="B1226" i="24" s="1"/>
  <c r="D1226" i="24" s="1"/>
  <c r="B169" i="24"/>
  <c r="D169" i="24" s="1"/>
  <c r="F41" i="6"/>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6" i="7"/>
  <c r="B2593" i="24" s="1"/>
  <c r="D2593" i="24" s="1"/>
  <c r="B4435" i="24"/>
  <c r="D4435" i="24" s="1"/>
  <c r="I7" i="7"/>
  <c r="B4444" i="24" s="1"/>
  <c r="D4444" i="24" s="1"/>
  <c r="F273" i="8"/>
  <c r="B5713" i="24" s="1"/>
  <c r="D5713" i="24" s="1"/>
  <c r="B4397" i="24"/>
  <c r="D4397" i="24" s="1"/>
  <c r="B4950" i="24"/>
  <c r="D4950" i="24" s="1"/>
  <c r="H274" i="8"/>
  <c r="H7" i="7"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B6022" i="24"/>
  <c r="D6022" i="24" s="1"/>
  <c r="E273" i="8"/>
  <c r="B6835" i="24"/>
  <c r="D6835" i="24" s="1"/>
  <c r="G273" i="8"/>
  <c r="B4398" i="24"/>
  <c r="D4398" i="24" s="1"/>
  <c r="B5537" i="24"/>
  <c r="D5537" i="24" s="1"/>
  <c r="E173" i="8"/>
  <c r="I109" i="8"/>
  <c r="B5527" i="24"/>
  <c r="D5527" i="24" s="1"/>
  <c r="L279" i="9"/>
  <c r="L295" i="9" s="1"/>
  <c r="L74" i="9"/>
  <c r="K33" i="9"/>
  <c r="B720" i="24"/>
  <c r="D720" i="24" s="1"/>
  <c r="B7618" i="24"/>
  <c r="L14" i="13"/>
  <c r="B7623" i="24" s="1"/>
  <c r="B7230" i="24"/>
  <c r="D7230" i="24" s="1"/>
  <c r="I352" i="9"/>
  <c r="I367" i="9" s="1"/>
  <c r="B7215" i="24"/>
  <c r="D7215" i="24" s="1"/>
  <c r="B7202" i="24"/>
  <c r="D7202" i="24" s="1"/>
  <c r="F342" i="9"/>
  <c r="B7219" i="24" s="1"/>
  <c r="D7219" i="24" s="1"/>
  <c r="B7503" i="24"/>
  <c r="B7531" i="24"/>
  <c r="B7214" i="24"/>
  <c r="D7214" i="24" s="1"/>
  <c r="B7221" i="24"/>
  <c r="D7221" i="24" s="1"/>
  <c r="B7201" i="24"/>
  <c r="D7201" i="24" s="1"/>
  <c r="E342" i="9"/>
  <c r="B7218" i="24" s="1"/>
  <c r="D7218" i="24" s="1"/>
  <c r="B6917" i="24"/>
  <c r="D6917" i="24" s="1"/>
  <c r="J74" i="9"/>
  <c r="D273" i="8"/>
  <c r="B5501" i="24" s="1"/>
  <c r="D5501" i="24" s="1"/>
  <c r="D7248" i="24"/>
  <c r="D7247" i="24"/>
  <c r="D7246" i="24"/>
  <c r="J312" i="9"/>
  <c r="B7117" i="24" s="1"/>
  <c r="D7117" i="24" s="1"/>
  <c r="I312" i="9"/>
  <c r="B7116" i="24" s="1"/>
  <c r="D7116" i="24" s="1"/>
  <c r="J151" i="9"/>
  <c r="B7052" i="24" s="1"/>
  <c r="D7052" i="24" s="1"/>
  <c r="I151" i="9"/>
  <c r="F59" i="14" s="1"/>
  <c r="B6916" i="24"/>
  <c r="D6916" i="24" s="1"/>
  <c r="I74" i="9"/>
  <c r="I49" i="11"/>
  <c r="B3633" i="24"/>
  <c r="D3633" i="24" s="1"/>
  <c r="E352" i="9"/>
  <c r="E367" i="9" s="1"/>
  <c r="B3628" i="24"/>
  <c r="D3628" i="24" s="1"/>
  <c r="B3629" i="24"/>
  <c r="D3629" i="24"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381" i="24"/>
  <c r="D1381" i="24" s="1"/>
  <c r="B1318" i="24"/>
  <c r="D1318" i="24" s="1"/>
  <c r="B1127" i="24"/>
  <c r="D1127" i="24" s="1"/>
  <c r="K65" i="9"/>
  <c r="B1133" i="24" s="1"/>
  <c r="D1133" i="24" s="1"/>
  <c r="B1123" i="24"/>
  <c r="D1123" i="24" s="1"/>
  <c r="K57" i="9"/>
  <c r="B3640" i="24"/>
  <c r="D3640" i="24" s="1"/>
  <c r="F352" i="9"/>
  <c r="F367" i="9" s="1"/>
  <c r="B3622" i="24"/>
  <c r="D3622" i="24" s="1"/>
  <c r="B3296" i="24"/>
  <c r="D3296" i="24" s="1"/>
  <c r="H77" i="7"/>
  <c r="B3299" i="24" s="1"/>
  <c r="D3299" i="24"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1328" i="24"/>
  <c r="D1328" i="24" s="1"/>
  <c r="B2986" i="24"/>
  <c r="D2986" i="24" s="1"/>
  <c r="B1256" i="24"/>
  <c r="D1256" i="24" s="1"/>
  <c r="G129" i="9"/>
  <c r="K100" i="9"/>
  <c r="B7013" i="24" s="1"/>
  <c r="D7013" i="24" s="1"/>
  <c r="B2088" i="24"/>
  <c r="D2088"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H41" i="6"/>
  <c r="B188" i="24"/>
  <c r="D188" i="24" s="1"/>
  <c r="G41" i="6"/>
  <c r="B139" i="24"/>
  <c r="D139" i="24" s="1"/>
  <c r="E41" i="6"/>
  <c r="J19" i="18"/>
  <c r="L151" i="9"/>
  <c r="C273" i="8"/>
  <c r="J24" i="12"/>
  <c r="B7730" i="24"/>
  <c r="D7730" i="24" s="1"/>
  <c r="H275" i="8"/>
  <c r="B5914" i="24"/>
  <c r="D5914" i="24" s="1"/>
  <c r="J7" i="7"/>
  <c r="B2657" i="24"/>
  <c r="D2657" i="24" s="1"/>
  <c r="H8" i="7"/>
  <c r="D274" i="8"/>
  <c r="B7270" i="24"/>
  <c r="C4" i="7" l="1"/>
  <c r="B2551" i="24" s="1"/>
  <c r="D2551" i="24" s="1"/>
  <c r="D44" i="23"/>
  <c r="L114" i="9"/>
  <c r="K77" i="7"/>
  <c r="B3587" i="24" s="1"/>
  <c r="D3587" i="24" s="1"/>
  <c r="L16" i="13"/>
  <c r="B2061" i="24" s="1"/>
  <c r="D2061" i="24" s="1"/>
  <c r="B6014" i="24"/>
  <c r="D6014" i="24" s="1"/>
  <c r="B1317" i="24"/>
  <c r="D1317" i="24" s="1"/>
  <c r="D7254" i="24"/>
  <c r="B1266" i="24"/>
  <c r="D1266" i="24" s="1"/>
  <c r="D7255" i="24"/>
  <c r="D7253" i="24"/>
  <c r="B7235" i="24"/>
  <c r="D7235" i="24" s="1"/>
  <c r="K365" i="9"/>
  <c r="D7250" i="24"/>
  <c r="D7252" i="24"/>
  <c r="B3568" i="24"/>
  <c r="D3568" i="24" s="1"/>
  <c r="D52" i="23"/>
  <c r="B5356" i="24"/>
  <c r="D5356" i="24" s="1"/>
  <c r="D4" i="7"/>
  <c r="B2564" i="24" s="1"/>
  <c r="D2564" i="24" s="1"/>
  <c r="B7071" i="24"/>
  <c r="D7071" i="24" s="1"/>
  <c r="F66" i="14"/>
  <c r="F274" i="8"/>
  <c r="F275" i="8" s="1"/>
  <c r="G173" i="8"/>
  <c r="B5770" i="24"/>
  <c r="D5770" i="24" s="1"/>
  <c r="C173" i="8"/>
  <c r="F73" i="14"/>
  <c r="G15" i="7"/>
  <c r="B6032" i="24" s="1"/>
  <c r="D6032" i="24" s="1"/>
  <c r="B1365" i="24"/>
  <c r="D1365" i="24" s="1"/>
  <c r="F65" i="14"/>
  <c r="B3670" i="24"/>
  <c r="D3670" i="24" s="1"/>
  <c r="K352" i="9"/>
  <c r="K367" i="9" s="1"/>
  <c r="D7256" i="24"/>
  <c r="D7251" i="24"/>
  <c r="C114" i="9"/>
  <c r="B757" i="24" s="1"/>
  <c r="D757" i="24" s="1"/>
  <c r="B1879" i="24"/>
  <c r="D1879" i="24" s="1"/>
  <c r="H22" i="4"/>
  <c r="D19" i="10"/>
  <c r="B1775" i="24" s="1"/>
  <c r="D1775" i="24" s="1"/>
  <c r="K342" i="9"/>
  <c r="F13" i="14" s="1"/>
  <c r="B6024" i="24"/>
  <c r="D6024" i="24" s="1"/>
  <c r="G4" i="7"/>
  <c r="B2603" i="24" s="1"/>
  <c r="D2603" i="24" s="1"/>
  <c r="H367" i="9"/>
  <c r="B3660" i="24" s="1"/>
  <c r="D3660" i="24" s="1"/>
  <c r="B7760" i="24"/>
  <c r="D7760" i="24" s="1"/>
  <c r="D24" i="23"/>
  <c r="F178" i="14"/>
  <c r="K102" i="9"/>
  <c r="F53" i="14" s="1"/>
  <c r="B171" i="24"/>
  <c r="D171" i="24" s="1"/>
  <c r="D47" i="23"/>
  <c r="B1515" i="24"/>
  <c r="D1515" i="24" s="1"/>
  <c r="G16" i="7"/>
  <c r="B2611" i="24" s="1"/>
  <c r="D2611" i="24" s="1"/>
  <c r="B2913" i="24"/>
  <c r="D2913" i="24" s="1"/>
  <c r="D50" i="23"/>
  <c r="B3318" i="24"/>
  <c r="D3318" i="24" s="1"/>
  <c r="I77" i="7"/>
  <c r="B3319" i="24" s="1"/>
  <c r="D3319" i="24" s="1"/>
  <c r="B3674" i="24"/>
  <c r="D3674" i="24" s="1"/>
  <c r="B3573" i="24"/>
  <c r="D3573" i="24" s="1"/>
  <c r="K4" i="7"/>
  <c r="B6028" i="24"/>
  <c r="D6028" i="24" s="1"/>
  <c r="D173" i="8"/>
  <c r="D275" i="8" s="1"/>
  <c r="F4" i="7"/>
  <c r="B2591" i="24" s="1"/>
  <c r="D2591" i="24" s="1"/>
  <c r="B5588" i="24"/>
  <c r="D5588" i="24" s="1"/>
  <c r="B124" i="24"/>
  <c r="D124" i="24" s="1"/>
  <c r="D45" i="23"/>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B1983" i="24"/>
  <c r="D1983" i="24" s="1"/>
  <c r="H26" i="12"/>
  <c r="B7740" i="24" s="1"/>
  <c r="D7740" i="24" s="1"/>
  <c r="B3274" i="24"/>
  <c r="D3274" i="24" s="1"/>
  <c r="E77" i="7"/>
  <c r="B3277" i="24" s="1"/>
  <c r="D3277" i="24" s="1"/>
  <c r="B6977" i="24"/>
  <c r="D6977" i="24" s="1"/>
  <c r="I114" i="9"/>
  <c r="B7051" i="24"/>
  <c r="D7051" i="24" s="1"/>
  <c r="B6026" i="24"/>
  <c r="D6026" i="24" s="1"/>
  <c r="I4" i="7"/>
  <c r="I275" i="8"/>
  <c r="B5946" i="24" s="1"/>
  <c r="D5946" i="24" s="1"/>
  <c r="G274" i="8"/>
  <c r="B5863" i="24"/>
  <c r="D5863" i="24" s="1"/>
  <c r="B7747" i="24"/>
  <c r="D7747" i="24" s="1"/>
  <c r="E274" i="8"/>
  <c r="J17" i="7"/>
  <c r="A7258" i="24"/>
  <c r="D7257" i="24"/>
  <c r="E23" i="16"/>
  <c r="B1122" i="24"/>
  <c r="D1122" i="24" s="1"/>
  <c r="G23" i="16"/>
  <c r="B7732" i="24"/>
  <c r="D7732" i="24" s="1"/>
  <c r="J26" i="12"/>
  <c r="B7742" i="24" s="1"/>
  <c r="D7742" i="24" s="1"/>
  <c r="B141" i="24"/>
  <c r="D141" i="24" s="1"/>
  <c r="D46" i="23"/>
  <c r="B190" i="24"/>
  <c r="D190" i="24" s="1"/>
  <c r="D48" i="23"/>
  <c r="B213" i="24"/>
  <c r="D213" i="24" s="1"/>
  <c r="D49" i="23"/>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16" i="7"/>
  <c r="B7243" i="24"/>
  <c r="D72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24" i="24"/>
  <c r="D7224" i="24" s="1"/>
  <c r="B7244" i="24"/>
  <c r="D7244" i="24" s="1"/>
  <c r="B7234" i="24"/>
  <c r="D7234" i="24" s="1"/>
  <c r="B1108" i="24"/>
  <c r="D1108" i="24" s="1"/>
  <c r="E19" i="16"/>
  <c r="C12" i="7"/>
  <c r="G19" i="16"/>
  <c r="B5544" i="24"/>
  <c r="D5544" i="24" s="1"/>
  <c r="E6" i="7"/>
  <c r="B5719" i="24"/>
  <c r="D5719" i="24" s="1"/>
  <c r="F7" i="7"/>
  <c r="B2594" i="24" s="1"/>
  <c r="D2594" i="24" s="1"/>
  <c r="G22" i="16"/>
  <c r="B1119" i="24"/>
  <c r="D1119" i="24" s="1"/>
  <c r="E22" i="16"/>
  <c r="G12" i="18"/>
  <c r="G19" i="18" s="1"/>
  <c r="J20" i="18" s="1"/>
  <c r="E19" i="18"/>
  <c r="B5915" i="24"/>
  <c r="D5915" i="24" s="1"/>
  <c r="B5720" i="24"/>
  <c r="D5720" i="24" s="1"/>
  <c r="B6222" i="24"/>
  <c r="D6222" i="24" s="1"/>
  <c r="B2658" i="24"/>
  <c r="D2658" i="24" s="1"/>
  <c r="H10" i="7"/>
  <c r="B4127" i="24" s="1"/>
  <c r="D4127" i="24" s="1"/>
  <c r="D7" i="7"/>
  <c r="B5507" i="24"/>
  <c r="D5507" i="24" s="1"/>
  <c r="B7298" i="24"/>
  <c r="B7299" i="24"/>
  <c r="B1145" i="24" l="1"/>
  <c r="D1145" i="24" s="1"/>
  <c r="F8" i="7"/>
  <c r="B5223" i="24"/>
  <c r="D5223" i="24" s="1"/>
  <c r="C6" i="7"/>
  <c r="B2553" i="24" s="1"/>
  <c r="D2553" i="24" s="1"/>
  <c r="K13" i="7"/>
  <c r="B3572" i="24" s="1"/>
  <c r="D3572" i="24" s="1"/>
  <c r="B3672" i="24"/>
  <c r="D3672" i="24" s="1"/>
  <c r="F24" i="4"/>
  <c r="G41" i="16"/>
  <c r="G44" i="16" s="1"/>
  <c r="G45" i="16" s="1"/>
  <c r="B5778" i="24"/>
  <c r="D5778" i="24" s="1"/>
  <c r="G6" i="7"/>
  <c r="B2604" i="24" s="1"/>
  <c r="D2604" i="24" s="1"/>
  <c r="J8" i="7"/>
  <c r="E41" i="16"/>
  <c r="E44" i="16" s="1"/>
  <c r="E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D8" i="22"/>
  <c r="F10" i="7"/>
  <c r="B4125" i="24" s="1"/>
  <c r="D4125" i="24" s="1"/>
  <c r="B2595" i="24"/>
  <c r="D2595" i="24" s="1"/>
  <c r="H37" i="4"/>
  <c r="B285" i="24"/>
  <c r="D285" i="24" s="1"/>
  <c r="N37" i="6"/>
  <c r="B3678" i="24"/>
  <c r="D3678" i="24" s="1"/>
  <c r="K368" i="9"/>
  <c r="B3681" i="24" s="1"/>
  <c r="D3681" i="24" s="1"/>
  <c r="B1510" i="24"/>
  <c r="D1510" i="24" s="1"/>
  <c r="K295" i="9"/>
  <c r="F12" i="14" s="1"/>
  <c r="G13" i="7"/>
  <c r="K17" i="7"/>
  <c r="B3574" i="24"/>
  <c r="D3574" i="24" s="1"/>
  <c r="B1282" i="24"/>
  <c r="D1282" i="24" s="1"/>
  <c r="D15" i="7"/>
  <c r="B2571" i="24" s="1"/>
  <c r="D2571" i="24" s="1"/>
  <c r="J19" i="7"/>
  <c r="B6229" i="24" s="1"/>
  <c r="D6229" i="24" s="1"/>
  <c r="B6227" i="24"/>
  <c r="D6227"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J20" i="7"/>
  <c r="J10" i="7"/>
  <c r="B6225" i="24" s="1"/>
  <c r="D6225" i="24" s="1"/>
  <c r="B6223" i="24"/>
  <c r="D6223" i="24" s="1"/>
  <c r="B5508" i="24"/>
  <c r="D5508" i="24" s="1"/>
  <c r="D8" i="7"/>
  <c r="B2567" i="24"/>
  <c r="D2567" i="24" s="1"/>
  <c r="F76" i="14" l="1"/>
  <c r="D10" i="27"/>
  <c r="D19" i="27" s="1"/>
  <c r="D32" i="27" s="1"/>
  <c r="D49" i="27"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19" i="7"/>
  <c r="B4144" i="24" s="1"/>
  <c r="D4144" i="24" s="1"/>
  <c r="K20" i="7"/>
  <c r="B1517" i="24"/>
  <c r="D1517" i="24" s="1"/>
  <c r="N41" i="6"/>
  <c r="B287" i="24"/>
  <c r="D287" i="24" s="1"/>
  <c r="B4997" i="24"/>
  <c r="D4997" i="24" s="1"/>
  <c r="H32" i="5"/>
  <c r="K32" i="5" s="1"/>
  <c r="O31" i="5" s="1"/>
  <c r="O33" i="5" s="1"/>
  <c r="E19" i="7"/>
  <c r="B4138" i="24" s="1"/>
  <c r="D4138" i="24" s="1"/>
  <c r="B2635" i="24"/>
  <c r="D2635" i="24" s="1"/>
  <c r="B2569" i="24"/>
  <c r="D2569" i="24" s="1"/>
  <c r="D17" i="7"/>
  <c r="D20" i="7" s="1"/>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H13" i="5" s="1"/>
  <c r="B5327" i="24"/>
  <c r="D5327" i="24" s="1"/>
  <c r="K115" i="9"/>
  <c r="B1153" i="24" s="1"/>
  <c r="D1153" i="24" s="1"/>
  <c r="B5552" i="24"/>
  <c r="D5552" i="24" s="1"/>
  <c r="K175" i="9"/>
  <c r="B1333" i="24" s="1"/>
  <c r="D1333" i="24" s="1"/>
  <c r="A7260" i="24"/>
  <c r="D7259" i="24"/>
  <c r="E8" i="7"/>
  <c r="B6230" i="24"/>
  <c r="D6230" i="24" s="1"/>
  <c r="J78" i="7"/>
  <c r="C8" i="22"/>
  <c r="D10" i="7"/>
  <c r="B4123" i="24" s="1"/>
  <c r="D4123" i="24" s="1"/>
  <c r="B2568" i="24"/>
  <c r="D2568" i="24" s="1"/>
  <c r="F14" i="14" l="1"/>
  <c r="F77" i="14" s="1"/>
  <c r="F179"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D55" i="23"/>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B6263" i="24"/>
  <c r="D6263" i="24" s="1"/>
  <c r="D78" i="7"/>
  <c r="B2574" i="24"/>
  <c r="D2574" i="24" s="1"/>
  <c r="F8" i="22"/>
  <c r="B3588" i="24" l="1"/>
  <c r="D3588" i="24" s="1"/>
  <c r="K81" i="7"/>
  <c r="F78" i="7"/>
  <c r="B2601" i="24"/>
  <c r="D2601" i="24" s="1"/>
  <c r="B3320" i="24"/>
  <c r="D3320" i="24" s="1"/>
  <c r="I81" i="7"/>
  <c r="K17" i="5"/>
  <c r="B3300" i="24"/>
  <c r="D3300" i="24" s="1"/>
  <c r="H81" i="7"/>
  <c r="B7631" i="24"/>
  <c r="F180" i="14"/>
  <c r="F181" i="14" s="1"/>
  <c r="F183" i="14" s="1"/>
  <c r="A7262" i="24"/>
  <c r="D7261" i="24"/>
  <c r="H16" i="4"/>
  <c r="G78" i="7"/>
  <c r="B2613" i="24"/>
  <c r="D2613" i="24" s="1"/>
  <c r="B2562" i="24"/>
  <c r="D2562" i="24" s="1"/>
  <c r="C78" i="7"/>
  <c r="B10" i="22"/>
  <c r="F9" i="22"/>
  <c r="F10" i="22" s="1"/>
  <c r="E78" i="7"/>
  <c r="B2636" i="24"/>
  <c r="D2636" i="24" s="1"/>
  <c r="D64" i="23"/>
  <c r="J82" i="7"/>
  <c r="B6266" i="24"/>
  <c r="D6266" i="24" s="1"/>
  <c r="D81" i="7"/>
  <c r="B3239" i="24"/>
  <c r="D3239" i="24" s="1"/>
  <c r="B3278" i="24" l="1"/>
  <c r="D3278" i="24" s="1"/>
  <c r="E81" i="7"/>
  <c r="B3233" i="24"/>
  <c r="D3233" i="24" s="1"/>
  <c r="C81" i="7"/>
  <c r="A7263" i="24"/>
  <c r="D7262" i="24"/>
  <c r="B1700" i="24"/>
  <c r="D1700" i="24" s="1"/>
  <c r="H82" i="7"/>
  <c r="D62" i="23"/>
  <c r="O16" i="5"/>
  <c r="F81" i="7"/>
  <c r="J16" i="4" s="1"/>
  <c r="B4269" i="24" s="1"/>
  <c r="D4269" i="24" s="1"/>
  <c r="B3256" i="24"/>
  <c r="D3256" i="24" s="1"/>
  <c r="G81" i="7"/>
  <c r="B3262" i="24"/>
  <c r="D3262" i="24" s="1"/>
  <c r="B3323" i="24"/>
  <c r="D3323" i="24" s="1"/>
  <c r="I82" i="7"/>
  <c r="D63" i="23"/>
  <c r="E11" i="22"/>
  <c r="B3591" i="24"/>
  <c r="D3591" i="24" s="1"/>
  <c r="D65" i="23"/>
  <c r="K82" i="7"/>
  <c r="J83" i="7"/>
  <c r="B6283" i="24" s="1"/>
  <c r="D6283" i="24" s="1"/>
  <c r="B6274" i="24"/>
  <c r="D6274" i="24" s="1"/>
  <c r="D82" i="7"/>
  <c r="B1644" i="24"/>
  <c r="D1644" i="24" s="1"/>
  <c r="D58" i="23"/>
  <c r="C11" i="22"/>
  <c r="H12" i="5" l="1"/>
  <c r="K12"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O11" i="5" l="1"/>
  <c r="O13" i="5" s="1"/>
  <c r="J20" i="5"/>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K20" i="5" l="1"/>
  <c r="O17" i="5"/>
  <c r="O20" i="5" s="1"/>
  <c r="O35" i="5" s="1"/>
  <c r="O37" i="5" s="1"/>
  <c r="D29" i="23"/>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<sst xmlns="http://schemas.openxmlformats.org/spreadsheetml/2006/main" count="5197" uniqueCount="2135">
  <si>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</si>
  <si>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</si>
  <si>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</si>
  <si>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</si>
  <si>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</si>
  <si>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</si>
  <si>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</si>
  <si>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</si>
  <si>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</si>
  <si>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</si>
  <si>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</si>
  <si>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</si>
  <si>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</si>
  <si>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</si>
  <si>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</si>
  <si>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</si>
  <si>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</si>
  <si>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</si>
  <si>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</si>
  <si>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</si>
  <si>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</si>
  <si>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</si>
  <si>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</si>
  <si>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</si>
  <si>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</si>
  <si>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</si>
  <si>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</si>
  <si>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</si>
  <si>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</si>
  <si>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</si>
  <si>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</si>
  <si>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</si>
  <si>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</si>
  <si>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</si>
  <si>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</si>
  <si>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</si>
  <si>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</si>
  <si>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</si>
  <si>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</si>
  <si>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</si>
  <si>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</si>
  <si>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</si>
  <si>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</si>
  <si>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</si>
  <si>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</si>
  <si>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</si>
  <si>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</si>
  <si>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</si>
  <si>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</si>
  <si>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</si>
  <si>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</si>
  <si>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</si>
  <si>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</si>
  <si>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</si>
  <si>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</si>
  <si>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</si>
  <si>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</si>
  <si>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</si>
  <si>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</si>
  <si>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</si>
  <si>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</si>
  <si>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</si>
  <si>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</si>
  <si>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</si>
  <si>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</si>
  <si>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</si>
  <si>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</si>
  <si>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</si>
  <si>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</si>
  <si>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</si>
  <si>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</si>
  <si>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</si>
  <si>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</si>
  <si>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</si>
  <si>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</si>
  <si>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</si>
  <si>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</si>
  <si>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</si>
  <si>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</si>
  <si>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</si>
  <si>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</si>
  <si>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</si>
  <si>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</si>
  <si>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</si>
  <si>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</si>
  <si>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</si>
  <si>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</si>
  <si>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</si>
  <si>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</si>
  <si>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</si>
  <si>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</si>
  <si>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</si>
  <si>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</si>
  <si>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</si>
  <si>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</si>
  <si>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</si>
  <si>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</si>
  <si>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</si>
  <si>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</si>
  <si>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</si>
  <si>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</si>
  <si>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</si>
  <si>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</si>
  <si>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</si>
  <si>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</si>
  <si>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</si>
  <si>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</si>
  <si>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</si>
  <si>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</si>
  <si>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</si>
  <si>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</si>
  <si>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</si>
  <si>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</si>
  <si>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</si>
  <si>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</si>
  <si>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</si>
  <si>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</si>
  <si>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</si>
  <si>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</si>
  <si>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</si>
  <si>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</si>
  <si>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</si>
  <si>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</si>
  <si>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</si>
  <si>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</si>
  <si>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</si>
  <si>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</si>
  <si>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</si>
  <si>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</si>
  <si>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</si>
  <si>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</si>
  <si>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</si>
  <si>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</si>
  <si>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</si>
  <si>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</si>
  <si>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</si>
  <si>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</si>
  <si>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</si>
  <si>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</si>
  <si>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</si>
  <si>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</si>
  <si>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</si>
  <si>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</si>
  <si>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</si>
  <si>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</si>
  <si>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</si>
  <si>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</si>
  <si>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</si>
  <si>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</si>
  <si>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</si>
  <si>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</si>
  <si>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</si>
  <si>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</si>
  <si>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</si>
  <si>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</si>
  <si>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</si>
  <si>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</si>
  <si>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</si>
  <si>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</si>
  <si>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</si>
  <si>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</si>
  <si>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</si>
  <si>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</si>
  <si>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</si>
  <si>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</si>
  <si>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</si>
  <si>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</si>
  <si>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</si>
  <si>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</si>
  <si>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</si>
  <si>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</si>
  <si>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</si>
  <si>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</si>
  <si>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</si>
  <si>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</si>
  <si>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</si>
  <si>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</si>
  <si>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</si>
  <si>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</si>
  <si>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</si>
  <si>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</si>
  <si>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</si>
  <si>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</si>
  <si>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</si>
  <si>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</si>
  <si>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</si>
  <si>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</si>
  <si>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</si>
  <si>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</si>
  <si>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</si>
  <si>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</si>
  <si>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</si>
  <si>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</si>
  <si>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</si>
  <si>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</si>
  <si>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</si>
  <si>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</si>
  <si>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</si>
  <si>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</si>
  <si>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</si>
  <si>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</si>
  <si>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</si>
  <si>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</si>
  <si>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</si>
  <si>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</si>
  <si>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</si>
  <si>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</si>
  <si>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</si>
  <si>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</si>
  <si>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</si>
  <si>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</si>
  <si>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</si>
  <si>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</si>
  <si>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</si>
  <si>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</si>
  <si>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</si>
  <si>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</si>
  <si>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</si>
  <si>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</si>
  <si>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</si>
  <si>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</si>
  <si>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</si>
  <si>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</si>
  <si>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</si>
  <si>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</si>
  <si>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</si>
  <si>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</si>
  <si>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</si>
  <si>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</si>
  <si>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</si>
  <si>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</si>
  <si>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</si>
  <si>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</si>
  <si>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</si>
  <si>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</si>
  <si>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</si>
  <si>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</si>
  <si>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</si>
  <si>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</si>
  <si>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</si>
  <si>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</si>
  <si>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</si>
  <si>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</si>
  <si>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</si>
  <si>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</si>
  <si>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</si>
  <si>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</si>
  <si>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</si>
  <si>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</si>
  <si>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</si>
  <si>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</si>
  <si>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</si>
  <si>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</si>
  <si>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</si>
  <si>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</si>
  <si>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</si>
  <si>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</si>
  <si>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</si>
  <si>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</si>
  <si>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</si>
  <si>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</si>
  <si>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</si>
  <si>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</si>
  <si>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</si>
  <si>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</si>
  <si>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</si>
  <si>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</si>
  <si>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</si>
  <si>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</si>
  <si>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</si>
  <si>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</si>
  <si>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</si>
  <si>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</si>
  <si>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</si>
  <si>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</si>
  <si>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</si>
  <si>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</si>
  <si>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</si>
  <si>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</si>
  <si>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</si>
  <si>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</si>
  <si>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</si>
  <si>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</si>
  <si>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</si>
  <si>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</si>
  <si>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</si>
  <si>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</si>
  <si>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</si>
  <si>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</si>
  <si>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</si>
  <si>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</si>
  <si>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</si>
  <si>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</si>
  <si>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</si>
  <si>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</si>
  <si>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</si>
  <si>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</si>
  <si>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</si>
  <si>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</si>
  <si>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</si>
  <si>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</si>
  <si>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</si>
  <si>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</si>
  <si>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</si>
  <si>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</si>
  <si>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</si>
  <si>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</si>
  <si>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</si>
  <si>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</si>
  <si>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</si>
  <si>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</si>
  <si>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</si>
  <si>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</si>
  <si>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</si>
  <si>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</si>
  <si>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</si>
  <si>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</si>
  <si>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</si>
  <si>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</si>
  <si>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</si>
  <si>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</si>
  <si>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</si>
  <si>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</si>
  <si>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</si>
  <si>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</si>
  <si>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</si>
  <si>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</si>
  <si>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</si>
  <si>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</si>
  <si>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</si>
  <si>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</si>
  <si>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</si>
  <si>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</si>
  <si>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</si>
  <si>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</si>
  <si>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</si>
  <si>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</si>
  <si>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</si>
  <si>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</si>
  <si>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</si>
  <si>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</si>
  <si>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</si>
  <si>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</si>
  <si>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</si>
  <si>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</si>
  <si>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</si>
  <si>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</si>
  <si>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</si>
  <si>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</si>
  <si>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</si>
  <si>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</si>
  <si>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</si>
  <si>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</si>
  <si>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</si>
  <si>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</si>
  <si>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</si>
  <si>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</si>
  <si>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</si>
  <si>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</si>
  <si>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</si>
  <si>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</si>
  <si>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</si>
  <si>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</si>
  <si>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</si>
  <si>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</si>
  <si>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</si>
  <si>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</si>
  <si>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</si>
  <si>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</si>
  <si>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</si>
  <si>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</si>
  <si>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</si>
  <si>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</si>
  <si>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</si>
  <si>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</si>
  <si>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</si>
  <si>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</si>
  <si>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</si>
  <si>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</si>
  <si>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</si>
  <si>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</si>
  <si>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</si>
  <si>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</si>
  <si>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</si>
  <si>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</si>
  <si>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</si>
  <si>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</si>
  <si>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</si>
  <si>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</si>
  <si>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</si>
  <si>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</si>
  <si>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</si>
  <si>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</si>
  <si>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</si>
  <si>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</si>
  <si>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</si>
  <si>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</si>
  <si>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</si>
  <si>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</si>
  <si>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</si>
  <si>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</si>
  <si>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</si>
  <si>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</si>
  <si>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</si>
  <si>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</si>
  <si>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</si>
  <si>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</si>
  <si>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</si>
  <si>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</si>
  <si>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</si>
  <si>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</si>
  <si>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</si>
  <si>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</si>
  <si>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</si>
  <si>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</si>
  <si>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</si>
  <si>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</si>
  <si>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</si>
  <si>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</si>
  <si>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</si>
  <si>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</si>
  <si>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</si>
  <si>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</si>
  <si>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</si>
  <si>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</si>
  <si>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</si>
  <si>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</si>
  <si>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</si>
  <si>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</si>
  <si>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</si>
  <si>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</si>
  <si>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</si>
  <si>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</si>
  <si>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</si>
  <si>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</si>
  <si>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</si>
  <si>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</si>
  <si>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</si>
  <si>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</si>
  <si>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</si>
  <si>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</si>
  <si>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</si>
  <si>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</si>
  <si>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</si>
  <si>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</si>
  <si>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</si>
  <si>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</si>
  <si>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</si>
  <si>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</si>
  <si>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</si>
  <si>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</si>
  <si>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</si>
  <si>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</si>
  <si>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</si>
  <si>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</si>
  <si>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</si>
  <si>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</si>
  <si>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</si>
  <si>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</si>
  <si>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</si>
  <si>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</si>
  <si>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</si>
  <si>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</si>
  <si>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</si>
  <si>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</si>
  <si>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</si>
  <si>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</si>
  <si>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</si>
  <si>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</si>
  <si>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</si>
  <si>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</si>
  <si>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</si>
  <si>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</si>
  <si>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</si>
  <si>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</si>
  <si>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</si>
  <si>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</si>
  <si>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</si>
  <si>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</si>
  <si>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</si>
  <si>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</si>
  <si>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</si>
  <si>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</si>
  <si>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</si>
  <si>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</si>
  <si>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</si>
  <si>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</si>
  <si>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</si>
  <si>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</si>
  <si>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</si>
  <si>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</si>
  <si>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</si>
  <si>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</si>
  <si>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</si>
  <si>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</si>
  <si>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</si>
  <si>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</si>
  <si>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</si>
  <si>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</si>
  <si>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</si>
  <si>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</si>
  <si>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</si>
  <si>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</si>
  <si>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</si>
  <si>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</si>
  <si>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</si>
  <si>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</si>
  <si>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</si>
  <si>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</si>
  <si>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</si>
  <si>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</si>
  <si>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</si>
  <si>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</si>
  <si>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</si>
  <si>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</si>
  <si>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</si>
  <si>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</si>
  <si>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</si>
  <si>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</si>
  <si>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</si>
  <si>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</si>
  <si>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</si>
  <si>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</si>
  <si>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</si>
  <si>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</si>
  <si>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</si>
  <si>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</si>
  <si>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</si>
  <si>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</si>
  <si>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</si>
  <si>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</si>
  <si>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</si>
  <si>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</si>
  <si>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</si>
  <si>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</si>
  <si>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</si>
  <si>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</si>
  <si>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</si>
  <si>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</si>
  <si>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</si>
  <si>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</si>
  <si>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</si>
  <si>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</si>
  <si>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</si>
  <si>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</si>
  <si>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</si>
  <si>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</si>
  <si>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</si>
  <si>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</si>
  <si>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</si>
  <si>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</si>
  <si>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</si>
  <si>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</si>
  <si>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</si>
  <si>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</si>
  <si>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</si>
  <si>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</si>
  <si>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</si>
  <si>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</si>
  <si>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</si>
  <si>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</si>
  <si>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</si>
  <si>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</si>
  <si>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</si>
  <si>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</si>
  <si>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</si>
  <si>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</si>
  <si>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</si>
  <si>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</si>
  <si>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</si>
  <si>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</si>
  <si>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</si>
  <si>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</si>
  <si>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</si>
  <si>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</si>
  <si>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</si>
  <si>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</si>
  <si>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</si>
  <si>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</si>
  <si>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</si>
  <si>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</si>
  <si>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</si>
  <si>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</si>
  <si>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</si>
  <si>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</si>
  <si>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</si>
  <si>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</si>
  <si>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</si>
  <si>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</si>
  <si>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</si>
  <si>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</si>
  <si>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</si>
  <si>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</si>
  <si>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</si>
  <si>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</si>
  <si>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</si>
  <si>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</si>
  <si>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</si>
  <si>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</si>
  <si>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</si>
  <si>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</si>
  <si>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</si>
  <si>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</si>
  <si>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</si>
  <si>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</si>
  <si>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</si>
  <si>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</si>
  <si>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</si>
  <si>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</si>
  <si>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</si>
  <si>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</si>
  <si>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</si>
  <si>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</si>
  <si>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</si>
  <si>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</si>
  <si>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</si>
  <si>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</si>
  <si>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</si>
  <si>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</si>
  <si>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</si>
  <si>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</si>
  <si>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</si>
  <si>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</si>
  <si>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</si>
  <si>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</si>
  <si>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</si>
  <si>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</si>
  <si>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</si>
  <si>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</si>
  <si>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</si>
  <si>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</si>
  <si>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</si>
  <si>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</si>
  <si>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</si>
  <si>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</si>
  <si>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</si>
  <si>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</si>
  <si>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</si>
  <si>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</si>
  <si>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</si>
  <si>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</si>
  <si>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</si>
  <si>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</si>
  <si>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</si>
  <si>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</si>
  <si>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</si>
  <si>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</si>
  <si>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</si>
  <si>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</si>
  <si>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</si>
  <si>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</si>
  <si>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</si>
  <si>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</si>
  <si>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</si>
  <si>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</si>
  <si>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</si>
  <si>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</si>
  <si>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</si>
  <si>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</si>
  <si>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</si>
  <si>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</si>
  <si>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</si>
  <si>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</si>
  <si>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</si>
  <si>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</si>
  <si>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</si>
  <si>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</si>
  <si>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</si>
  <si>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</si>
  <si>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</si>
  <si>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</si>
  <si>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</si>
  <si>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</si>
  <si>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</si>
  <si>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</si>
  <si>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</si>
  <si>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</si>
  <si>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</si>
  <si>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</si>
  <si>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</si>
  <si>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</si>
  <si>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</si>
  <si>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</si>
  <si>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</si>
  <si>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</si>
  <si>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</si>
  <si>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</si>
  <si>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</si>
  <si>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</si>
  <si>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</si>
  <si>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</si>
  <si>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</si>
  <si>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</si>
  <si>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</si>
  <si>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</si>
  <si>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</si>
  <si>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</si>
  <si>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</si>
  <si>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</si>
  <si>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</si>
  <si>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</si>
  <si>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</si>
  <si>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</si>
  <si>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</si>
  <si>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</si>
  <si>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</si>
  <si>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</si>
  <si>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</si>
  <si>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</si>
  <si>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</si>
  <si>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</si>
  <si>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</si>
  <si>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</si>
  <si>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</si>
  <si>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</si>
  <si>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</si>
  <si>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</si>
  <si>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</si>
  <si>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</si>
  <si>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</si>
  <si>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</si>
  <si>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</si>
  <si>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</si>
  <si>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</si>
  <si>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</si>
  <si>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</si>
  <si>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</si>
  <si>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</si>
  <si>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</si>
  <si>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</si>
  <si>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</si>
  <si>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</si>
  <si>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</si>
  <si>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</si>
  <si>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</si>
  <si>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</si>
  <si>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</si>
  <si>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</si>
  <si>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</si>
  <si>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</si>
  <si>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</si>
  <si>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</si>
  <si>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</si>
  <si>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</si>
  <si>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</si>
  <si>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</si>
  <si>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</si>
  <si>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</si>
  <si>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</si>
  <si>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</si>
  <si>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</si>
  <si>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</si>
  <si>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</si>
  <si>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</si>
  <si>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</si>
  <si>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</si>
  <si>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</si>
  <si>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</si>
  <si>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</si>
  <si>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</si>
  <si>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</si>
  <si>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</si>
  <si>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</si>
  <si>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</si>
  <si>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</si>
  <si>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</si>
  <si>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</si>
  <si>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</si>
  <si>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</si>
  <si>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</si>
  <si>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</si>
  <si>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</si>
  <si>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</si>
  <si>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</si>
  <si>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</si>
  <si>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</si>
  <si>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</si>
  <si>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</si>
  <si>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</si>
  <si>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</si>
  <si>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</si>
  <si>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</si>
  <si>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</si>
  <si>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</si>
  <si>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</si>
  <si>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</si>
  <si>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</si>
  <si>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</si>
  <si>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</si>
  <si>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</si>
  <si>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</si>
  <si>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</si>
  <si>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</si>
  <si>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</si>
  <si>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</si>
  <si>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</si>
  <si>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</si>
  <si>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</si>
  <si>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</si>
  <si>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</si>
  <si>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</si>
  <si>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</si>
  <si>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</si>
  <si>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</si>
  <si>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</si>
  <si>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</si>
  <si>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</si>
  <si>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</si>
  <si>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</si>
  <si>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</si>
  <si>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</si>
  <si>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</si>
  <si>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</si>
  <si>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</si>
  <si>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</si>
  <si>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</si>
  <si>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</si>
  <si>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</si>
  <si>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</si>
  <si>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</si>
  <si>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</si>
  <si>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</si>
  <si>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</si>
  <si>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</si>
  <si>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</si>
  <si>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</si>
  <si>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</si>
  <si>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</si>
  <si>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</si>
  <si>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</si>
  <si>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</si>
  <si>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</si>
  <si>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</si>
  <si>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</si>
  <si>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</si>
  <si>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</si>
  <si>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</si>
  <si>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</si>
  <si>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</si>
  <si>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</si>
  <si>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</si>
  <si>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</si>
  <si>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</si>
  <si>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</si>
  <si>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</si>
  <si>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</si>
  <si>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</si>
  <si>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</si>
  <si>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</si>
  <si>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</si>
  <si>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</si>
  <si>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</si>
  <si>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</si>
  <si>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</si>
  <si>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</si>
  <si>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</si>
  <si>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</si>
  <si>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</si>
  <si>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</si>
  <si>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</si>
  <si>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</si>
  <si>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</si>
  <si>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</si>
  <si>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</si>
  <si>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</si>
  <si>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</si>
  <si>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</si>
  <si>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</si>
  <si>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</si>
  <si>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</si>
  <si>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</si>
  <si>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</si>
  <si>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</si>
  <si>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</si>
  <si>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</si>
  <si>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</si>
  <si>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</si>
  <si>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</si>
  <si>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</si>
  <si>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</si>
  <si>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</si>
  <si>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</si>
  <si>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</si>
  <si>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</si>
  <si>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</si>
  <si>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</si>
  <si>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</si>
  <si>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</si>
  <si>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</si>
  <si>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</si>
  <si>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</si>
  <si>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</si>
  <si>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</si>
  <si>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</si>
  <si>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</si>
  <si>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</si>
  <si>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</si>
  <si>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</si>
  <si>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</si>
  <si>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</si>
  <si>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</si>
  <si>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</si>
  <si>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</si>
  <si>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</si>
  <si>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</si>
  <si>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</si>
  <si>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</si>
  <si>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</si>
  <si>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</si>
  <si>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</si>
  <si>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</si>
  <si>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</si>
  <si>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</si>
  <si>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</si>
  <si>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</si>
  <si>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</si>
  <si>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</si>
  <si>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</si>
  <si>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</si>
  <si>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</si>
  <si>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</si>
  <si>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</si>
  <si>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</si>
  <si>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</si>
  <si>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</si>
  <si>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</si>
  <si>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</si>
  <si>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</si>
  <si>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</si>
  <si>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</si>
  <si>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</si>
  <si>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</si>
  <si>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</si>
  <si>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</si>
  <si>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</si>
  <si>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</si>
  <si>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</si>
  <si>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</si>
  <si>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</si>
  <si>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</si>
  <si>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</si>
  <si>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</si>
  <si>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</si>
  <si>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</si>
  <si>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</si>
  <si>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</si>
  <si>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</si>
  <si>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</si>
  <si>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</si>
  <si>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</si>
  <si>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</si>
  <si>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</si>
  <si>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</si>
  <si>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</si>
  <si>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</si>
  <si>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</si>
  <si>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</si>
  <si>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</si>
  <si>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</si>
  <si>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</si>
  <si>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</si>
  <si>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</si>
  <si>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</si>
  <si>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</si>
  <si>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</si>
  <si>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</si>
  <si>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</si>
  <si>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</si>
  <si>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</si>
  <si>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</si>
  <si>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</si>
  <si>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</si>
  <si>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</si>
  <si>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</si>
  <si>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</si>
  <si>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</si>
  <si>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</si>
  <si>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</si>
  <si>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</si>
  <si>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</si>
  <si>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</si>
  <si>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</si>
  <si>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</si>
  <si>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</si>
  <si>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</si>
  <si>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</si>
  <si>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</si>
  <si>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</si>
  <si>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</si>
  <si>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</si>
  <si>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</si>
  <si>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</si>
  <si>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</si>
  <si>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</si>
  <si>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</si>
  <si>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</si>
  <si>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</si>
  <si>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</si>
  <si>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</si>
  <si>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</si>
  <si>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</si>
  <si>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</si>
  <si>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</si>
  <si>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</si>
  <si>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</si>
  <si>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</si>
  <si>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</si>
  <si>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</si>
  <si>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</si>
  <si>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</si>
  <si>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</si>
  <si>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</si>
  <si>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</si>
  <si>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</si>
  <si>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</si>
  <si>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</si>
  <si>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</si>
  <si>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</si>
  <si>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</si>
  <si>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</si>
  <si>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</si>
  <si>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</si>
  <si>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</si>
  <si>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</si>
  <si>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</si>
  <si>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</si>
  <si>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</si>
  <si>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</si>
  <si>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</si>
  <si>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</si>
  <si>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</si>
  <si>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</si>
  <si>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</si>
  <si>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</si>
  <si>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</si>
  <si>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</si>
  <si>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</si>
  <si>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</si>
  <si>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</si>
  <si>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</si>
  <si>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</si>
  <si>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</si>
  <si>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</si>
  <si>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</si>
  <si>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</si>
  <si>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</si>
  <si>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</si>
  <si>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</si>
  <si>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</si>
  <si>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</si>
  <si>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</si>
  <si>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</si>
  <si>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</si>
  <si>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</si>
  <si>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</si>
  <si>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</si>
  <si>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</si>
  <si>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</si>
  <si>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</si>
  <si>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</si>
  <si>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</si>
  <si>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</si>
  <si>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</si>
  <si>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</si>
  <si>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</si>
  <si>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</si>
  <si>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</si>
  <si>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</si>
  <si>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</si>
  <si>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</si>
  <si>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</si>
  <si>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</si>
  <si>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</si>
  <si>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</si>
  <si>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</si>
  <si>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</si>
  <si>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</si>
  <si>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</si>
  <si>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</si>
  <si>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</si>
  <si>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</si>
  <si>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</si>
  <si>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</si>
  <si>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</si>
  <si>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</si>
  <si>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</si>
  <si>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</si>
  <si>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</si>
  <si>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</si>
  <si>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</si>
  <si>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</si>
  <si>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</si>
  <si>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</si>
  <si>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</si>
  <si>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</si>
  <si>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</si>
  <si>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</si>
  <si>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</si>
  <si>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</si>
  <si>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</si>
  <si>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</si>
  <si>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</si>
  <si>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</si>
  <si>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</si>
  <si>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</si>
  <si>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</si>
  <si>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</si>
  <si>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</si>
  <si>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</si>
  <si>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</si>
  <si>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</si>
  <si>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</si>
  <si>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</si>
  <si>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</si>
  <si>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</si>
  <si>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</si>
  <si>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</si>
  <si>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</si>
  <si>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</si>
  <si>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</si>
  <si>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</si>
  <si>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</si>
  <si>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</si>
  <si>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</si>
  <si>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</si>
  <si>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</si>
  <si>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</si>
  <si>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</si>
  <si>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</si>
  <si>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</si>
  <si>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</si>
  <si>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</si>
  <si>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</si>
  <si>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</si>
  <si>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</si>
  <si>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</si>
  <si>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</si>
  <si>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</si>
  <si>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</si>
  <si>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</si>
  <si>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</si>
  <si>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</si>
  <si>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</si>
  <si>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</si>
  <si>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</si>
  <si>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</si>
  <si>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</si>
  <si>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</si>
  <si>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</si>
  <si>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</si>
  <si>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</si>
  <si>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</si>
  <si>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</si>
  <si>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</si>
  <si>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</si>
  <si>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</si>
  <si>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</si>
  <si>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</si>
  <si>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</si>
  <si>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</si>
  <si>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</si>
  <si>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</si>
  <si>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</si>
  <si>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</si>
  <si>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</si>
  <si>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</si>
  <si>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</si>
  <si>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</si>
  <si>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</si>
  <si>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</si>
  <si>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</si>
  <si>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</si>
  <si>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</si>
  <si>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</si>
  <si>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</si>
  <si>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</si>
  <si>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</si>
  <si>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</si>
  <si>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</si>
  <si>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</si>
  <si>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</si>
  <si>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</si>
  <si>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</si>
  <si>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</si>
  <si>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</si>
  <si>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</si>
  <si>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</si>
  <si>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</si>
  <si>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</si>
  <si>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</si>
  <si>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</si>
  <si>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</si>
  <si>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</si>
  <si>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</si>
  <si>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</si>
  <si>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</si>
  <si>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</si>
  <si>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</si>
  <si>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</si>
  <si>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</si>
  <si>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</si>
  <si>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</si>
  <si>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</si>
  <si>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</si>
  <si>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</si>
  <si>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</si>
  <si>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</si>
  <si>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</si>
  <si>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</si>
  <si>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</si>
  <si>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</si>
  <si>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</si>
  <si>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</si>
  <si>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</si>
  <si>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</si>
  <si>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</si>
  <si>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</si>
  <si>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</si>
  <si>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</si>
  <si>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</si>
  <si>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</si>
  <si>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</si>
  <si>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</si>
  <si>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</si>
  <si>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</si>
  <si>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</si>
  <si>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</si>
  <si>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</si>
  <si>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</si>
  <si>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</si>
  <si>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</si>
  <si>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</si>
  <si>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</si>
  <si>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</si>
  <si>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</si>
  <si>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</si>
  <si>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</si>
  <si>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</si>
  <si>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</si>
  <si>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</si>
  <si>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</si>
  <si>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</si>
  <si>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</si>
  <si>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</si>
  <si>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</si>
  <si>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</si>
  <si>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</si>
  <si>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</si>
  <si>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</si>
  <si>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</si>
  <si>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</si>
  <si>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</si>
  <si>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</si>
  <si>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</si>
  <si>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</si>
  <si>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</si>
  <si>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</si>
  <si>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</si>
  <si>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</si>
  <si>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</si>
  <si>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</si>
  <si>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</si>
  <si>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</si>
  <si>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</si>
  <si>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</si>
  <si>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</si>
  <si>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</si>
  <si>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</si>
  <si>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</si>
  <si>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</si>
  <si>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</si>
  <si>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</si>
  <si>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</si>
  <si>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</si>
  <si>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</si>
  <si>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</si>
  <si>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</si>
  <si>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</si>
  <si>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</si>
  <si>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</si>
  <si>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</si>
  <si>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</si>
  <si>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</si>
  <si>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</si>
  <si>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</si>
  <si>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</si>
  <si>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</si>
  <si>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</si>
  <si>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</si>
  <si>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</si>
  <si>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</si>
  <si>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</si>
  <si>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</si>
  <si>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</si>
  <si>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</si>
  <si>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</si>
  <si>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</si>
  <si>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</si>
  <si>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</si>
  <si>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</si>
  <si>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</si>
  <si>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</si>
  <si>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</si>
  <si>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</si>
  <si>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</si>
  <si>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</si>
  <si>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</si>
  <si>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</si>
  <si>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</si>
  <si>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</si>
  <si>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</si>
  <si>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</si>
  <si>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</si>
  <si>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</si>
  <si>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</si>
  <si>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</si>
  <si>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</si>
  <si>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</si>
  <si>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</si>
  <si>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</si>
  <si>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</si>
  <si>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</si>
  <si>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</si>
  <si>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</si>
  <si>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</si>
  <si>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</si>
  <si>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</si>
  <si>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</si>
  <si>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</si>
  <si>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</si>
  <si>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</si>
  <si>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</si>
  <si>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</si>
  <si>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</si>
  <si>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</si>
  <si>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</si>
  <si>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</si>
  <si>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</si>
  <si>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</si>
  <si>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</si>
  <si>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</si>
  <si>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</si>
  <si>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</si>
  <si>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</si>
  <si>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</si>
  <si>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</si>
  <si>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</si>
  <si>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</si>
  <si>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</si>
  <si>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</si>
  <si>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</si>
  <si>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</si>
  <si>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</si>
  <si>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</si>
  <si>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</si>
  <si>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</si>
  <si>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</si>
  <si>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</si>
  <si>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</si>
  <si>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</si>
  <si>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</si>
  <si>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</si>
  <si>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</si>
  <si>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</si>
  <si>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</si>
  <si>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</si>
  <si>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</si>
  <si>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</si>
  <si>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</si>
  <si>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</si>
  <si>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</si>
  <si>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</si>
  <si>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</si>
  <si>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</si>
  <si>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</si>
  <si>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</si>
  <si>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</si>
  <si>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</si>
  <si>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</si>
  <si>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</si>
  <si>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</si>
  <si>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</si>
  <si>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</si>
  <si>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</si>
  <si>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</si>
  <si>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</si>
  <si>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</si>
  <si>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</si>
  <si>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</si>
  <si>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</si>
  <si>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</si>
  <si>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</si>
  <si>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</si>
  <si>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</si>
  <si>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</si>
  <si>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</si>
  <si>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</si>
  <si>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</si>
  <si>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</si>
  <si>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</si>
  <si>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</si>
  <si>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</si>
  <si>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</si>
  <si>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</si>
  <si>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</si>
  <si>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</si>
  <si>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</si>
  <si>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</si>
  <si>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</si>
  <si>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</si>
  <si>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</si>
  <si>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</si>
  <si>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</si>
  <si>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</si>
  <si>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</si>
  <si>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</si>
  <si>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</si>
  <si>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</si>
  <si>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</si>
  <si>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</si>
  <si>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</si>
  <si>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</si>
  <si>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</si>
  <si>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</si>
  <si>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</si>
  <si>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</si>
  <si>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</si>
  <si>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</si>
  <si>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</si>
  <si>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</si>
  <si>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</si>
  <si>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</si>
  <si>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</si>
  <si>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</si>
  <si>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</si>
  <si>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</si>
  <si>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</si>
  <si>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</si>
  <si>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</si>
  <si>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</si>
  <si>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</si>
  <si>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</si>
  <si>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</si>
  <si>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</si>
  <si>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</si>
  <si>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</si>
  <si>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</si>
  <si>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</si>
  <si>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</si>
  <si>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</si>
  <si>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</si>
  <si>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</si>
  <si>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</si>
  <si>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</si>
  <si>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</si>
  <si>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</si>
  <si>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</si>
  <si>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</si>
  <si>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</si>
  <si>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</si>
  <si>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</si>
  <si>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</si>
  <si>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</si>
  <si>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</si>
  <si>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</si>
  <si>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</si>
  <si>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</si>
  <si>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</si>
  <si>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</si>
  <si>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</si>
  <si>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</si>
  <si>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</si>
  <si>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</si>
  <si>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</si>
  <si>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</si>
  <si>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</si>
  <si>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</si>
  <si>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</si>
  <si>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</si>
  <si>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</si>
  <si>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</si>
  <si>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</si>
  <si>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</si>
  <si>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</si>
  <si>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</si>
  <si>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</si>
  <si>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</si>
  <si>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</si>
  <si>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</si>
  <si>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</si>
  <si>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</si>
  <si>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</si>
  <si>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</si>
  <si>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</si>
  <si>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</si>
  <si>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</si>
  <si>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</si>
  <si>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</si>
  <si>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</si>
  <si>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</si>
  <si>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</si>
  <si>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</si>
  <si>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</si>
  <si>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</si>
  <si>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</si>
  <si>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</si>
  <si>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</si>
  <si>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</si>
  <si>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</si>
  <si>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</si>
  <si>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</si>
  <si>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</si>
  <si>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</si>
  <si>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</si>
  <si>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</si>
  <si>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</si>
  <si>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</si>
  <si>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</si>
  <si>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</si>
  <si>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</si>
  <si>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</si>
  <si>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</si>
  <si>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</si>
  <si>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</si>
  <si>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</si>
  <si>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</si>
  <si>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</si>
  <si>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</si>
  <si>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</si>
  <si>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</si>
  <si>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</si>
  <si>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</si>
  <si>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</si>
  <si>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</si>
  <si>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</si>
  <si>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</si>
  <si>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</si>
  <si>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</si>
  <si>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</si>
  <si>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</si>
  <si>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</si>
  <si>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</si>
  <si>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</si>
  <si>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</si>
  <si>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</si>
  <si>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</si>
  <si>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</si>
  <si>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</si>
  <si>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</si>
  <si>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</si>
  <si>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</si>
  <si>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</si>
  <si>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</si>
  <si>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</si>
  <si>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</si>
  <si>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</si>
  <si>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</si>
  <si>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</si>
  <si>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</si>
  <si>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</si>
  <si>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</si>
  <si>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</si>
  <si>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</si>
  <si>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</si>
  <si>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</si>
  <si>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</si>
  <si>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</si>
  <si>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</si>
  <si>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</si>
  <si>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</si>
  <si>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</si>
  <si>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</si>
  <si>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</si>
  <si>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</si>
  <si>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</si>
  <si>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</si>
  <si>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</si>
  <si>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</si>
  <si>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</si>
  <si>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</si>
  <si>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</si>
  <si>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</si>
  <si>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</si>
  <si>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</si>
  <si>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</si>
  <si>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</si>
  <si>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</si>
  <si>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</si>
  <si>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</si>
  <si>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</si>
  <si>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</si>
  <si>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</si>
  <si>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</si>
  <si>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</si>
  <si>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</si>
  <si>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</si>
  <si>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</si>
  <si>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</si>
  <si>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</si>
  <si>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</si>
  <si>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</si>
  <si>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</si>
  <si>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</si>
  <si>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</si>
  <si>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</si>
  <si>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</si>
  <si>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</si>
  <si>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</si>
  <si>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</si>
  <si>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</si>
  <si>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</si>
  <si>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</si>
  <si>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</si>
  <si>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</si>
  <si>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</si>
  <si>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</si>
  <si>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</si>
  <si>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</si>
  <si>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</si>
  <si>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</si>
  <si>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</si>
  <si>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</si>
  <si>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</si>
  <si>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</si>
  <si>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</si>
  <si>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</si>
  <si>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</si>
  <si>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</si>
  <si>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</si>
  <si>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</si>
  <si>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</si>
  <si>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</si>
  <si>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</si>
  <si>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</si>
  <si>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</si>
  <si>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</si>
  <si>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</si>
  <si>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</si>
  <si>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</si>
  <si>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</si>
  <si>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</si>
  <si>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</si>
  <si>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</si>
  <si>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</si>
  <si>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</si>
  <si>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</si>
  <si>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</si>
  <si>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</si>
  <si>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</si>
  <si>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</si>
  <si>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</si>
  <si>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</si>
  <si>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</si>
  <si>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</si>
  <si>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</si>
  <si>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</si>
  <si>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</si>
  <si>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</si>
  <si>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</si>
  <si>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</si>
  <si>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</si>
  <si>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</si>
  <si>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</si>
  <si>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</si>
  <si>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</si>
  <si>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</si>
  <si>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</si>
  <si>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</si>
  <si>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</si>
  <si>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</si>
  <si>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</si>
  <si>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</si>
  <si>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</si>
  <si>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</si>
  <si>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</si>
  <si>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</si>
  <si>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</si>
  <si>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</si>
  <si>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</si>
  <si>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</si>
  <si>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</si>
  <si>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</si>
  <si>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</si>
  <si>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</si>
  <si>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</si>
  <si>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</si>
  <si>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</si>
  <si>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</si>
  <si>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</si>
  <si>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</si>
  <si>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</si>
  <si>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</si>
  <si>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</si>
  <si>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</si>
  <si>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</si>
  <si>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</si>
  <si>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</si>
  <si>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</si>
  <si>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</si>
  <si>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</si>
  <si>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</si>
  <si>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</si>
  <si>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</si>
  <si>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</si>
  <si>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</si>
  <si>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</si>
  <si>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</si>
  <si>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</si>
  <si>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</si>
  <si>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</si>
  <si>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</si>
  <si>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</si>
  <si>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</si>
  <si>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</si>
  <si>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</si>
  <si>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</si>
  <si>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</si>
  <si>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</si>
  <si>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</si>
  <si>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</si>
  <si>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</si>
  <si>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</si>
  <si>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</si>
  <si>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</si>
  <si>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</si>
  <si>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</si>
  <si>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</si>
  <si>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</si>
  <si>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</si>
  <si>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</si>
  <si>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</si>
  <si>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</si>
  <si>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</si>
  <si>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</si>
  <si>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</si>
  <si>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</si>
  <si>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</si>
  <si>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</si>
  <si>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</si>
  <si>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</si>
  <si>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</si>
  <si>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</si>
  <si>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</si>
  <si>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</si>
  <si>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</si>
  <si>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</si>
  <si>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</si>
  <si>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</si>
  <si>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</si>
  <si>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</si>
  <si>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</si>
  <si>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</si>
  <si>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</si>
  <si>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</si>
  <si>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</si>
  <si>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</si>
  <si>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</si>
  <si>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</si>
  <si>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</si>
  <si>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</si>
  <si>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</si>
  <si>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</si>
  <si>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</si>
  <si>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</si>
  <si>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</si>
  <si>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</si>
  <si>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</si>
  <si>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</si>
  <si>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</si>
  <si>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</si>
  <si>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</si>
  <si>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</si>
  <si>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</si>
  <si>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</si>
  <si>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</si>
  <si>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</si>
  <si>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</si>
  <si>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</si>
  <si>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</si>
  <si>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</si>
  <si>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</si>
  <si>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</si>
  <si>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</si>
  <si>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</si>
  <si>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</si>
  <si>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</si>
  <si>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</si>
  <si>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</si>
  <si>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</si>
  <si>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</si>
  <si>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</si>
  <si>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</si>
  <si>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</si>
  <si>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</si>
  <si>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</si>
  <si>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</si>
  <si>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</si>
  <si>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</si>
  <si>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</si>
  <si>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</si>
  <si>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</si>
  <si>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</si>
  <si>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</si>
  <si>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</si>
  <si>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</si>
  <si>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</si>
  <si>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</si>
  <si>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</si>
  <si>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</si>
  <si>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</si>
  <si>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</si>
  <si>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</si>
  <si>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</si>
  <si>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</si>
  <si>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</si>
  <si>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</si>
  <si>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</si>
  <si>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</si>
  <si>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</si>
  <si>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</si>
  <si>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</si>
  <si>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</si>
  <si>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</si>
  <si>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</si>
  <si>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</si>
  <si>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</si>
  <si>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</si>
  <si>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</si>
  <si>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</si>
  <si>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</si>
  <si>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</si>
  <si>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</si>
  <si>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</si>
  <si>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</si>
  <si>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</si>
  <si>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</si>
  <si>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</si>
  <si>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</si>
  <si>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</si>
  <si>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</si>
  <si>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</si>
  <si>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</si>
  <si>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</si>
  <si>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</si>
  <si>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</si>
  <si>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</si>
  <si>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</si>
  <si>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</si>
  <si>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</si>
  <si>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</si>
  <si>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</si>
  <si>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</si>
  <si>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</si>
  <si>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</si>
  <si>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</si>
  <si>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</si>
  <si>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</si>
  <si>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</si>
  <si>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</si>
  <si>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</si>
  <si>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</si>
  <si>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</si>
  <si>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</si>
  <si>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</si>
  <si>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</si>
  <si>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</si>
  <si>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</si>
  <si>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</si>
  <si>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</si>
  <si>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</si>
  <si>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</si>
  <si>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</si>
  <si>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</si>
  <si>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</si>
  <si>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</si>
  <si>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</si>
  <si>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</si>
  <si>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</si>
  <si>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</si>
  <si>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</si>
  <si>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</si>
  <si>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</si>
  <si>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</si>
  <si>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</si>
  <si>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</si>
  <si>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</si>
  <si>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</si>
  <si>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</si>
  <si>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</si>
  <si>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</si>
  <si>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</si>
  <si>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</si>
  <si>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</si>
  <si>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</si>
  <si>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</si>
  <si>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</si>
  <si>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</si>
  <si>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</si>
  <si>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</si>
  <si>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</si>
  <si>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</si>
  <si>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</si>
  <si>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</si>
  <si>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</si>
  <si>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</si>
  <si>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</si>
  <si>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</si>
  <si>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</si>
  <si>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</si>
  <si>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</si>
  <si>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</si>
  <si>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</si>
  <si>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</si>
  <si>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</si>
  <si>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</si>
  <si>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</si>
  <si>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</si>
  <si>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</si>
  <si>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</si>
  <si>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</si>
  <si>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</si>
  <si>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</si>
  <si>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</si>
  <si>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</si>
  <si>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</si>
  <si>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</si>
  <si>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</si>
  <si>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</si>
  <si>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</si>
  <si>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</si>
  <si>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</si>
  <si>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</si>
  <si>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</si>
  <si>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</si>
  <si>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</si>
  <si>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</si>
  <si>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</si>
  <si>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</si>
  <si>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</si>
  <si>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</si>
  <si>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</si>
  <si>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</si>
  <si>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</si>
  <si>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</si>
  <si>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</si>
  <si>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</si>
  <si>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</si>
  <si>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</si>
  <si>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</si>
  <si>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</si>
  <si>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</si>
  <si>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</si>
  <si>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</si>
  <si>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</si>
  <si>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</si>
  <si>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</si>
  <si>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</si>
  <si>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</si>
  <si>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</si>
  <si>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</si>
  <si>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</si>
  <si>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</si>
  <si>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</si>
  <si>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</si>
  <si>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</si>
  <si>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</si>
  <si>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</si>
  <si>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</si>
  <si>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</si>
  <si>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</si>
  <si>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</si>
  <si>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</si>
  <si>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</si>
  <si>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</si>
  <si>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</si>
  <si>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</si>
  <si>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</si>
  <si>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</si>
  <si>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</si>
  <si>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</si>
  <si>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</si>
  <si>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</si>
  <si>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</si>
  <si>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</si>
  <si>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</si>
  <si>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</si>
  <si>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</si>
  <si>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</si>
  <si>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</si>
  <si>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</si>
  <si>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</si>
  <si>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</si>
  <si>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</si>
  <si>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</si>
  <si>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</si>
  <si>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</si>
  <si>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</si>
  <si>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</si>
  <si>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</si>
  <si>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</si>
  <si>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</si>
  <si>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</si>
  <si>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</si>
  <si>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</si>
  <si>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</si>
  <si>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</si>
  <si>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</si>
  <si>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</si>
  <si>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</si>
  <si>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</si>
  <si>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</si>
  <si>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</si>
  <si>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</si>
  <si>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</si>
  <si>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</si>
  <si>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</si>
  <si>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</si>
  <si>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</si>
  <si>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</si>
  <si>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</si>
  <si>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</si>
  <si>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</si>
  <si>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</si>
  <si>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</si>
  <si>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</si>
  <si>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</si>
  <si>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</si>
  <si>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</si>
  <si>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</si>
  <si>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</si>
  <si>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</si>
  <si>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</si>
  <si>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</si>
  <si>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</si>
  <si>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</si>
  <si>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</si>
  <si>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</si>
  <si>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</si>
  <si>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</si>
  <si>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</si>
  <si>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</si>
  <si>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</si>
  <si>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</si>
  <si>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</si>
  <si>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</si>
  <si>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</si>
  <si>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</si>
  <si>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</si>
  <si>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</si>
  <si>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</si>
  <si>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</si>
  <si>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</si>
  <si>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</si>
  <si>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</si>
  <si>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</si>
  <si>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</si>
  <si>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</si>
  <si>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</si>
  <si>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</si>
  <si>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</si>
  <si>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</si>
  <si>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</si>
  <si>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</si>
  <si>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</si>
  <si>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</si>
  <si>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</si>
  <si>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</si>
  <si>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</si>
  <si>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</si>
  <si>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</si>
  <si>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</si>
  <si>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</si>
  <si>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</si>
  <si>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</si>
  <si>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DENNIS ROSE &amp; ASSOCIATES, P.C.</t>
  </si>
  <si>
    <t>DENNIS ROSE</t>
  </si>
  <si>
    <t>1904 STATE STREET</t>
  </si>
  <si>
    <t>ALTON</t>
  </si>
  <si>
    <t>IL</t>
  </si>
  <si>
    <t>618-465-4999</t>
  </si>
  <si>
    <t>618-465-5050</t>
  </si>
  <si>
    <t>DROSECPA@DRA-CPA.COM</t>
  </si>
  <si>
    <t>X</t>
  </si>
  <si>
    <t>066-005060</t>
  </si>
  <si>
    <t>MADISON</t>
  </si>
  <si>
    <t>1800 STOREY LANE</t>
  </si>
  <si>
    <t>COTTAGE HILLS</t>
  </si>
  <si>
    <t>MLENGER@REGION3SEC.ORG</t>
  </si>
  <si>
    <t>The accompanying Schedule of Expenditures of Federal Awards includes the federal grant activity of Region III Special Education Cooperative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</si>
  <si>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Region III Special Education Cooperative  provided federal awards to subrecipients as follows:</t>
  </si>
  <si>
    <t>Of the federal expenditures presented in the schedule, Region III Special Education Cooperative provided federal awards to subrecipients as follows:</t>
  </si>
  <si>
    <t>SP. ED. I.D.E.A. FLOW THROUGH: (2017 PROJECT)</t>
  </si>
  <si>
    <t>BETHALTO CUSD #8</t>
  </si>
  <si>
    <t>EAST ALTON ELEMENTARY #13</t>
  </si>
  <si>
    <t>JERSEY CUSD #100</t>
  </si>
  <si>
    <t>WOOD RIVER - HARTFORD #15</t>
  </si>
  <si>
    <t>84.027A</t>
  </si>
  <si>
    <t>SP. ED. I.D.E.A. FLOW THROUGH (2018 PROJECT)</t>
  </si>
  <si>
    <t>EAST ALTON WOOD RIVER HIGH SCHOOL DISTRICT #14</t>
  </si>
  <si>
    <t>SOUTHWESTERN CUSD #9</t>
  </si>
  <si>
    <t>SP. ED. PRESCHOOL FLOW THROUGH: (2017 PROJECT)</t>
  </si>
  <si>
    <t>84.173A</t>
  </si>
  <si>
    <t>SP. ED. PRESCHOOL FLOW THROUGH: (2018 PROJECT)</t>
  </si>
  <si>
    <t>ADVERSE</t>
  </si>
  <si>
    <t>UNMODIFIED</t>
  </si>
  <si>
    <t>NONE</t>
  </si>
  <si>
    <r>
      <t xml:space="preserve">The following amounts were expended in the form of non-cash assistance by Region III Special Education Cooperative and </t>
    </r>
    <r>
      <rPr>
        <b/>
        <sz val="9"/>
        <rFont val="Calibri"/>
        <family val="2"/>
        <scheme val="minor"/>
      </rPr>
      <t>should be</t>
    </r>
    <r>
      <rPr>
        <sz val="9"/>
        <rFont val="Calibri"/>
        <family val="2"/>
        <scheme val="minor"/>
      </rPr>
      <t xml:space="preserve"> included in the Schedule of Expenditures of Federal Awards:</t>
    </r>
  </si>
  <si>
    <t>U.S. DEPARTMENT OF EDUCATION:</t>
  </si>
  <si>
    <t>PASS THROUGH ILLINOIS STATE BOARD OF EDUCATION:</t>
  </si>
  <si>
    <t>SP. ED. - PRESCHOOL FLOW THROUGH (M)</t>
  </si>
  <si>
    <t>2017-4600-00</t>
  </si>
  <si>
    <t>2018-4600-00</t>
  </si>
  <si>
    <t>SP ED. - I.D.E.A. FLOW THROUGH             (M)</t>
  </si>
  <si>
    <t>2017-4620-00</t>
  </si>
  <si>
    <t>SP. ED. - I.D.E.A. FLOW THROUGH           (M)</t>
  </si>
  <si>
    <t>2018-4620-00</t>
  </si>
  <si>
    <t>TOTAL U.S. DEPARTMENT OF EDUCATION</t>
  </si>
  <si>
    <t>U.S. DEPARTMENT OF HEALTH AND HUMAN SERVICES:</t>
  </si>
  <si>
    <t>PASS THROUGH ILLINOIS DEPARTMENT OF HEALTHCARE &amp; FAMILY SERVICES:</t>
  </si>
  <si>
    <t>MEDICAID MATCHING</t>
  </si>
  <si>
    <t>2018-4400-00</t>
  </si>
  <si>
    <t>TOTAL FEDERAL PROGRAMS</t>
  </si>
  <si>
    <t>INFORMATIONAL ONLY:</t>
  </si>
  <si>
    <t>TOTAL CFDA #84.173A</t>
  </si>
  <si>
    <t>TOTAL CFDA #84.027A</t>
  </si>
  <si>
    <t>TOTAL CFDA #93.778</t>
  </si>
  <si>
    <t>TOTAL ALL PROGRAMS</t>
  </si>
  <si>
    <t>84..027A</t>
  </si>
  <si>
    <t>SP. ED. - I.D.E.A. FLOW THROUGH</t>
  </si>
  <si>
    <t>SP. ED. - PRESCHOOL</t>
  </si>
  <si>
    <t>REVENUES 9-14 EDUCATIONAL FUND ACCT 1999 OTHER INCOME</t>
  </si>
  <si>
    <t>CLUSTER PROGRAMS</t>
  </si>
  <si>
    <t>84.173A, 84.027A</t>
  </si>
  <si>
    <t>Region III Spec Ed Coop</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</si>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</sst>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1" fillId="0" borderId="0" xfId="3" applyFont="1" applyAlignment="1" applyProtection="1">
      <alignment horizontal="center"/>
    </xf>
    <xf numFmtId="0" fontId="59" fillId="0" borderId="0" xfId="3" applyFont="1" applyBorder="1" applyAlignment="1" applyProtection="1">
      <alignment horizontal="left" vertical="top" wrapText="1"/>
    </xf>
    <xf numFmtId="0" fontId="1" fillId="0" borderId="158" xfId="17" applyFont="1" applyBorder="1" applyAlignment="1" applyProtection="1">
      <alignment horizontal="left" vertical="top" wrapText="1"/>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3.bin"/><Relationship Id="rId4" Type="http://schemas.openxmlformats.org/officeDocument/2006/relationships/hyperlink" Target="https://sec1.isbe.net/attachmgr/default.aspx"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sbe.net/Pages/ebfdistribution.aspx" TargetMode="Externa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printerSettings" Target="../printerSettings/printerSettings4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Pages/Single-Audit.aspx"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6.bin"/><Relationship Id="rId5" Type="http://schemas.openxmlformats.org/officeDocument/2006/relationships/hyperlink" Target="https://sec1.isbe.net/attachmgr/default.aspx" TargetMode="External"/><Relationship Id="rId4" Type="http://schemas.openxmlformats.org/officeDocument/2006/relationships/hyperlink" Target="http://www.isbe.net/rules/archive/pdfs/100ARK.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image" Target="../media/image1.emf"/><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oleObject" Target="../embeddings/oleObject1.bin"/><Relationship Id="rId5" Type="http://schemas.openxmlformats.org/officeDocument/2006/relationships/vmlDrawing" Target="../drawings/vmlDrawing5.vml"/><Relationship Id="rId4"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hyperlink" Target="https://harvester.census.gov/facweb/Default.aspx" TargetMode="External"/><Relationship Id="rId7"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hyperlink" Target="https://www.isbe.net/Pages/School-Nutrition-Programs-Food-Distribution.aspx" TargetMode="External"/><Relationship Id="rId5" Type="http://schemas.openxmlformats.org/officeDocument/2006/relationships/hyperlink" Target="https://www.isbe.net/Pages/School-Nutrition-Programs-Food-Distribution.aspx" TargetMode="External"/><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hyperlink" Target="http://www.isbe.net/sfms/p/profile.htm" TargetMode="Externa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5.bin"/><Relationship Id="rId4"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4"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c r="C5" s="26" t="s">
        <v>966</v>
      </c>
      <c r="D5" s="84"/>
      <c r="E5" s="84"/>
      <c r="H5" s="38"/>
      <c r="I5" s="2011" t="s">
        <v>701</v>
      </c>
      <c r="J5" s="2010"/>
      <c r="K5" s="2010"/>
      <c r="L5" s="2010"/>
      <c r="M5" s="2010"/>
      <c r="N5" s="2010"/>
      <c r="O5" s="2010"/>
      <c r="P5" s="2010"/>
      <c r="Q5" s="2010"/>
      <c r="R5" s="2010"/>
      <c r="S5" s="2010"/>
    </row>
    <row r="6" spans="1:28" ht="14.1" customHeight="1" x14ac:dyDescent="0.2">
      <c r="B6" s="104" t="s">
        <v>2082</v>
      </c>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t="s">
        <v>2082</v>
      </c>
      <c r="P12" s="100" t="s">
        <v>211</v>
      </c>
      <c r="Q12" s="74"/>
      <c r="R12" s="30"/>
      <c r="S12" s="30"/>
      <c r="T12" s="85" t="s">
        <v>283</v>
      </c>
      <c r="U12" s="51"/>
      <c r="V12" s="51"/>
      <c r="W12" s="51"/>
      <c r="X12" s="51"/>
      <c r="Y12" s="45"/>
      <c r="Z12" s="45"/>
      <c r="AA12" s="46"/>
    </row>
    <row r="13" spans="1:28" ht="13.5" customHeight="1" x14ac:dyDescent="0.2">
      <c r="A13" s="2036">
        <v>41057801060</v>
      </c>
      <c r="B13" s="2037"/>
      <c r="C13" s="2037"/>
      <c r="D13" s="2037"/>
      <c r="E13" s="2037"/>
      <c r="F13" s="2037"/>
      <c r="G13" s="2037"/>
      <c r="H13" s="2038"/>
      <c r="I13" s="31"/>
      <c r="J13" s="30"/>
      <c r="K13" s="28"/>
      <c r="L13" s="30"/>
      <c r="M13" s="30"/>
      <c r="N13" s="30"/>
      <c r="O13" s="30"/>
      <c r="P13" s="30"/>
      <c r="Q13" s="30"/>
      <c r="R13" s="30"/>
      <c r="S13" s="30"/>
      <c r="T13" s="2041" t="s">
        <v>2074</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2084</v>
      </c>
      <c r="B15" s="2039"/>
      <c r="C15" s="2039"/>
      <c r="D15" s="2039"/>
      <c r="E15" s="2039"/>
      <c r="F15" s="2039"/>
      <c r="G15" s="2039"/>
      <c r="H15" s="2040"/>
      <c r="T15" s="2045" t="s">
        <v>2075</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2133</v>
      </c>
      <c r="B17" s="1996"/>
      <c r="C17" s="1996"/>
      <c r="D17" s="1996"/>
      <c r="E17" s="1996"/>
      <c r="F17" s="1996"/>
      <c r="G17" s="1996"/>
      <c r="H17" s="2021"/>
      <c r="T17" s="2052" t="s">
        <v>2076</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2085</v>
      </c>
      <c r="B19" s="1981"/>
      <c r="C19" s="1981"/>
      <c r="D19" s="1981"/>
      <c r="E19" s="1981"/>
      <c r="F19" s="1981"/>
      <c r="G19" s="1981"/>
      <c r="H19" s="1961"/>
      <c r="I19" s="30"/>
      <c r="J19" s="99"/>
      <c r="K19" s="40"/>
      <c r="L19" s="38"/>
      <c r="M19" s="112" t="s">
        <v>333</v>
      </c>
      <c r="P19" s="27"/>
      <c r="Q19" s="27"/>
      <c r="R19" s="27"/>
      <c r="S19" s="31"/>
      <c r="T19" s="2035" t="s">
        <v>2077</v>
      </c>
      <c r="U19" s="1960"/>
      <c r="V19" s="1960"/>
      <c r="W19" s="1961"/>
      <c r="X19" s="2050" t="s">
        <v>2078</v>
      </c>
      <c r="Y19" s="2051"/>
      <c r="Z19" s="2048">
        <v>62002</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2086</v>
      </c>
      <c r="B21" s="1960"/>
      <c r="C21" s="1960"/>
      <c r="D21" s="1960"/>
      <c r="E21" s="1960"/>
      <c r="F21" s="1960"/>
      <c r="G21" s="1960"/>
      <c r="H21" s="1961"/>
      <c r="I21" s="2015" t="s">
        <v>699</v>
      </c>
      <c r="J21" s="2010"/>
      <c r="K21" s="2010"/>
      <c r="L21" s="2010"/>
      <c r="M21" s="2010"/>
      <c r="N21" s="2010"/>
      <c r="O21" s="2010"/>
      <c r="P21" s="2010"/>
      <c r="Q21" s="2010"/>
      <c r="R21" s="2010"/>
      <c r="S21" s="2016"/>
      <c r="T21" s="2059" t="s">
        <v>2079</v>
      </c>
      <c r="U21" s="2060"/>
      <c r="V21" s="2060"/>
      <c r="W21" s="2060"/>
      <c r="X21" s="2065" t="s">
        <v>2080</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2087</v>
      </c>
      <c r="B23" s="2013"/>
      <c r="C23" s="2013"/>
      <c r="D23" s="2013"/>
      <c r="E23" s="2013"/>
      <c r="F23" s="2013"/>
      <c r="G23" s="2013"/>
      <c r="H23" s="2014"/>
      <c r="T23" s="1995" t="s">
        <v>2083</v>
      </c>
      <c r="U23" s="2058"/>
      <c r="V23" s="2058"/>
      <c r="W23" s="2058"/>
      <c r="X23" s="2062">
        <v>43434</v>
      </c>
      <c r="Y23" s="2063"/>
      <c r="Z23" s="2063"/>
      <c r="AA23" s="2064"/>
    </row>
    <row r="24" spans="1:27" ht="14.1" customHeight="1" x14ac:dyDescent="0.2">
      <c r="A24" s="88" t="s">
        <v>698</v>
      </c>
      <c r="B24" s="49"/>
      <c r="C24" s="49"/>
      <c r="D24" s="49"/>
      <c r="E24" s="49"/>
      <c r="F24" s="49"/>
      <c r="G24" s="49"/>
      <c r="H24" s="61"/>
      <c r="J24" s="1982" t="str">
        <f>IF(B5="x",IF(AUDITCHECK!D29="AFR form Incomplete.","",IF(AUDITCHECK!D29="Deficit reduction plan is required.","School District must complete a deficit reduction plan in the 2018-2019 Budget",)),"")</f>
        <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62018</v>
      </c>
      <c r="B25" s="1960"/>
      <c r="C25" s="1960"/>
      <c r="D25" s="1960"/>
      <c r="E25" s="1960"/>
      <c r="F25" s="1960"/>
      <c r="G25" s="1960"/>
      <c r="H25" s="1961"/>
      <c r="I25" s="113"/>
      <c r="J25" s="1984"/>
      <c r="K25" s="1984"/>
      <c r="L25" s="1984"/>
      <c r="M25" s="1984"/>
      <c r="N25" s="1984"/>
      <c r="O25" s="1984"/>
      <c r="P25" s="1984"/>
      <c r="Q25" s="1984"/>
      <c r="R25" s="1984"/>
      <c r="S25" s="1985"/>
      <c r="T25" s="2055" t="s">
        <v>2081</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2082</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2082</v>
      </c>
      <c r="C30" s="124" t="s">
        <v>1226</v>
      </c>
      <c r="D30" s="28"/>
      <c r="E30" s="28"/>
      <c r="F30" s="140"/>
      <c r="G30" s="114"/>
      <c r="H30" s="114"/>
      <c r="I30" s="54"/>
      <c r="J30" s="148" t="s">
        <v>2082</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2082</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7A9342C1-FF19-4377-AC33-D2EBBDE499E9}" scale="110" showPageBreaks="1" showGridLines="0" topLeftCell="A13">
      <selection activeCell="F35" sqref="F35"/>
      <pageMargins left="0.75" right="0.75" top="1" bottom="0.5" header="0.5" footer="0.5"/>
      <printOptions horizontalCentered="1"/>
      <pageSetup scale="67" orientation="landscape" useFirstPageNumber="1" r:id="rId1"/>
      <headerFooter>
        <oddFooter>&amp;C&amp;"Times New Roman,Regular"
&amp;P</oddFooter>
      </headerFooter>
    </customSheetView>
    <customSheetView guid="{C6CC1FC0-E69A-4F20-9DAF-2BB5E836C23A}" scale="110" showGridLines="0" topLeftCell="A13">
      <selection activeCell="F35" sqref="F35"/>
      <pageMargins left="0.75" right="0.75" top="1" bottom="0.5" header="0.5" footer="0.5"/>
      <printOptions horizontalCentered="1"/>
      <pageSetup scale="67" orientation="landscape" useFirstPageNumber="1" r:id="rId2"/>
      <headerFooter>
        <oddFooter>&amp;C&amp;"Times New Roman,Regular"
&amp;P</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3" display="www.isbe.net/sfms/afr/afr.htm"/>
    <hyperlink ref="I22:S22" r:id="rId4" display="   Send ISBE a File"/>
  </hyperlinks>
  <printOptions horizontalCentered="1"/>
  <pageMargins left="0.75" right="0.75" top="1" bottom="0.5" header="0.5" footer="0.5"/>
  <pageSetup scale="67" orientation="landscape" useFirstPageNumber="1" r:id="rId5"/>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O26" sqref="O2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1902</v>
      </c>
      <c r="B2" s="1550" t="s">
        <v>2034</v>
      </c>
      <c r="C2" s="715" t="s">
        <v>1907</v>
      </c>
      <c r="D2" s="715" t="s">
        <v>1908</v>
      </c>
      <c r="E2" s="715" t="s">
        <v>1909</v>
      </c>
      <c r="F2" s="715" t="s">
        <v>1910</v>
      </c>
    </row>
    <row r="3" spans="1:6" ht="12" customHeight="1" x14ac:dyDescent="0.2">
      <c r="A3" s="2202"/>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7A9342C1-FF19-4377-AC33-D2EBBDE499E9}" scale="110" colorId="8" showPageBreaks="1" showGridLines="0">
      <selection activeCell="O26" sqref="O26"/>
      <pageMargins left="0.75" right="0.75" top="1.5" bottom="0.5" header="0.5" footer="0.5"/>
      <printOptions horizontalCentered="1"/>
      <pageSetup scale="94" firstPageNumber="52" orientation="landscape" useFirstPageNumber="1" r:id="rId1"/>
      <headerFooter>
        <oddHeader>&amp;C&amp;"Times New Roman,Regular"REGION III SPECIAL EDUCATION COOPERATIVE
SCHEDULE OF AD VALOREM TAX RECEIPTS
FOR THE YEAR ENDED JUNE 30, 2018</oddHeader>
        <oddFooter>&amp;C&amp;"Times New Roman,Regular"See Independent Auditor's Reports
&amp;P</oddFooter>
      </headerFooter>
    </customSheetView>
    <customSheetView guid="{C6CC1FC0-E69A-4F20-9DAF-2BB5E836C23A}" scale="110" colorId="8" showGridLines="0">
      <selection activeCell="O26" sqref="O26"/>
      <pageMargins left="0.75" right="0.75" top="1.5" bottom="0.5" header="0.5" footer="0.5"/>
      <printOptions horizontalCentered="1"/>
      <pageSetup scale="94" firstPageNumber="52" orientation="landscape" useFirstPageNumber="1" r:id="rId2"/>
      <headerFooter>
        <oddHeader>&amp;C&amp;"Times New Roman,Regular"REGION III SPECIAL EDUCATION COOPERATIVE
SCHEDULE OF AD VALOREM TAX RECEIPTS
FOR THE YEAR ENDED JUNE 30, 2018</oddHeader>
        <oddFooter>&amp;C&amp;"Times New Roman,Regular"See Independent Auditor's Reports
&amp;P</oddFooter>
      </headerFooter>
    </customSheetView>
  </customSheetViews>
  <mergeCells count="1">
    <mergeCell ref="A2:A3"/>
  </mergeCells>
  <phoneticPr fontId="12" type="noConversion"/>
  <printOptions horizontalCentered="1" gridLinesSet="0"/>
  <pageMargins left="0.75" right="0.75" top="1.5" bottom="0.5" header="0.5" footer="0.5"/>
  <pageSetup scale="94" firstPageNumber="52" orientation="landscape" useFirstPageNumber="1" r:id="rId3"/>
  <headerFooter>
    <oddHeader>&amp;C&amp;"Times New Roman,Regular"REGION III SPECIAL EDUCATION COOPERATIVE
SCHEDULE OF AD VALOREM TAX RECEIPTS
FOR THE YEAR ENDED JUNE 30, 2018</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colorId="8" zoomScaleNormal="100" workbookViewId="0">
      <selection activeCell="O23" sqref="O2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1902</v>
      </c>
      <c r="B2" s="2229"/>
      <c r="C2" s="1909" t="s">
        <v>2035</v>
      </c>
      <c r="D2" s="724" t="s">
        <v>2042</v>
      </c>
      <c r="E2" s="724" t="s">
        <v>2043</v>
      </c>
      <c r="F2" s="1909" t="s">
        <v>2036</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7A9342C1-FF19-4377-AC33-D2EBBDE499E9}" colorId="8" showPageBreaks="1" showGridLines="0">
      <selection activeCell="O23" sqref="O23"/>
      <pageMargins left="0.75" right="0.75" top="1" bottom="0.5" header="0.5" footer="0.5"/>
      <printOptions horizontalCentered="1"/>
      <pageSetup scale="63" firstPageNumber="24" fitToHeight="0" orientation="landscape" r:id="rId1"/>
      <headerFooter>
        <oddHeader>&amp;C&amp;"Times New Roman,Regular"REGION III SPECIAL EDUCATION COOPERATIVE
SCHEDULE OF SHORT-TERM AND LONG-TERM DEBT
FOR THE YEAR ENDED JUNE 30, 2018</oddHeader>
        <oddFooter>&amp;C&amp;"Times New Roman,Regular"See Independent Auditor's Reports
&amp;P</oddFooter>
      </headerFooter>
    </customSheetView>
    <customSheetView guid="{C6CC1FC0-E69A-4F20-9DAF-2BB5E836C23A}" colorId="8" showGridLines="0">
      <selection activeCell="O23" sqref="O23"/>
      <pageMargins left="0.75" right="0.75" top="1" bottom="0.5" header="0.5" footer="0.5"/>
      <printOptions horizontalCentered="1"/>
      <pageSetup scale="63" firstPageNumber="24" fitToHeight="0" orientation="landscape" r:id="rId2"/>
      <headerFooter>
        <oddHeader>&amp;C&amp;"Times New Roman,Regular"REGION III SPECIAL EDUCATION COOPERATIVE
SCHEDULE OF SHORT-TERM AND LONG-TERM DEBT
FOR THE YEAR ENDED JUNE 30, 2018</oddHeader>
        <oddFooter>&amp;C&amp;"Times New Roman,Regular"See Independent Auditor's Reports
&amp;P</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75" right="0.75" top="1" bottom="0.5" header="0.5" footer="0.5"/>
  <pageSetup scale="63" firstPageNumber="24" fitToHeight="0" orientation="landscape" r:id="rId3"/>
  <headerFooter>
    <oddHeader>&amp;C&amp;"Times New Roman,Regular"REGION III SPECIAL EDUCATION COOPERATIVE
SCHEDULE OF SHORT-TERM AND LONG-TERM DEBT
FOR THE YEAR ENDED JUNE 30, 2018</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F27" sqref="F2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1916</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1917</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0</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1913</v>
      </c>
      <c r="B19" s="2244"/>
      <c r="C19" s="2244"/>
      <c r="D19" s="2244"/>
      <c r="E19" s="2245"/>
      <c r="F19" s="790" t="s">
        <v>990</v>
      </c>
      <c r="G19" s="783"/>
      <c r="H19" s="783"/>
      <c r="I19" s="783"/>
      <c r="J19" s="766"/>
      <c r="K19" s="796"/>
    </row>
    <row r="20" spans="1:11" x14ac:dyDescent="0.2">
      <c r="A20" s="2246" t="s">
        <v>1918</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1919</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2023</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7A9342C1-FF19-4377-AC33-D2EBBDE499E9}" scale="110" colorId="8" showPageBreaks="1" showGridLines="0">
      <selection activeCell="F27" sqref="F27"/>
      <pageMargins left="0.75" right="0.75" top="1.05" bottom="0.5" header="0.5" footer="0.5"/>
      <printOptions horizontalCentered="1"/>
      <pageSetup scale="74" firstPageNumber="25" orientation="landscape" r:id="rId1"/>
      <headerFooter>
        <oddHeader>&amp;C&amp;"Times New Roman,Regular"REGION III SPECIAL EDUCATION COOPERATIVE
SCHEDULE OF RESTRICTED LOCAL TAX LEVIES AND SELECTED REVENUE SOURCES
SCHEDULE OF TORT IMMUNITY EXPENDITURES
FOR THE YEAR ENDED JUNE 30, 2018</oddHeader>
        <oddFooter>&amp;C&amp;"Times New Roman,Regular"See Independent Auditor's Reports
&amp;P</oddFooter>
      </headerFooter>
    </customSheetView>
    <customSheetView guid="{C6CC1FC0-E69A-4F20-9DAF-2BB5E836C23A}" scale="110" colorId="8" showGridLines="0">
      <selection activeCell="F27" sqref="F27"/>
      <pageMargins left="0.75" right="0.75" top="1.05" bottom="0.5" header="0.5" footer="0.5"/>
      <printOptions horizontalCentered="1"/>
      <pageSetup scale="74" firstPageNumber="25" orientation="landscape" r:id="rId2"/>
      <headerFooter>
        <oddHeader>&amp;C&amp;"Times New Roman,Regular"REGION III SPECIAL EDUCATION COOPERATIVE
SCHEDULE OF RESTRICTED LOCAL TAX LEVIES AND SELECTED REVENUE SOURCES
SCHEDULE OF TORT IMMUNITY EXPENDITURES
FOR THE YEAR ENDED JUNE 30, 2018</oddHeader>
        <oddFooter>&amp;C&amp;"Times New Roman,Regular"See Independent Auditor's Reports
&amp;P</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orizontalCentered="1"/>
  <pageMargins left="0.75" right="0.75" top="1.05" bottom="0.5" header="0.5" footer="0.5"/>
  <pageSetup scale="74" firstPageNumber="25" orientation="landscape" r:id="rId3"/>
  <headerFooter>
    <oddHeader>&amp;C&amp;"Times New Roman,Regular"REGION III SPECIAL EDUCATION COOPERATIVE
SCHEDULE OF RESTRICTED LOCAL TAX LEVIES AND SELECTED REVENUE SOURCES
SCHEDULE OF TORT IMMUNITY EXPENDITURES
FOR THE YEAR ENDED JUNE 30, 2018</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2032</v>
      </c>
      <c r="B1" s="2272"/>
      <c r="C1" s="2273"/>
      <c r="D1" s="827"/>
      <c r="E1" s="828"/>
      <c r="F1" s="828"/>
      <c r="G1" s="829"/>
      <c r="H1" s="830"/>
      <c r="I1" s="831"/>
      <c r="J1" s="2269"/>
      <c r="K1" s="2270"/>
      <c r="L1" s="2270"/>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44150</v>
      </c>
      <c r="D5" s="842"/>
      <c r="E5" s="842"/>
      <c r="F5" s="1782">
        <f>(C5+D5)-E5</f>
        <v>44150</v>
      </c>
      <c r="G5" s="838"/>
      <c r="H5" s="843"/>
      <c r="I5" s="843"/>
      <c r="J5" s="843"/>
      <c r="K5" s="794"/>
      <c r="L5" s="1791">
        <f>F5-K5</f>
        <v>44150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191272</v>
      </c>
      <c r="D8" s="845"/>
      <c r="E8" s="845"/>
      <c r="F8" s="1782">
        <f>(C8+D8)-E8</f>
        <v>191272</v>
      </c>
      <c r="G8" s="844">
        <v>50</v>
      </c>
      <c r="H8" s="766">
        <v>136935</v>
      </c>
      <c r="I8" s="766">
        <v>3826</v>
      </c>
      <c r="J8" s="766"/>
      <c r="K8" s="1791">
        <f>(H8+I8)-J8</f>
        <v>140761</v>
      </c>
      <c r="L8" s="1791">
        <f>F8-K8</f>
        <v>50511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17402</v>
      </c>
      <c r="D10" s="847"/>
      <c r="E10" s="847"/>
      <c r="F10" s="1786">
        <f>(C10+D10)-E10</f>
        <v>17402</v>
      </c>
      <c r="G10" s="844">
        <v>20</v>
      </c>
      <c r="H10" s="848">
        <v>17402</v>
      </c>
      <c r="I10" s="848"/>
      <c r="J10" s="848"/>
      <c r="K10" s="1791">
        <f>(H10+I10)-J10</f>
        <v>17402</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16489</v>
      </c>
      <c r="D12" s="845"/>
      <c r="E12" s="845">
        <v>8630</v>
      </c>
      <c r="F12" s="1782">
        <f>(C12+D12)-E12</f>
        <v>7859</v>
      </c>
      <c r="G12" s="844">
        <v>10</v>
      </c>
      <c r="H12" s="766">
        <v>10375</v>
      </c>
      <c r="I12" s="766">
        <v>949</v>
      </c>
      <c r="J12" s="766">
        <v>4353</v>
      </c>
      <c r="K12" s="1791">
        <f>(H12+I12)-J12</f>
        <v>6971</v>
      </c>
      <c r="L12" s="1791">
        <f>F12-K12</f>
        <v>888</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269313</v>
      </c>
      <c r="D16" s="1782">
        <f>SUM(D3,D5:D6,D8:D10,D12:D15)</f>
        <v>0</v>
      </c>
      <c r="E16" s="1782">
        <f>SUM(E3,E5:E6,E8:E10,E12:E15)</f>
        <v>8630</v>
      </c>
      <c r="F16" s="1782">
        <f>SUM(F3,F5:F6,F8:F10,F12:F15)</f>
        <v>260683</v>
      </c>
      <c r="G16" s="844"/>
      <c r="H16" s="1782">
        <f>SUM(H3,H6,H8:H10,H12:H14,)</f>
        <v>164712</v>
      </c>
      <c r="I16" s="1782">
        <f>SUM(I3,I6,I8:I10,I12:I14,)</f>
        <v>4775</v>
      </c>
      <c r="J16" s="1782">
        <f>SUM(J3,J6,J8:J10,J12:J14,)</f>
        <v>4353</v>
      </c>
      <c r="K16" s="1782">
        <f>(H16+I16)-J16</f>
        <v>165134</v>
      </c>
      <c r="L16" s="1782">
        <f>F16-K16</f>
        <v>95549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4775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7A9342C1-FF19-4377-AC33-D2EBBDE499E9}" scale="110" colorId="8" showPageBreaks="1" showGridLines="0">
      <selection activeCell="J13" sqref="J13"/>
      <pageMargins left="0.75" right="0.75" top="1.75" bottom="0.5" header="0.5" footer="0.5"/>
      <printOptions horizontalCentered="1"/>
      <pageSetup scale="74" firstPageNumber="26" orientation="landscape" r:id="rId1"/>
      <headerFooter>
        <oddHeader>&amp;C&amp;"Times New Roman,Regular"REGION III SPECIAL EDUCATION COOPERATIVE
SCHEDULE OF CAPITAL OUTLAY AND DEPRECIATION
FOR THE YEAR ENDED JUNE 30, 2018</oddHeader>
        <oddFooter>&amp;C&amp;"Times New Roman,Regular"See Independent Auditor's Reports
&amp;P</oddFooter>
      </headerFooter>
    </customSheetView>
    <customSheetView guid="{C6CC1FC0-E69A-4F20-9DAF-2BB5E836C23A}" scale="110" colorId="8" showGridLines="0">
      <selection activeCell="J13" sqref="J13"/>
      <pageMargins left="0.75" right="0.75" top="1.75" bottom="0.5" header="0.5" footer="0.5"/>
      <printOptions horizontalCentered="1"/>
      <pageSetup scale="74" firstPageNumber="26" orientation="landscape" r:id="rId2"/>
      <headerFooter>
        <oddHeader>&amp;C&amp;"Times New Roman,Regular"REGION III SPECIAL EDUCATION COOPERATIVE
SCHEDULE OF CAPITAL OUTLAY AND DEPRECIATION
FOR THE YEAR ENDED JUNE 30, 2018</oddHeader>
        <oddFooter>&amp;C&amp;"Times New Roman,Regular"See Independent Auditor's Reports
&amp;P</oddFooter>
      </headerFooter>
    </customSheetView>
  </customSheetViews>
  <mergeCells count="2">
    <mergeCell ref="J1:L1"/>
    <mergeCell ref="A1:C1"/>
  </mergeCells>
  <phoneticPr fontId="12" type="noConversion"/>
  <printOptions horizontalCentered="1"/>
  <pageMargins left="0.75" right="0.75" top="1.75" bottom="0.5" header="0.5" footer="0.5"/>
  <pageSetup scale="74" firstPageNumber="26" orientation="landscape" r:id="rId3"/>
  <headerFooter>
    <oddHeader>&amp;C&amp;"Times New Roman,Regular"REGION III SPECIAL EDUCATION COOPERATIVE
SCHEDULE OF CAPITAL OUTLAY AND DEPRECIATION
FOR THE YEAR ENDED JUNE 30, 2018</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87" activePane="bottomLeft" state="frozen"/>
      <selection activeCell="K34" sqref="K34"/>
      <selection pane="bottomLeft" activeCell="D39" sqref="D3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5213219</v>
      </c>
      <c r="G8" s="866"/>
    </row>
    <row r="9" spans="1:7" x14ac:dyDescent="0.2">
      <c r="A9" s="870" t="s">
        <v>480</v>
      </c>
      <c r="B9" s="871" t="s">
        <v>1986</v>
      </c>
      <c r="C9" s="872"/>
      <c r="D9" s="870" t="s">
        <v>522</v>
      </c>
      <c r="E9" s="869"/>
      <c r="F9" s="1935">
        <f>'Expenditures 15-22'!K151</f>
        <v>0</v>
      </c>
      <c r="G9" s="873"/>
    </row>
    <row r="10" spans="1:7" x14ac:dyDescent="0.2">
      <c r="A10" s="870" t="s">
        <v>520</v>
      </c>
      <c r="B10" s="871" t="s">
        <v>1987</v>
      </c>
      <c r="C10" s="872"/>
      <c r="D10" s="870" t="s">
        <v>522</v>
      </c>
      <c r="E10" s="869"/>
      <c r="F10" s="1935">
        <f>'Expenditures 15-22'!K174</f>
        <v>0</v>
      </c>
      <c r="G10" s="873"/>
    </row>
    <row r="11" spans="1:7" x14ac:dyDescent="0.2">
      <c r="A11" s="870" t="s">
        <v>481</v>
      </c>
      <c r="B11" s="871" t="s">
        <v>1988</v>
      </c>
      <c r="C11" s="872"/>
      <c r="D11" s="870" t="s">
        <v>522</v>
      </c>
      <c r="E11" s="869"/>
      <c r="F11" s="1935">
        <f>'Expenditures 15-22'!K210</f>
        <v>0</v>
      </c>
      <c r="G11" s="873"/>
    </row>
    <row r="12" spans="1:7" x14ac:dyDescent="0.2">
      <c r="A12" s="870" t="s">
        <v>482</v>
      </c>
      <c r="B12" s="871" t="s">
        <v>1989</v>
      </c>
      <c r="C12" s="872"/>
      <c r="D12" s="870" t="s">
        <v>522</v>
      </c>
      <c r="E12" s="869"/>
      <c r="F12" s="1935">
        <f>'Expenditures 15-22'!K295</f>
        <v>0</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5213219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15473</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2453388</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0</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2468861</v>
      </c>
      <c r="G76" s="866"/>
    </row>
    <row r="77" spans="1:8" s="894" customFormat="1" ht="12" customHeight="1" thickTop="1" thickBot="1" x14ac:dyDescent="0.25">
      <c r="A77" s="1801"/>
      <c r="B77" s="1798"/>
      <c r="C77" s="1794"/>
      <c r="D77" s="1799" t="s">
        <v>2009</v>
      </c>
      <c r="E77" s="1796"/>
      <c r="F77" s="1802">
        <f>(F14-F76)</f>
        <v>2744358</v>
      </c>
      <c r="G77" s="870"/>
    </row>
    <row r="78" spans="1:8" s="894" customFormat="1" ht="12" customHeight="1" thickTop="1" x14ac:dyDescent="0.2">
      <c r="A78" s="1803"/>
      <c r="B78" s="1798"/>
      <c r="C78" s="1794"/>
      <c r="D78" s="1799" t="s">
        <v>2056</v>
      </c>
      <c r="E78" s="1796"/>
      <c r="F78" s="899">
        <v>0</v>
      </c>
      <c r="G78" s="900"/>
      <c r="H78" s="870"/>
    </row>
    <row r="79" spans="1:8" s="894" customFormat="1" ht="12" customHeight="1" thickBot="1" x14ac:dyDescent="0.25">
      <c r="A79" s="1804"/>
      <c r="B79" s="1798"/>
      <c r="C79" s="1794"/>
      <c r="D79" s="1799" t="s">
        <v>2010</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103620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27665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87670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218955</v>
      </c>
    </row>
    <row r="179" spans="1:7" ht="12" customHeight="1" x14ac:dyDescent="0.2">
      <c r="A179" s="1792"/>
      <c r="B179" s="1806"/>
      <c r="C179" s="1807"/>
      <c r="D179" s="1808" t="s">
        <v>2012</v>
      </c>
      <c r="E179" s="1809"/>
      <c r="F179" s="1811">
        <f>'PCTC-OEPP 27-28'!F77-F178</f>
        <v>2525403</v>
      </c>
    </row>
    <row r="180" spans="1:7" ht="12" customHeight="1" x14ac:dyDescent="0.2">
      <c r="A180" s="1792"/>
      <c r="B180" s="1806"/>
      <c r="C180" s="1807"/>
      <c r="D180" s="1808" t="s">
        <v>1921</v>
      </c>
      <c r="E180" s="1809"/>
      <c r="F180" s="1811">
        <f>'Cap Outlay Deprec 26'!I18</f>
        <v>4775</v>
      </c>
    </row>
    <row r="181" spans="1:7" ht="12" customHeight="1" x14ac:dyDescent="0.2">
      <c r="A181" s="1792"/>
      <c r="B181" s="1806"/>
      <c r="C181" s="1807"/>
      <c r="D181" s="1808" t="s">
        <v>2013</v>
      </c>
      <c r="E181" s="1809"/>
      <c r="F181" s="1811">
        <f>F179+F180</f>
        <v>2530178</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2014</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7A9342C1-FF19-4377-AC33-D2EBBDE499E9}" scale="110" colorId="8" showPageBreaks="1" showGridLines="0" printArea="1" hiddenRows="1">
      <pane ySplit="5" topLeftCell="A87" activePane="bottomLeft" state="frozen"/>
      <selection pane="bottomLeft" activeCell="D39" sqref="D39"/>
      <rowBreaks count="1" manualBreakCount="1">
        <brk id="80" max="16383" man="1"/>
      </rowBreaks>
      <pageMargins left="0.75" right="0.75" top="1.1499999999999999" bottom="0.5" header="0.5" footer="0.5"/>
      <printOptions horizontalCentered="1"/>
      <pageSetup scale="65" firstPageNumber="27" orientation="portrait" r:id="rId1"/>
      <headerFooter>
        <oddHeader>&amp;C&amp;"Times New Roman,Regular"REGION III SPECIAL EDUCATION COOPERATIVE
ESTIMATED OPERATING EXPENSE PER PUPIL/PER CAPITA TUITION CHARGE COMPUTATIONS
FOR THE YEAR ENDED JUNE 30, 2018</oddHeader>
        <oddFooter>&amp;C&amp;"Times New Roman,Regular"See Independent Auditor's Reports
&amp;P</oddFooter>
      </headerFooter>
    </customSheetView>
    <customSheetView guid="{C6CC1FC0-E69A-4F20-9DAF-2BB5E836C23A}" scale="110" colorId="8" showGridLines="0" hiddenRows="1">
      <pane ySplit="5" topLeftCell="A87" activePane="bottomLeft" state="frozen"/>
      <selection pane="bottomLeft" activeCell="D39" sqref="D39"/>
      <rowBreaks count="1" manualBreakCount="1">
        <brk id="80" max="16383" man="1"/>
      </rowBreaks>
      <pageMargins left="0.75" right="0.75" top="1.1499999999999999" bottom="0.5" header="0.5" footer="0.5"/>
      <printOptions horizontalCentered="1"/>
      <pageSetup scale="65" firstPageNumber="27" orientation="portrait" r:id="rId2"/>
      <headerFooter>
        <oddHeader>&amp;C&amp;"Times New Roman,Regular"REGION III SPECIAL EDUCATION COOPERATIVE
ESTIMATED OPERATING EXPENSE PER PUPIL/PER CAPITA TUITION CHARGE COMPUTATIONS
FOR THE YEAR ENDED JUNE 30, 2018</oddHeader>
        <oddFooter>&amp;C&amp;"Times New Roman,Regular"See Independent Auditor's Reports
&amp;P</oddFooter>
      </headerFooter>
    </customSheetView>
  </customSheetViews>
  <mergeCells count="5">
    <mergeCell ref="A6:F6"/>
    <mergeCell ref="A1:F1"/>
    <mergeCell ref="A81:F81"/>
    <mergeCell ref="A2:F2"/>
    <mergeCell ref="A5:F5"/>
  </mergeCells>
  <phoneticPr fontId="12" type="noConversion"/>
  <hyperlinks>
    <hyperlink ref="B189" r:id="rId3"/>
  </hyperlinks>
  <printOptions horizontalCentered="1"/>
  <pageMargins left="0.75" right="0.75" top="1.1499999999999999" bottom="0.5" header="0.5" footer="0.5"/>
  <pageSetup scale="65" firstPageNumber="27" orientation="portrait" r:id="rId4"/>
  <headerFooter>
    <oddHeader>&amp;C&amp;"Times New Roman,Regular"REGION III SPECIAL EDUCATION COOPERATIVE
ESTIMATED OPERATING EXPENSE PER PUPIL/PER CAPITA TUITION CHARGE COMPUTATIONS
FOR THE YEAR ENDED JUNE 30, 2018</oddHeader>
    <oddFooter>&amp;C&amp;"Times New Roman,Regular"See Independent Auditor's Reports
&amp;P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workbookViewId="0">
      <pane ySplit="16" topLeftCell="A17" activePane="bottomLeft" state="frozen"/>
      <selection activeCell="K34" sqref="K34"/>
      <selection pane="bottomLeft" activeCell="D18" sqref="D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1922</v>
      </c>
      <c r="B4" s="2289"/>
      <c r="C4" s="2289"/>
      <c r="D4" s="2289"/>
      <c r="E4" s="2289"/>
      <c r="F4" s="2289"/>
      <c r="G4" s="2290"/>
    </row>
    <row r="5" spans="1:7" x14ac:dyDescent="0.25">
      <c r="A5" s="2291"/>
      <c r="B5" s="2292"/>
      <c r="C5" s="2292"/>
      <c r="D5" s="2292"/>
      <c r="E5" s="2292"/>
      <c r="F5" s="2292"/>
      <c r="G5" s="2293"/>
    </row>
    <row r="6" spans="1:7" ht="18.75" x14ac:dyDescent="0.25">
      <c r="A6" s="1556" t="s">
        <v>1923</v>
      </c>
      <c r="B6" s="1557"/>
      <c r="C6" s="1557"/>
      <c r="D6" s="1557"/>
      <c r="E6" s="1557"/>
      <c r="F6" s="1557"/>
      <c r="G6" s="1558"/>
    </row>
    <row r="7" spans="1:7" ht="30.75" customHeight="1" x14ac:dyDescent="0.25">
      <c r="A7" s="2294" t="s">
        <v>2072</v>
      </c>
      <c r="B7" s="2295"/>
      <c r="C7" s="2295"/>
      <c r="D7" s="2295"/>
      <c r="E7" s="2295"/>
      <c r="F7" s="2295"/>
      <c r="G7" s="2296"/>
    </row>
    <row r="8" spans="1:7" ht="15.75" customHeight="1" x14ac:dyDescent="0.25">
      <c r="A8" s="2297" t="s">
        <v>2021</v>
      </c>
      <c r="B8" s="2298"/>
      <c r="C8" s="2298"/>
      <c r="D8" s="2298"/>
      <c r="E8" s="2298"/>
      <c r="F8" s="2298"/>
      <c r="G8" s="2299"/>
    </row>
    <row r="9" spans="1:7" ht="35.25" customHeight="1" x14ac:dyDescent="0.25">
      <c r="A9" s="2294" t="s">
        <v>2020</v>
      </c>
      <c r="B9" s="2295"/>
      <c r="C9" s="2295"/>
      <c r="D9" s="2295"/>
      <c r="E9" s="2295"/>
      <c r="F9" s="2295"/>
      <c r="G9" s="2296"/>
    </row>
    <row r="10" spans="1:7" ht="15" customHeight="1" x14ac:dyDescent="0.25">
      <c r="A10" s="1559" t="s">
        <v>1924</v>
      </c>
      <c r="B10" s="1560"/>
      <c r="C10" s="1560"/>
      <c r="D10" s="1560"/>
      <c r="E10" s="1560"/>
      <c r="F10" s="1560"/>
      <c r="G10" s="1561"/>
    </row>
    <row r="11" spans="1:7" ht="17.25" customHeight="1" x14ac:dyDescent="0.25">
      <c r="A11" s="2294" t="s">
        <v>1938</v>
      </c>
      <c r="B11" s="2295"/>
      <c r="C11" s="2295"/>
      <c r="D11" s="2295"/>
      <c r="E11" s="2295"/>
      <c r="F11" s="2295"/>
      <c r="G11" s="2296"/>
    </row>
    <row r="12" spans="1:7" ht="15" customHeight="1" x14ac:dyDescent="0.25">
      <c r="A12" s="1559" t="s">
        <v>1929</v>
      </c>
      <c r="B12" s="1560"/>
      <c r="C12" s="1560"/>
      <c r="D12" s="1560"/>
      <c r="E12" s="1560"/>
      <c r="F12" s="1560"/>
      <c r="G12" s="1561"/>
    </row>
    <row r="13" spans="1:7" ht="32.25" customHeight="1" x14ac:dyDescent="0.25">
      <c r="A13" s="2285" t="s">
        <v>1930</v>
      </c>
      <c r="B13" s="2286"/>
      <c r="C13" s="2286"/>
      <c r="D13" s="2286"/>
      <c r="E13" s="2286"/>
      <c r="F13" s="2286"/>
      <c r="G13" s="2287"/>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2105</v>
      </c>
      <c r="B17" s="1868"/>
      <c r="C17" s="1678"/>
      <c r="D17" s="1867">
        <v>1</v>
      </c>
      <c r="E17" s="1562">
        <f t="shared" ref="E17:E141" si="1">IF(D17&lt;=25000,D17,IF(D17&gt;25000,25000,0))</f>
        <v>1</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v>
      </c>
      <c r="E141" s="1563">
        <f t="shared" si="1"/>
        <v>1</v>
      </c>
      <c r="F141" s="1817">
        <f>SUM(F17:F140)</f>
        <v>0</v>
      </c>
      <c r="G141" s="1818">
        <f>SUM(G17:G140)</f>
        <v>0</v>
      </c>
    </row>
  </sheetData>
  <sheetProtection sheet="1" selectLockedCells="1"/>
  <customSheetViews>
    <customSheetView guid="{7A9342C1-FF19-4377-AC33-D2EBBDE499E9}" showPageBreaks="1" showGridLines="0" hiddenColumns="1">
      <pane ySplit="16" topLeftCell="A17" activePane="bottomLeft" state="frozen"/>
      <selection pane="bottomLeft" activeCell="D18" sqref="D18"/>
      <rowBreaks count="1" manualBreakCount="1">
        <brk id="76" max="16383" man="1"/>
      </rowBreaks>
      <pageMargins left="0.75" right="0.75" top="1.1000000000000001" bottom="0.5" header="0.5" footer="0.5"/>
      <printOptions horizontalCentered="1"/>
      <pageSetup scale="54" firstPageNumber="30" fitToHeight="0" orientation="portrait" r:id="rId1"/>
      <headerFooter>
        <oddHeader>&amp;C&amp;"Times New Roman,Regular"REGION III SPECIAL EDUCATION COOPERATIVE
CURRENT YEAR PAYMENT ON CONTRACTS FOR INDIRECT COST RATE COMPUTATION
FOR THE YEAR ENDED JUNE 30, 2018</oddHeader>
        <oddFooter>&amp;C&amp;"Times New Roman,Regular"See Independent Auditor's Reports
&amp;P</oddFooter>
      </headerFooter>
    </customSheetView>
    <customSheetView guid="{C6CC1FC0-E69A-4F20-9DAF-2BB5E836C23A}" showGridLines="0" hiddenColumns="1">
      <pane ySplit="16" topLeftCell="A17" activePane="bottomLeft" state="frozen"/>
      <selection pane="bottomLeft" activeCell="D18" sqref="D18"/>
      <rowBreaks count="1" manualBreakCount="1">
        <brk id="76" max="16383" man="1"/>
      </rowBreaks>
      <pageMargins left="0.75" right="0.75" top="1.1000000000000001" bottom="0.5" header="0.5" footer="0.5"/>
      <printOptions horizontalCentered="1"/>
      <pageSetup scale="54" firstPageNumber="30" fitToHeight="0" orientation="portrait" r:id="rId2"/>
      <headerFooter>
        <oddHeader>&amp;C&amp;"Times New Roman,Regular"REGION III SPECIAL EDUCATION COOPERATIVE
CURRENT YEAR PAYMENT ON CONTRACTS FOR INDIRECT COST RATE COMPUTATION
FOR THE YEAR ENDED JUNE 30, 2018</oddHeader>
        <oddFooter>&amp;C&amp;"Times New Roman,Regular"See Independent Auditor's Reports
&amp;P</oddFooter>
      </headerFooter>
    </customSheetView>
  </customSheetViews>
  <mergeCells count="6">
    <mergeCell ref="A13:G13"/>
    <mergeCell ref="A4:G5"/>
    <mergeCell ref="A11:G11"/>
    <mergeCell ref="A7:G7"/>
    <mergeCell ref="A8:G8"/>
    <mergeCell ref="A9:G9"/>
  </mergeCells>
  <printOptions horizontalCentered="1"/>
  <pageMargins left="0.75" right="0.75" top="1.1000000000000001" bottom="0.5" header="0.5" footer="0.5"/>
  <pageSetup scale="54" firstPageNumber="30" fitToHeight="0" orientation="portrait" r:id="rId3"/>
  <headerFooter>
    <oddHeader>&amp;C&amp;"Times New Roman,Regular"REGION III SPECIAL EDUCATION COOPERATIVE
CURRENT YEAR PAYMENT ON CONTRACTS FOR INDIRECT COST RATE COMPUTATION
FOR THE YEAR ENDED JUNE 30, 2018</oddHeader>
    <oddFooter>&amp;C&amp;"Times New Roman,Regular"See Independent Auditor's Reports
&amp;P</oddFooter>
  </headerFooter>
  <rowBreaks count="1" manualBreakCount="1">
    <brk id="7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B2" colorId="8" zoomScale="110" zoomScaleNormal="110" workbookViewId="0">
      <selection activeCell="K34" sqref="K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05" t="s">
        <v>1942</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1881625</v>
      </c>
      <c r="F19" s="1822"/>
      <c r="G19" s="1824">
        <f>'Expenditures 15-22'!K33-SUM('Expenditures 15-22'!G33,'Expenditures 15-22'!I33)+'Expenditures 15-22'!D229</f>
        <v>1881625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465143</v>
      </c>
      <c r="F21" s="1825"/>
      <c r="G21" s="1828">
        <f>'Expenditures 15-22'!K42-SUM('Expenditures 15-22'!G42,'Expenditures 15-22'!I42)+'Expenditures 15-22'!K120-SUM('Expenditures 15-22'!G120,'Expenditures 15-22'!I120)+'Expenditures 15-22'!K180-SUM('Expenditures 15-22'!G180,'Expenditures 15-22'!I180)+'Expenditures 15-22'!D238</f>
        <v>465143</v>
      </c>
      <c r="H21" s="988"/>
      <c r="I21" s="162"/>
    </row>
    <row r="22" spans="1:9" s="669" customFormat="1" ht="12" customHeight="1" x14ac:dyDescent="0.2">
      <c r="A22" s="995" t="s">
        <v>585</v>
      </c>
      <c r="B22" s="996"/>
      <c r="C22" s="994">
        <v>2200</v>
      </c>
      <c r="D22" s="1825"/>
      <c r="E22" s="1827">
        <f>'Expenditures 15-22'!K47-SUM('Expenditures 15-22'!G47,'Expenditures 15-22'!I47)+'Expenditures 15-22'!D243</f>
        <v>45702</v>
      </c>
      <c r="F22" s="1825"/>
      <c r="G22" s="1828">
        <f>'Expenditures 15-22'!K47-SUM('Expenditures 15-22'!G47,'Expenditures 15-22'!I47)+'Expenditures 15-22'!D243</f>
        <v>45702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331062</v>
      </c>
      <c r="F23" s="1825"/>
      <c r="G23" s="1827">
        <f>'Expenditures 15-22'!K53-SUM('Expenditures 15-22'!G53,'Expenditures 15-22'!I53)+'Expenditures 15-22'!D257+'Expenditures 15-22'!K330-SUM('Expenditures 15-22'!G330,'Expenditures 15-22'!I330)</f>
        <v>331062</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21107</v>
      </c>
      <c r="F28" s="1829">
        <f>'Expenditures 15-22'!K61-SUM('Expenditures 15-22'!G61,'Expenditures 15-22'!I61)+'Expenditures 15-22'!K124-SUM('Expenditures 15-22'!G124,'Expenditures 15-22'!I124)+'Expenditures 15-22'!D266-E9</f>
        <v>21107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15192</v>
      </c>
      <c r="F38" s="1825"/>
      <c r="G38" s="1827">
        <f>'Expenditures 15-22'!K73-SUM('Expenditures 15-22'!G73,'Expenditures 15-22'!I73)+'Expenditures 15-22'!K128-SUM('Expenditures 15-22'!G128,'Expenditures 15-22'!I128)+'Expenditures 15-22'!K183-SUM('Expenditures 15-22'!G183,'Expenditures 15-22'!I183)+'Expenditures 15-22'!D278</f>
        <v>15192</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2759831</v>
      </c>
      <c r="F41" s="1829">
        <f>SUM(F19:F39)</f>
        <v>21107</v>
      </c>
      <c r="G41" s="1829">
        <f>SUM(G19:G40)</f>
        <v>2738724</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0</v>
      </c>
      <c r="F43" s="1830" t="s">
        <v>495</v>
      </c>
      <c r="G43" s="1831">
        <f>F41</f>
        <v>21107</v>
      </c>
    </row>
    <row r="44" spans="1:7" ht="12" customHeight="1" x14ac:dyDescent="0.2">
      <c r="A44" s="988"/>
      <c r="B44" s="162"/>
      <c r="C44" s="1002"/>
      <c r="D44" s="1830" t="s">
        <v>494</v>
      </c>
      <c r="E44" s="1831">
        <f>E41</f>
        <v>2759831</v>
      </c>
      <c r="F44" s="1830" t="s">
        <v>494</v>
      </c>
      <c r="G44" s="1831">
        <f>G41</f>
        <v>2738724</v>
      </c>
    </row>
    <row r="45" spans="1:7" ht="12" customHeight="1" x14ac:dyDescent="0.2">
      <c r="A45" s="988"/>
      <c r="B45" s="162"/>
      <c r="C45" s="162"/>
      <c r="D45" s="1832" t="s">
        <v>1063</v>
      </c>
      <c r="E45" s="1833">
        <f>(E43/E44)</f>
        <v>0</v>
      </c>
      <c r="F45" s="1832" t="s">
        <v>1063</v>
      </c>
      <c r="G45" s="1833">
        <f>(G43/G44)</f>
        <v>7.7068737119914237E-3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7A9342C1-FF19-4377-AC33-D2EBBDE499E9}" scale="110" colorId="8" showPageBreaks="1" showGridLines="0" topLeftCell="B2">
      <selection activeCell="K34" sqref="K34"/>
      <pageMargins left="0.75" right="0.75" top="1" bottom="0.5" header="0.5" footer="0.5"/>
      <printOptions horizontalCentered="1"/>
      <pageSetup scale="76" firstPageNumber="30" orientation="landscape" r:id="rId1"/>
      <headerFooter>
        <oddHeader>&amp;C&amp;"Times New Roman,Regular"REGION III SPECIAL EDUCATION COOPERATIVE
ESTIMATED INDIRECT COST RATE DATA
FOR THE YEAR ENDED JUNE 30, 2018</oddHeader>
        <oddFooter>&amp;C&amp;"Times New Roman,Regular"See Independent Auditor's Reports
&amp;P</oddFooter>
      </headerFooter>
    </customSheetView>
    <customSheetView guid="{C6CC1FC0-E69A-4F20-9DAF-2BB5E836C23A}" scale="110" colorId="8" showGridLines="0" topLeftCell="B2">
      <selection activeCell="K34" sqref="K34"/>
      <pageMargins left="0.75" right="0.75" top="1" bottom="0.5" header="0.5" footer="0.5"/>
      <printOptions horizontalCentered="1"/>
      <pageSetup scale="76" firstPageNumber="30" orientation="landscape" r:id="rId2"/>
      <headerFooter>
        <oddHeader>&amp;C&amp;"Times New Roman,Regular"REGION III SPECIAL EDUCATION COOPERATIVE
ESTIMATED INDIRECT COST RATE DATA
FOR THE YEAR ENDED JUNE 30, 2018</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6" firstPageNumber="30" orientation="landscape" r:id="rId3"/>
  <headerFooter>
    <oddHeader>&amp;C&amp;"Times New Roman,Regular"REGION III SPECIAL EDUCATION COOPERATIVE
ESTIMATED INDIRECT COST RATE DATA
FOR THE YEAR ENDED JUNE 30, 2018</oddHeader>
    <oddFooter>&amp;C&amp;"Times New Roman,Regular"See Independent Auditor's Reports
&amp;P</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K34" sqref="K34"/>
      <selection pane="bottomLeft" activeCell="D18" sqref="D18"/>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Region III Spec Ed Coop</v>
      </c>
      <c r="D6" s="2326"/>
      <c r="E6" s="2326"/>
      <c r="F6" s="1877"/>
    </row>
    <row r="7" spans="1:10" ht="11.25" customHeight="1" thickBot="1" x14ac:dyDescent="0.3">
      <c r="A7" s="1875"/>
      <c r="B7" s="1876"/>
      <c r="C7" s="2327">
        <f>COVER!A13</f>
        <v>41057801060</v>
      </c>
      <c r="D7" s="2327"/>
      <c r="E7" s="2327"/>
      <c r="F7" s="1877"/>
    </row>
    <row r="8" spans="1:10" ht="25.5" customHeight="1" thickBot="1" x14ac:dyDescent="0.25">
      <c r="A8" s="1918" t="s">
        <v>2022</v>
      </c>
      <c r="B8" s="1878" t="s">
        <v>2082</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t="s">
        <v>2134</v>
      </c>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customSheetViews>
    <customSheetView guid="{7A9342C1-FF19-4377-AC33-D2EBBDE499E9}" scale="110" showPageBreaks="1" showGridLines="0" printArea="1" hiddenRows="1">
      <pane ySplit="4" topLeftCell="A5" activePane="bottomLeft" state="frozen"/>
      <selection pane="bottomLeft" activeCell="D17" sqref="D17"/>
      <pageMargins left="0.75" right="0.75" top="1.25" bottom="0.5" header="0.5" footer="0.5"/>
      <printOptions horizontalCentered="1"/>
      <pageSetup scale="76" orientation="landscape" r:id="rId1"/>
      <headerFooter>
        <oddHeader>&amp;C&amp;"Times New Roman,Regular"REGION III SPECIAL EDUCATION COOPERATIVE</oddHeader>
        <oddFooter>&amp;C&amp;"Times New Roman,Regular"See Independent Auditor's Reports
&amp;P</oddFooter>
      </headerFooter>
    </customSheetView>
    <customSheetView guid="{C6CC1FC0-E69A-4F20-9DAF-2BB5E836C23A}" scale="110" showGridLines="0" hiddenRows="1">
      <pane ySplit="4" topLeftCell="A5" activePane="bottomLeft" state="frozen"/>
      <selection pane="bottomLeft" activeCell="D17" sqref="D17"/>
      <pageMargins left="0.75" right="0.75" top="1.25" bottom="0.5" header="0.5" footer="0.5"/>
      <printOptions horizontalCentered="1"/>
      <pageSetup scale="76" orientation="landscape" r:id="rId2"/>
      <headerFooter>
        <oddHeader>&amp;C&amp;"Times New Roman,Regular"REGION III SPECIAL EDUCATION COOPERATIVE</oddHeader>
        <oddFooter>&amp;C&amp;"Times New Roman,Regular"See Independent Auditor's Reports
&amp;P</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75" right="0.75" top="1.25" bottom="0.5" header="0.5" footer="0.5"/>
  <pageSetup scale="76" orientation="landscape" r:id="rId3"/>
  <headerFooter>
    <oddHeader>&amp;C&amp;"Times New Roman,Regular"REGION III SPECIAL EDUCATION COOPERATIVE</oddHeader>
    <oddFooter>&amp;C&amp;"Times New Roman,Regular"See Independent Auditor's Reports
&amp;P</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C1" colorId="8" zoomScale="110" zoomScaleNormal="110" workbookViewId="0">
      <selection activeCell="K34" sqref="K3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Region III Spec Ed Coop</v>
      </c>
      <c r="J6" s="2336"/>
      <c r="Q6" s="1686"/>
    </row>
    <row r="7" spans="1:17" x14ac:dyDescent="0.2">
      <c r="A7" s="2337" t="s">
        <v>924</v>
      </c>
      <c r="B7" s="2338"/>
      <c r="C7" s="2338"/>
      <c r="D7" s="2338"/>
      <c r="E7" s="2339"/>
      <c r="F7" s="1018"/>
      <c r="G7" s="1010"/>
      <c r="H7" s="1017" t="s">
        <v>390</v>
      </c>
      <c r="I7" s="2340">
        <f>COVER!A13</f>
        <v>41057801060</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331062</v>
      </c>
      <c r="F13" s="1040"/>
      <c r="G13" s="1834">
        <f t="shared" si="0"/>
        <v>331062</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331062</v>
      </c>
      <c r="F19" s="1836">
        <f t="shared" si="2"/>
        <v>0</v>
      </c>
      <c r="G19" s="1836">
        <f t="shared" si="2"/>
        <v>331062</v>
      </c>
      <c r="H19" s="1836">
        <f t="shared" si="2"/>
        <v>0</v>
      </c>
      <c r="I19" s="1836">
        <f t="shared" si="2"/>
        <v>0</v>
      </c>
      <c r="J19" s="1836">
        <f t="shared" si="2"/>
        <v>0</v>
      </c>
    </row>
    <row r="20" spans="1:10" ht="13.5" thickTop="1" x14ac:dyDescent="0.2">
      <c r="A20" s="1036">
        <v>9</v>
      </c>
      <c r="B20" s="2347" t="s">
        <v>1703</v>
      </c>
      <c r="C20" s="2347"/>
      <c r="D20" s="2348"/>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1941</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7A9342C1-FF19-4377-AC33-D2EBBDE499E9}" scale="110" colorId="8" showPageBreaks="1" showGridLines="0" topLeftCell="C1">
      <selection activeCell="K34" sqref="K34"/>
      <pageMargins left="0.75" right="0.75" top="1" bottom="0.5" header="0.5" footer="0.5"/>
      <printOptions horizontalCentered="1"/>
      <pageSetup scale="85" firstPageNumber="31" orientation="landscape" r:id="rId1"/>
      <headerFooter>
        <oddHeader>&amp;C&amp;"Times New Roman,Regular"REGION III SPECIAL EDUCATION COOPERATIVE
LIMITATION OF ADMINISTRATIVE COSTS WORKSHEET
FOR THE YEAR ENDED JUNE 30, 2018</oddHeader>
        <oddFooter>&amp;C&amp;"Times New Roman,Regular"See Independent Auditor's Reports
&amp;P</oddFooter>
      </headerFooter>
    </customSheetView>
    <customSheetView guid="{C6CC1FC0-E69A-4F20-9DAF-2BB5E836C23A}" scale="110" colorId="8" showGridLines="0" topLeftCell="C1">
      <selection activeCell="K34" sqref="K34"/>
      <pageMargins left="0.75" right="0.75" top="1" bottom="0.5" header="0.5" footer="0.5"/>
      <printOptions horizontalCentered="1"/>
      <pageSetup scale="85" firstPageNumber="31" orientation="landscape" r:id="rId2"/>
      <headerFooter>
        <oddHeader>&amp;C&amp;"Times New Roman,Regular"REGION III SPECIAL EDUCATION COOPERATIVE
LIMITATION OF ADMINISTRATIVE COSTS WORKSHEET
FOR THE YEAR ENDED JUNE 30, 2018</oddHeader>
        <oddFooter>&amp;C&amp;"Times New Roman,Regular"See Independent Auditor's Reports
&amp;P</oddFoot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3"/>
  <headerFooter>
    <oddHeader>&amp;C&amp;"Times New Roman,Regular"REGION III SPECIAL EDUCATION COOPERATIVE
LIMITATION OF ADMINISTRATIVE COSTS WORKSHEET
FOR THE YEAR ENDED JUNE 30, 2018</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60" zoomScaleNormal="6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2130</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hidden="1" x14ac:dyDescent="0.2">
      <c r="A63" s="1070"/>
    </row>
    <row r="64" spans="1:2" x14ac:dyDescent="0.2">
      <c r="A64" s="1070"/>
      <c r="B64" s="258" t="str">
        <f>COVER!A17</f>
        <v>Region III Spec Ed Coop</v>
      </c>
    </row>
    <row r="65" spans="2:2" x14ac:dyDescent="0.2">
      <c r="B65" s="1071">
        <f>COVER!A13</f>
        <v>41057801060</v>
      </c>
    </row>
  </sheetData>
  <customSheetViews>
    <customSheetView guid="{7A9342C1-FF19-4377-AC33-D2EBBDE499E9}" scale="60" showPageBreaks="1" showGridLines="0" printArea="1" hiddenRows="1">
      <selection activeCell="B6" sqref="B6"/>
      <pageMargins left="0.75" right="0.75" top="1" bottom="0.5" header="0.5" footer="0.5"/>
      <printOptions horizontalCentered="1"/>
      <pageSetup scale="80" firstPageNumber="51" orientation="portrait" r:id="rId1"/>
      <headerFooter>
        <oddHeader>&amp;C&amp;"Times New Roman,Regular"REGION III SPECIAL EDUCATION COOPERATIVE
ITEMIZATION SCHEDULE
FOR THE YEAR ENDED JUNE 30, 2018</oddHeader>
        <oddFooter>&amp;C&amp;"Times New Roman,Regular"See Independent Auditor's Reports
&amp;P</oddFooter>
      </headerFooter>
    </customSheetView>
    <customSheetView guid="{C6CC1FC0-E69A-4F20-9DAF-2BB5E836C23A}" scale="60" showGridLines="0" hiddenRows="1">
      <selection activeCell="B6" sqref="B6"/>
      <pageMargins left="0.75" right="0.75" top="1" bottom="0.5" header="0.5" footer="0.5"/>
      <printOptions horizontalCentered="1"/>
      <pageSetup scale="80" firstPageNumber="51" orientation="portrait" r:id="rId2"/>
      <headerFooter>
        <oddHeader>&amp;C&amp;"Times New Roman,Regular"REGION III SPECIAL EDUCATION COOPERATIVE
ITEMIZATION SCHEDULE
FOR THE YEAR ENDED JUNE 30, 2018</oddHeader>
        <oddFooter>&amp;C&amp;"Times New Roman,Regular"See Independent Auditor's Reports
&amp;P</oddFooter>
      </headerFooter>
    </customSheetView>
  </customSheetViews>
  <phoneticPr fontId="12" type="noConversion"/>
  <printOptions horizontalCentered="1"/>
  <pageMargins left="0.75" right="0.75" top="1" bottom="0.5" header="0.5" footer="0.5"/>
  <pageSetup scale="80" firstPageNumber="51" orientation="portrait" r:id="rId3"/>
  <headerFooter>
    <oddHeader>&amp;C&amp;"Times New Roman,Regular"REGION III SPECIAL EDUCATION COOPERATIVE
ITEMIZATION SCHEDULE
FOR THE YEAR ENDED JUNE 30, 2018</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13" zoomScale="90" zoomScaleNormal="90" workbookViewId="0">
      <selection activeCell="B6" sqref="B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7A9342C1-FF19-4377-AC33-D2EBBDE499E9}" scale="90" showGridLines="0" hiddenRows="1" topLeftCell="A13">
      <selection activeCell="B6" sqref="B6"/>
      <pageMargins left="0.75" right="0.75" top="1" bottom="0.5" header="0.5" footer="0.5"/>
      <printOptions horizontalCentered="1"/>
      <pageSetup scale="70" fitToHeight="0" orientation="portrait" r:id="rId1"/>
      <headerFooter>
        <oddHeader>&amp;C&amp;"Times New Roman,Regular"REGION III SPECIAL EDUCATION COOPERATIVE</oddHeader>
        <oddFooter>&amp;C&amp;"Times New Roman,Regular"
&amp;P</oddFooter>
      </headerFooter>
    </customSheetView>
    <customSheetView guid="{C6CC1FC0-E69A-4F20-9DAF-2BB5E836C23A}" scale="90" showGridLines="0" hiddenRows="1" topLeftCell="A13">
      <selection activeCell="B6" sqref="B6"/>
      <pageMargins left="0.75" right="0.75" top="1" bottom="0.5" header="0.5" footer="0.5"/>
      <printOptions horizontalCentered="1"/>
      <pageSetup scale="70" fitToHeight="0" orientation="portrait" r:id="rId2"/>
      <headerFooter>
        <oddHeader>&amp;C&amp;"Times New Roman,Regular"REGION III SPECIAL EDUCATION COOPERATIVE</oddHeader>
        <oddFooter>&amp;C&amp;"Times New Roman,Regular"
&amp;P</oddFooter>
      </headerFooter>
    </customSheetView>
  </customSheetViews>
  <mergeCells count="4">
    <mergeCell ref="A40:E40"/>
    <mergeCell ref="A41:E41"/>
    <mergeCell ref="A42:E42"/>
    <mergeCell ref="A35:E35"/>
  </mergeCells>
  <hyperlinks>
    <hyperlink ref="B71" r:id="rId3" display="Federal Single Audit 2 CFR 200.500"/>
    <hyperlink ref="A42" r:id="rId4"/>
    <hyperlink ref="B54" r:id="rId5"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5" right="0.75" top="1" bottom="0.5" header="0.5" footer="0.5"/>
  <pageSetup scale="70" fitToHeight="0" orientation="portrait" r:id="rId6"/>
  <headerFooter>
    <oddHeader>&amp;C&amp;"Times New Roman,Regular"REGION III SPECIAL EDUCATION COOPERATIVE</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 sqref="C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7A9342C1-FF19-4377-AC33-D2EBBDE499E9}" scale="110" colorId="8" showGridLines="0">
      <selection activeCell="C1" sqref="C1"/>
      <pageMargins left="0.75" right="0.75" top="1" bottom="0.5" header="0.5" footer="0.5"/>
      <printOptions horizontalCentered="1"/>
      <pageSetup scale="74" firstPageNumber="33" orientation="landscape" r:id="rId1"/>
      <headerFooter>
        <oddFooter>&amp;C&amp;"Times New Roman,Regular"See Independent Auditor's Reports
&amp;P</oddFooter>
      </headerFooter>
    </customSheetView>
    <customSheetView guid="{C6CC1FC0-E69A-4F20-9DAF-2BB5E836C23A}" scale="110" colorId="8" showGridLines="0">
      <selection activeCell="C1" sqref="C1"/>
      <pageMargins left="0.75" right="0.75" top="1" bottom="0.5" header="0.5" footer="0.5"/>
      <printOptions horizontalCentered="1"/>
      <pageSetup scale="74" firstPageNumber="33" orientation="landscape" r:id="rId2"/>
      <headerFooter>
        <oddFooter>&amp;C&amp;"Times New Roman,Regular"See Independent Auditor's Reports
&amp;P</oddFooter>
      </headerFooter>
    </customSheetView>
  </customSheetViews>
  <phoneticPr fontId="12" type="noConversion"/>
  <printOptions horizontalCentered="1"/>
  <pageMargins left="0.75" right="0.75" top="1" bottom="0.5" header="0.5" footer="0.5"/>
  <pageSetup scale="74" firstPageNumber="33" orientation="landscape" r:id="rId3"/>
  <headerFoot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4.25" customHeight="1" x14ac:dyDescent="0.2">
      <c r="A16" s="1074"/>
      <c r="B16" s="1074" t="s">
        <v>1783</v>
      </c>
    </row>
    <row r="17" spans="1:2" ht="6" customHeight="1" x14ac:dyDescent="0.2"/>
    <row r="18" spans="1:2" ht="24.75" customHeight="1" x14ac:dyDescent="0.2">
      <c r="A18" s="2354" t="s">
        <v>1784</v>
      </c>
      <c r="B18" s="2354"/>
    </row>
  </sheetData>
  <sheetProtection selectLockedCells="1"/>
  <customSheetViews>
    <customSheetView guid="{7A9342C1-FF19-4377-AC33-D2EBBDE499E9}" scale="110" showGridLines="0">
      <selection activeCell="K34" sqref="K34"/>
      <pageMargins left="0.75" right="0.75" top="1" bottom="0.5" header="0.5" footer="0.5"/>
      <printOptions horizontalCentered="1"/>
      <pageSetup scale="75" firstPageNumber="34" orientation="landscape" r:id="rId1"/>
      <headerFooter>
        <oddFooter>&amp;C&amp;"Times New Roman,Regular"See Independent Auditor's Reports
&amp;P</oddFooter>
      </headerFooter>
    </customSheetView>
    <customSheetView guid="{C6CC1FC0-E69A-4F20-9DAF-2BB5E836C23A}" scale="110" showGridLines="0">
      <selection activeCell="K34" sqref="K34"/>
      <pageMargins left="0.75" right="0.75" top="1" bottom="0.5" header="0.5" footer="0.5"/>
      <printOptions horizontalCentered="1"/>
      <pageSetup scale="75" firstPageNumber="34" orientation="landscape" r:id="rId2"/>
      <headerFooter>
        <oddFooter>&amp;C&amp;"Times New Roman,Regular"See Independent Auditor's Reports
&amp;P</oddFooter>
      </headerFooter>
    </customSheetView>
  </customSheetViews>
  <mergeCells count="1">
    <mergeCell ref="A18:B18"/>
  </mergeCells>
  <phoneticPr fontId="12" type="noConversion"/>
  <printOptions horizontalCentered="1"/>
  <pageMargins left="0.75" right="0.75" top="1" bottom="0.5" header="0.5" footer="0.5"/>
  <pageSetup scale="75" firstPageNumber="34" orientation="landscape" r:id="rId3"/>
  <headerFooter>
    <oddFooter>&amp;C&amp;"Times New Roman,Regular"See Independent Auditor's Reports
&amp;P</oddFooter>
  </headerFooter>
  <drawing r:id="rId4"/>
  <legacyDrawing r:id="rId5"/>
  <oleObjects>
    <mc:AlternateContent xmlns:mc="http://schemas.openxmlformats.org/markup-compatibility/2006">
      <mc:Choice Requires="x14">
        <oleObject progId="Acrobat Document" dvAspect="DVASPECT_ICON" shapeId="35841" r:id="rId6">
          <objectPr defaultSize="0" r:id="rId7">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H24" sqref="H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2053</v>
      </c>
      <c r="B4" s="2375"/>
      <c r="C4" s="2375"/>
      <c r="D4" s="2375"/>
      <c r="E4" s="2375"/>
      <c r="F4" s="2376"/>
      <c r="G4" s="1075"/>
      <c r="H4" s="1075"/>
    </row>
    <row r="5" spans="1:8" ht="14.25" customHeight="1" x14ac:dyDescent="0.2">
      <c r="A5" s="2377" t="s">
        <v>2054</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5153127</v>
      </c>
      <c r="C8" s="1838">
        <f>'Acct Summary 7-8'!D8</f>
        <v>0</v>
      </c>
      <c r="D8" s="1838">
        <f>'Acct Summary 7-8'!F8</f>
        <v>0</v>
      </c>
      <c r="E8" s="1838">
        <f>'Acct Summary 7-8'!I8</f>
        <v>0</v>
      </c>
      <c r="F8" s="1838">
        <f>SUM(B8:E8)</f>
        <v>5153127</v>
      </c>
    </row>
    <row r="9" spans="1:8" s="1080" customFormat="1" ht="14.25" customHeight="1" thickBot="1" x14ac:dyDescent="0.25">
      <c r="A9" s="1079" t="s">
        <v>1436</v>
      </c>
      <c r="B9" s="1839">
        <f>'Acct Summary 7-8'!C17</f>
        <v>5213219</v>
      </c>
      <c r="C9" s="1839">
        <f>'Acct Summary 7-8'!D17</f>
        <v>0</v>
      </c>
      <c r="D9" s="1839">
        <f>'Acct Summary 7-8'!F17</f>
        <v>0</v>
      </c>
      <c r="E9" s="1838"/>
      <c r="F9" s="1838">
        <f>SUM(B9:E9)</f>
        <v>5213219</v>
      </c>
    </row>
    <row r="10" spans="1:8" s="1080" customFormat="1" ht="14.25" thickTop="1" thickBot="1" x14ac:dyDescent="0.25">
      <c r="A10" s="1081" t="s">
        <v>1437</v>
      </c>
      <c r="B10" s="1840">
        <f>(B8-B9)</f>
        <v>-60092</v>
      </c>
      <c r="C10" s="1840">
        <f>(C8-C9)</f>
        <v>0</v>
      </c>
      <c r="D10" s="1840">
        <f>(D8-D9)</f>
        <v>0</v>
      </c>
      <c r="E10" s="1839">
        <f>(E8-E9)</f>
        <v>0</v>
      </c>
      <c r="F10" s="1841">
        <f>SUM(F8-F9)</f>
        <v>-60092</v>
      </c>
    </row>
    <row r="11" spans="1:8" s="1080" customFormat="1" ht="14.25" thickTop="1" thickBot="1" x14ac:dyDescent="0.25">
      <c r="A11" s="1082" t="s">
        <v>1785</v>
      </c>
      <c r="B11" s="1842">
        <f>'Acct Summary 7-8'!C81</f>
        <v>543852</v>
      </c>
      <c r="C11" s="1842">
        <f>'Acct Summary 7-8'!D81</f>
        <v>0</v>
      </c>
      <c r="D11" s="1842">
        <f>'Acct Summary 7-8'!F81</f>
        <v>0</v>
      </c>
      <c r="E11" s="1842">
        <f>'Acct Summary 7-8'!I81</f>
        <v>0</v>
      </c>
      <c r="F11" s="1843">
        <f>SUM(B11:E11)</f>
        <v>543852</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7A9342C1-FF19-4377-AC33-D2EBBDE499E9}" scale="110" showGridLines="0" zeroValues="0" hiddenRows="1">
      <selection activeCell="H24" sqref="H24"/>
      <pageMargins left="0.75" right="0.75" top="1.25" bottom="0.5" header="0.5" footer="0.5"/>
      <printOptions horizontalCentered="1"/>
      <pageSetup firstPageNumber="19" fitToHeight="0" orientation="landscape" r:id="rId1"/>
      <headerFooter>
        <oddHeader>&amp;C&amp;"Times New Roman,Regular"REGION III SPECIAL EDUCATION COOPERATIVE
DEFICIT ANNUAL FINANCIAL REPORT (AFR) SUMMARY INFORMATION
FOR THE YEAR ENDED JUNE 30, 2018</oddHeader>
        <oddFooter>&amp;C&amp;"Times New Roman,Regular"See Independent Auditor's Reports
&amp;P</oddFooter>
      </headerFooter>
    </customSheetView>
    <customSheetView guid="{C6CC1FC0-E69A-4F20-9DAF-2BB5E836C23A}" scale="110" showGridLines="0" zeroValues="0" hiddenRows="1">
      <selection activeCell="H24" sqref="H24"/>
      <pageMargins left="0.75" right="0.75" top="1.25" bottom="0.5" header="0.5" footer="0.5"/>
      <printOptions horizontalCentered="1"/>
      <pageSetup firstPageNumber="19" fitToHeight="0" orientation="landscape" r:id="rId2"/>
      <headerFooter>
        <oddHeader>&amp;C&amp;"Times New Roman,Regular"REGION III SPECIAL EDUCATION COOPERATIVE
DEFICIT ANNUAL FINANCIAL REPORT (AFR) SUMMARY INFORMATION
FOR THE YEAR ENDED JUNE 30, 2018</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25" bottom="0.5" header="0.5" footer="0.5"/>
  <pageSetup firstPageNumber="19" fitToHeight="0" orientation="landscape" r:id="rId3"/>
  <headerFooter>
    <oddHeader>&amp;C&amp;"Times New Roman,Regular"REGION III SPECIAL EDUCATION COOPERATIVE
DEFICIT ANNUAL FINANCIAL REPORT (AFR) SUMMARY INFORMATION
FOR THE YEAR ENDED JUNE 30, 2018</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9" colorId="8" zoomScale="110" zoomScaleNormal="110" workbookViewId="0">
      <selection activeCell="C20" sqref="C2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7A9342C1-FF19-4377-AC33-D2EBBDE499E9}" scale="110" colorId="8" showGridLines="0" printArea="1" hiddenRows="1" topLeftCell="A50">
      <selection activeCell="C20" sqref="C20"/>
      <rowBreaks count="1" manualBreakCount="1">
        <brk id="55" max="3" man="1"/>
      </rowBreaks>
      <pageMargins left="0.75" right="0.75" top="1" bottom="0.5" header="0.5" footer="0.5"/>
      <printOptions horizontalCentered="1"/>
      <pageSetup scale="72" firstPageNumber="32" orientation="landscape" r:id="rId1"/>
      <headerFooter>
        <oddHeader>&amp;C&amp;"Times New Roman,Regular"
FOR THE YEAR ENDED JUNE 30, 2018</oddHeader>
        <oddFooter>&amp;C&amp;"Times New Roman,Regular"See Independent Auditor's Reports
&amp;P</oddFooter>
      </headerFooter>
    </customSheetView>
    <customSheetView guid="{C6CC1FC0-E69A-4F20-9DAF-2BB5E836C23A}" scale="110" colorId="8" showGridLines="0" hiddenRows="1" topLeftCell="A50">
      <selection activeCell="C20" sqref="C20"/>
      <rowBreaks count="1" manualBreakCount="1">
        <brk id="55" max="3" man="1"/>
      </rowBreaks>
      <pageMargins left="0.75" right="0.75" top="1" bottom="0.5" header="0.5" footer="0.5"/>
      <printOptions horizontalCentered="1"/>
      <pageSetup scale="72" firstPageNumber="32" orientation="landscape" r:id="rId2"/>
      <headerFooter>
        <oddHeader>&amp;C&amp;"Times New Roman,Regular"
FOR THE YEAR ENDED JUNE 30, 2018</oddHeader>
        <oddFooter>&amp;C&amp;"Times New Roman,Regular"See Independent Auditor's Reports
&amp;P</oddFooter>
      </headerFooter>
    </customSheetView>
  </customSheetViews>
  <mergeCells count="9">
    <mergeCell ref="A3:D3"/>
    <mergeCell ref="A15:D15"/>
    <mergeCell ref="A16:D16"/>
    <mergeCell ref="C56:D56"/>
    <mergeCell ref="C70:D70"/>
    <mergeCell ref="C7:D7"/>
    <mergeCell ref="C22:D22"/>
    <mergeCell ref="C21:D21"/>
    <mergeCell ref="C43:D43"/>
  </mergeCells>
  <phoneticPr fontId="12" type="noConversion"/>
  <printOptions horizontalCentered="1"/>
  <pageMargins left="0.75" right="0.75" top="1" bottom="0.5" header="0.5" footer="0.5"/>
  <pageSetup scale="72" firstPageNumber="32" orientation="landscape" r:id="rId3"/>
  <headerFooter>
    <oddHeader>&amp;C&amp;"Times New Roman,Regular"
FOR THE YEAR ENDED JUNE 30, 2018</oddHeader>
    <oddFooter>&amp;C&amp;"Times New Roman,Regular"See Independent Auditor's Reports
&amp;P</oddFooter>
  </headerFooter>
  <rowBreaks count="1" manualBreakCount="1">
    <brk id="55" max="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41057801060</v>
      </c>
    </row>
    <row r="3" spans="1:2" x14ac:dyDescent="0.2">
      <c r="A3" t="s">
        <v>1013</v>
      </c>
      <c r="B3" s="138" t="str">
        <f>COVER!A15</f>
        <v>MADISON</v>
      </c>
    </row>
    <row r="4" spans="1:2" x14ac:dyDescent="0.2">
      <c r="A4" t="s">
        <v>1064</v>
      </c>
      <c r="B4" s="138" t="str">
        <f>COVER!A17</f>
        <v>Region III Spec Ed Coop</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066-005060</v>
      </c>
    </row>
    <row r="16" spans="1:2" x14ac:dyDescent="0.2">
      <c r="A16" t="s">
        <v>442</v>
      </c>
      <c r="B16" s="138" t="str">
        <f>COVER!T13</f>
        <v>DENNIS ROSE &amp; ASSOCIATES, P.C.</v>
      </c>
    </row>
    <row r="17" spans="1:2" x14ac:dyDescent="0.2">
      <c r="A17" t="s">
        <v>939</v>
      </c>
      <c r="B17" s="138" t="str">
        <f>COVER!T15</f>
        <v>DENNIS ROSE</v>
      </c>
    </row>
    <row r="18" spans="1:2" x14ac:dyDescent="0.2">
      <c r="A18" t="s">
        <v>1212</v>
      </c>
      <c r="B18" s="138" t="str">
        <f>COVER!T17</f>
        <v>1904 STATE STREET</v>
      </c>
    </row>
    <row r="19" spans="1:2" x14ac:dyDescent="0.2">
      <c r="A19" t="s">
        <v>941</v>
      </c>
      <c r="B19" s="138" t="str">
        <f>COVER!T25</f>
        <v>DROSECPA@DRA-CPA.COM</v>
      </c>
    </row>
    <row r="20" spans="1:2" x14ac:dyDescent="0.2">
      <c r="A20" t="s">
        <v>942</v>
      </c>
      <c r="B20" s="138" t="str">
        <f>COVER!T19</f>
        <v>ALTON</v>
      </c>
    </row>
    <row r="21" spans="1:2" x14ac:dyDescent="0.2">
      <c r="A21" t="s">
        <v>500</v>
      </c>
      <c r="B21" s="138" t="str">
        <f>COVER!X19</f>
        <v>IL</v>
      </c>
    </row>
    <row r="22" spans="1:2" x14ac:dyDescent="0.2">
      <c r="A22" t="s">
        <v>943</v>
      </c>
      <c r="B22" s="138">
        <f>COVER!Z19</f>
        <v>62002</v>
      </c>
    </row>
    <row r="23" spans="1:2" x14ac:dyDescent="0.2">
      <c r="A23" t="s">
        <v>1214</v>
      </c>
      <c r="B23" s="138" t="str">
        <f>COVER!T21</f>
        <v>618-465-4999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773129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18265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229277</v>
      </c>
      <c r="C91" s="2" t="s">
        <v>594</v>
      </c>
      <c r="D91" s="2" t="str">
        <f t="shared" si="0"/>
        <v>Error?</v>
      </c>
    </row>
    <row r="92" spans="1:4" x14ac:dyDescent="0.2">
      <c r="A92" s="5">
        <v>31</v>
      </c>
      <c r="B92" s="138">
        <f>'Assets-Liab 5-6'!C39</f>
        <v>543852</v>
      </c>
      <c r="D92" s="2" t="str">
        <f t="shared" si="0"/>
        <v>Error?</v>
      </c>
    </row>
    <row r="93" spans="1:4" x14ac:dyDescent="0.2">
      <c r="A93" s="5">
        <v>32</v>
      </c>
      <c r="B93" s="138">
        <f>'Assets-Liab 5-6'!C41</f>
        <v>773129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44150</v>
      </c>
      <c r="D273" s="2" t="str">
        <f t="shared" si="3"/>
        <v>Error?</v>
      </c>
    </row>
    <row r="274" spans="1:4" x14ac:dyDescent="0.2">
      <c r="A274" s="5">
        <v>213</v>
      </c>
      <c r="B274" s="138">
        <f>'Assets-Liab 5-6'!M17</f>
        <v>191272</v>
      </c>
      <c r="D274" s="2" t="str">
        <f t="shared" si="3"/>
        <v>Error?</v>
      </c>
    </row>
    <row r="275" spans="1:4" x14ac:dyDescent="0.2">
      <c r="A275" s="5">
        <v>214</v>
      </c>
      <c r="B275" s="138">
        <f>'Assets-Liab 5-6'!M18</f>
        <v>17402</v>
      </c>
      <c r="D275" s="2" t="str">
        <f t="shared" si="3"/>
        <v>Error?</v>
      </c>
    </row>
    <row r="276" spans="1:4" x14ac:dyDescent="0.2">
      <c r="A276" s="5">
        <v>215</v>
      </c>
      <c r="B276" s="138">
        <f>'Assets-Liab 5-6'!M19</f>
        <v>7859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260683</v>
      </c>
      <c r="C279" s="2" t="s">
        <v>594</v>
      </c>
      <c r="D279" s="2" t="str">
        <f t="shared" si="3"/>
        <v>Error?</v>
      </c>
    </row>
    <row r="280" spans="1:4" x14ac:dyDescent="0.2">
      <c r="A280" s="5">
        <v>219</v>
      </c>
      <c r="B280" s="138">
        <f>'Assets-Liab 5-6'!M40</f>
        <v>260683</v>
      </c>
      <c r="D280" s="2" t="str">
        <f t="shared" si="3"/>
        <v>Error?</v>
      </c>
    </row>
    <row r="281" spans="1:4" x14ac:dyDescent="0.2">
      <c r="A281" s="5">
        <v>220</v>
      </c>
      <c r="B281" s="138">
        <f>'Assets-Liab 5-6'!M41</f>
        <v>260683</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13795</v>
      </c>
      <c r="D719" s="2" t="str">
        <f t="shared" si="10"/>
        <v>Error?</v>
      </c>
    </row>
    <row r="720" spans="1:4" x14ac:dyDescent="0.2">
      <c r="A720" s="5">
        <v>659</v>
      </c>
      <c r="B720" s="138">
        <f>'Expenditures 15-22'!C33</f>
        <v>1393659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201518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69731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271249</v>
      </c>
      <c r="C727" s="2" t="s">
        <v>594</v>
      </c>
      <c r="D727" s="2" t="str">
        <f t="shared" si="10"/>
        <v>Error?</v>
      </c>
    </row>
    <row r="728" spans="1:4" x14ac:dyDescent="0.2">
      <c r="A728" s="5">
        <v>667</v>
      </c>
      <c r="B728" s="138">
        <f>'Expenditures 15-22'!C44</f>
        <v>8089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8089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196405</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475743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1869402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1218</v>
      </c>
      <c r="D777" s="2" t="str">
        <f t="shared" si="11"/>
        <v>Error?</v>
      </c>
    </row>
    <row r="778" spans="1:4" x14ac:dyDescent="0.2">
      <c r="A778" s="5">
        <v>717</v>
      </c>
      <c r="B778" s="138">
        <f>'Expenditures 15-22'!D33</f>
        <v>265698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63299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17959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81258</v>
      </c>
      <c r="C785" s="2" t="s">
        <v>594</v>
      </c>
      <c r="D785" s="2" t="str">
        <f t="shared" si="11"/>
        <v>Error?</v>
      </c>
    </row>
    <row r="786" spans="1:4" x14ac:dyDescent="0.2">
      <c r="A786" s="5">
        <v>725</v>
      </c>
      <c r="B786" s="138">
        <f>'Expenditures 15-22'!D44</f>
        <v>1298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1298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36992</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119548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385246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158</v>
      </c>
      <c r="D835" s="2" t="str">
        <f t="shared" si="12"/>
        <v>Error?</v>
      </c>
    </row>
    <row r="836" spans="1:4" x14ac:dyDescent="0.2">
      <c r="A836" s="5">
        <v>775</v>
      </c>
      <c r="B836" s="138">
        <f>'Expenditures 15-22'!E33</f>
        <v>164532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92905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3482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96387</v>
      </c>
      <c r="C843" s="2" t="s">
        <v>594</v>
      </c>
      <c r="D843" s="2" t="str">
        <f t="shared" si="12"/>
        <v>Error?</v>
      </c>
    </row>
    <row r="844" spans="1:4" x14ac:dyDescent="0.2">
      <c r="A844" s="5">
        <v>783</v>
      </c>
      <c r="B844" s="138">
        <f>'Expenditures 15-22'!E44</f>
        <v>36315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36315</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78448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21107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21107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15192</v>
      </c>
      <c r="D870" s="2" t="str">
        <f t="shared" si="12"/>
        <v>Error?</v>
      </c>
    </row>
    <row r="871" spans="1:4" x14ac:dyDescent="0.2">
      <c r="A871" s="5">
        <v>810</v>
      </c>
      <c r="B871" s="138">
        <f>'Expenditures 15-22'!E74</f>
        <v>247449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472069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302</v>
      </c>
      <c r="D893" s="2" t="str">
        <f t="shared" si="12"/>
        <v>Error?</v>
      </c>
    </row>
    <row r="894" spans="1:4" x14ac:dyDescent="0.2">
      <c r="A894" s="5">
        <v>833</v>
      </c>
      <c r="B894" s="138">
        <f>'Expenditures 15-22'!F33</f>
        <v>57736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1379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14870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16249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17459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33708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91444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1758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1758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2393300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2395058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15473</v>
      </c>
      <c r="C1107" s="2" t="s">
        <v>594</v>
      </c>
      <c r="D1107" s="2" t="str">
        <f t="shared" si="16"/>
        <v>Error?</v>
      </c>
    </row>
    <row r="1108" spans="1:4" x14ac:dyDescent="0.2">
      <c r="A1108" s="5">
        <v>1047</v>
      </c>
      <c r="B1108" s="138">
        <f>'Expenditures 15-22'!K33</f>
        <v>1881625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359101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106042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465143</v>
      </c>
      <c r="C1115" s="2" t="s">
        <v>594</v>
      </c>
      <c r="D1115" s="2" t="str">
        <f t="shared" si="16"/>
        <v>Error?</v>
      </c>
    </row>
    <row r="1116" spans="1:4" x14ac:dyDescent="0.2">
      <c r="A1116" s="5">
        <v>1055</v>
      </c>
      <c r="B1116" s="138">
        <f>'Expenditures 15-22'!K44</f>
        <v>45702</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45702</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331062</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21107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21107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15192</v>
      </c>
      <c r="C1142" s="2" t="s">
        <v>594</v>
      </c>
      <c r="D1142" s="2" t="str">
        <f t="shared" si="16"/>
        <v>Error?</v>
      </c>
    </row>
    <row r="1143" spans="1:4" x14ac:dyDescent="0.2">
      <c r="A1143" s="5">
        <v>1082</v>
      </c>
      <c r="B1143" s="138">
        <f>'Expenditures 15-22'!K74</f>
        <v>878206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2453388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5213219</v>
      </c>
      <c r="C1152" s="2" t="s">
        <v>594</v>
      </c>
      <c r="D1152" s="2" t="str">
        <f t="shared" si="17"/>
        <v>Error?</v>
      </c>
    </row>
    <row r="1153" spans="1:4" x14ac:dyDescent="0.2">
      <c r="A1153" s="5">
        <v>1092</v>
      </c>
      <c r="B1153" s="138">
        <f>'Expenditures 15-22'!K115</f>
        <v>-60092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603944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543852</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44150</v>
      </c>
      <c r="D2008" s="2" t="str">
        <f t="shared" si="30"/>
        <v>Error?</v>
      </c>
    </row>
    <row r="2009" spans="1:4" x14ac:dyDescent="0.2">
      <c r="A2009" s="5">
        <v>1948</v>
      </c>
      <c r="B2009" s="138">
        <f>'Cap Outlay Deprec 26'!C8</f>
        <v>191272</v>
      </c>
      <c r="D2009" s="2" t="str">
        <f t="shared" si="30"/>
        <v>Error?</v>
      </c>
    </row>
    <row r="2010" spans="1:4" x14ac:dyDescent="0.2">
      <c r="A2010" s="5">
        <v>1949</v>
      </c>
      <c r="B2010" s="138">
        <f>'Cap Outlay Deprec 26'!C10</f>
        <v>17402</v>
      </c>
      <c r="D2010" s="2" t="str">
        <f t="shared" si="30"/>
        <v>Error?</v>
      </c>
    </row>
    <row r="2011" spans="1:4" x14ac:dyDescent="0.2">
      <c r="A2011" s="5">
        <v>1950</v>
      </c>
      <c r="B2011" s="138">
        <f>'Cap Outlay Deprec 26'!C12</f>
        <v>16489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269313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8630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8630</v>
      </c>
      <c r="C2025" s="2" t="s">
        <v>594</v>
      </c>
      <c r="D2025" s="2" t="str">
        <f t="shared" si="30"/>
        <v>Error?</v>
      </c>
    </row>
    <row r="2026" spans="1:4" x14ac:dyDescent="0.2">
      <c r="A2026" s="5">
        <v>1965</v>
      </c>
      <c r="B2026" s="138">
        <f>'Cap Outlay Deprec 26'!F5</f>
        <v>44150</v>
      </c>
      <c r="C2026" s="2" t="s">
        <v>594</v>
      </c>
      <c r="D2026" s="2" t="str">
        <f t="shared" si="30"/>
        <v>Error?</v>
      </c>
    </row>
    <row r="2027" spans="1:4" x14ac:dyDescent="0.2">
      <c r="A2027" s="5">
        <v>1966</v>
      </c>
      <c r="B2027" s="138">
        <f>'Cap Outlay Deprec 26'!F8</f>
        <v>191272</v>
      </c>
      <c r="C2027" s="2" t="s">
        <v>594</v>
      </c>
      <c r="D2027" s="2" t="str">
        <f t="shared" si="30"/>
        <v>Error?</v>
      </c>
    </row>
    <row r="2028" spans="1:4" x14ac:dyDescent="0.2">
      <c r="A2028" s="5">
        <v>1967</v>
      </c>
      <c r="B2028" s="138">
        <f>'Cap Outlay Deprec 26'!F10</f>
        <v>17402</v>
      </c>
      <c r="C2028" s="2" t="s">
        <v>594</v>
      </c>
      <c r="D2028" s="2" t="str">
        <f t="shared" si="30"/>
        <v>Error?</v>
      </c>
    </row>
    <row r="2029" spans="1:4" x14ac:dyDescent="0.2">
      <c r="A2029" s="5">
        <v>1968</v>
      </c>
      <c r="B2029" s="138">
        <f>'Cap Outlay Deprec 26'!F12</f>
        <v>7859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260683</v>
      </c>
      <c r="C2031" s="2" t="s">
        <v>594</v>
      </c>
      <c r="D2031" s="2" t="str">
        <f t="shared" si="30"/>
        <v>Error?</v>
      </c>
    </row>
    <row r="2032" spans="1:4" x14ac:dyDescent="0.2">
      <c r="A2032" s="10">
        <v>1971</v>
      </c>
      <c r="D2032" s="2" t="str">
        <f t="shared" si="30"/>
        <v>OK</v>
      </c>
    </row>
    <row r="2033" spans="1:4" x14ac:dyDescent="0.2">
      <c r="A2033" s="5">
        <v>1972</v>
      </c>
      <c r="B2033" s="138">
        <f>'Cap Outlay Deprec 26'!H8</f>
        <v>136935</v>
      </c>
      <c r="D2033" s="2" t="str">
        <f t="shared" si="30"/>
        <v>Error?</v>
      </c>
    </row>
    <row r="2034" spans="1:4" x14ac:dyDescent="0.2">
      <c r="A2034" s="5">
        <v>1973</v>
      </c>
      <c r="B2034" s="138">
        <f>'Cap Outlay Deprec 26'!H10</f>
        <v>17402</v>
      </c>
      <c r="D2034" s="2" t="str">
        <f t="shared" si="30"/>
        <v>Error?</v>
      </c>
    </row>
    <row r="2035" spans="1:4" x14ac:dyDescent="0.2">
      <c r="A2035" s="5">
        <v>1974</v>
      </c>
      <c r="B2035" s="138">
        <f>'Cap Outlay Deprec 26'!H12</f>
        <v>10375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164712</v>
      </c>
      <c r="C2037" s="2" t="s">
        <v>594</v>
      </c>
      <c r="D2037" s="2" t="str">
        <f t="shared" si="30"/>
        <v>Error?</v>
      </c>
    </row>
    <row r="2038" spans="1:4" x14ac:dyDescent="0.2">
      <c r="A2038" s="10">
        <v>1977</v>
      </c>
      <c r="D2038" s="2" t="str">
        <f t="shared" si="30"/>
        <v>OK</v>
      </c>
    </row>
    <row r="2039" spans="1:4" x14ac:dyDescent="0.2">
      <c r="A2039" s="5">
        <v>1978</v>
      </c>
      <c r="B2039" s="138">
        <f>'Cap Outlay Deprec 26'!I8</f>
        <v>3826</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949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4775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4353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4353</v>
      </c>
      <c r="C2049" s="2" t="s">
        <v>594</v>
      </c>
      <c r="D2049" s="2" t="str">
        <f t="shared" si="31"/>
        <v>Error?</v>
      </c>
    </row>
    <row r="2050" spans="1:4" x14ac:dyDescent="0.2">
      <c r="A2050" s="10">
        <v>1989</v>
      </c>
      <c r="D2050" s="2" t="str">
        <f t="shared" si="31"/>
        <v>OK</v>
      </c>
    </row>
    <row r="2051" spans="1:4" x14ac:dyDescent="0.2">
      <c r="A2051" s="5">
        <v>1990</v>
      </c>
      <c r="B2051" s="138">
        <f>'Cap Outlay Deprec 26'!K8</f>
        <v>140761</v>
      </c>
      <c r="C2051" s="2" t="s">
        <v>594</v>
      </c>
      <c r="D2051" s="2" t="str">
        <f t="shared" si="31"/>
        <v>Error?</v>
      </c>
    </row>
    <row r="2052" spans="1:4" x14ac:dyDescent="0.2">
      <c r="A2052" s="5">
        <v>1991</v>
      </c>
      <c r="B2052" s="138">
        <f>'Cap Outlay Deprec 26'!K10</f>
        <v>17402</v>
      </c>
      <c r="C2052" s="2" t="s">
        <v>594</v>
      </c>
      <c r="D2052" s="2" t="str">
        <f t="shared" si="31"/>
        <v>Error?</v>
      </c>
    </row>
    <row r="2053" spans="1:4" x14ac:dyDescent="0.2">
      <c r="A2053" s="5">
        <v>1992</v>
      </c>
      <c r="B2053" s="138">
        <f>'Cap Outlay Deprec 26'!K12</f>
        <v>6971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165134</v>
      </c>
      <c r="C2055" s="2" t="s">
        <v>594</v>
      </c>
      <c r="D2055" s="2" t="str">
        <f t="shared" si="31"/>
        <v>Error?</v>
      </c>
    </row>
    <row r="2056" spans="1:4" x14ac:dyDescent="0.2">
      <c r="A2056" s="5">
        <v>1995</v>
      </c>
      <c r="B2056" s="138">
        <f>'Cap Outlay Deprec 26'!L5</f>
        <v>44150</v>
      </c>
      <c r="C2056" s="2" t="s">
        <v>594</v>
      </c>
      <c r="D2056" s="2" t="str">
        <f t="shared" si="31"/>
        <v>Error?</v>
      </c>
    </row>
    <row r="2057" spans="1:4" x14ac:dyDescent="0.2">
      <c r="A2057" s="5">
        <v>1996</v>
      </c>
      <c r="B2057" s="138">
        <f>'Cap Outlay Deprec 26'!L8</f>
        <v>50511</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888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95549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2393300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2453388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2279827</v>
      </c>
      <c r="C2551" s="2" t="s">
        <v>594</v>
      </c>
      <c r="D2551" s="2" t="str">
        <f t="shared" si="38"/>
        <v>Error?</v>
      </c>
    </row>
    <row r="2552" spans="1:4" x14ac:dyDescent="0.2">
      <c r="A2552" s="10">
        <v>2491</v>
      </c>
      <c r="D2552" s="2" t="str">
        <f t="shared" si="38"/>
        <v>OK</v>
      </c>
    </row>
    <row r="2553" spans="1:4" x14ac:dyDescent="0.2">
      <c r="A2553" s="5">
        <v>2492</v>
      </c>
      <c r="B2553" s="138">
        <f>'Acct Summary 7-8'!C6</f>
        <v>306966</v>
      </c>
      <c r="C2553" s="2" t="s">
        <v>594</v>
      </c>
      <c r="D2553" s="2" t="str">
        <f t="shared" si="38"/>
        <v>Error?</v>
      </c>
    </row>
    <row r="2554" spans="1:4" x14ac:dyDescent="0.2">
      <c r="A2554" s="5">
        <v>2493</v>
      </c>
      <c r="B2554" s="138">
        <f>'Acct Summary 7-8'!C7</f>
        <v>223945</v>
      </c>
      <c r="C2554" s="2" t="s">
        <v>594</v>
      </c>
      <c r="D2554" s="2" t="str">
        <f t="shared" si="38"/>
        <v>Error?</v>
      </c>
    </row>
    <row r="2555" spans="1:4" x14ac:dyDescent="0.2">
      <c r="A2555" s="5">
        <v>2494</v>
      </c>
      <c r="B2555" s="138">
        <f>'Acct Summary 7-8'!C8</f>
        <v>5153127</v>
      </c>
      <c r="C2555" s="2" t="s">
        <v>594</v>
      </c>
      <c r="D2555" s="2" t="str">
        <f t="shared" si="38"/>
        <v>Error?</v>
      </c>
    </row>
    <row r="2556" spans="1:4" x14ac:dyDescent="0.2">
      <c r="A2556" s="5">
        <v>2495</v>
      </c>
      <c r="B2556" s="138">
        <f>'Acct Summary 7-8'!C12</f>
        <v>1881625</v>
      </c>
      <c r="C2556" s="2" t="s">
        <v>594</v>
      </c>
      <c r="D2556" s="2" t="str">
        <f t="shared" si="38"/>
        <v>Error?</v>
      </c>
    </row>
    <row r="2557" spans="1:4" x14ac:dyDescent="0.2">
      <c r="A2557" s="5">
        <v>2496</v>
      </c>
      <c r="B2557" s="138">
        <f>'Acct Summary 7-8'!C13</f>
        <v>878206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2453388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5213219</v>
      </c>
      <c r="C2561" s="2" t="s">
        <v>594</v>
      </c>
      <c r="D2561" s="2" t="str">
        <f t="shared" si="39"/>
        <v>Error?</v>
      </c>
    </row>
    <row r="2562" spans="1:4" x14ac:dyDescent="0.2">
      <c r="A2562" s="5">
        <v>2501</v>
      </c>
      <c r="B2562" s="138">
        <f>'Acct Summary 7-8'!C20</f>
        <v>-60092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196405</v>
      </c>
      <c r="D2718" s="2" t="str">
        <f t="shared" si="41"/>
        <v>Error?</v>
      </c>
    </row>
    <row r="2719" spans="1:4" x14ac:dyDescent="0.2">
      <c r="A2719" s="5">
        <v>2658</v>
      </c>
      <c r="B2719" s="138">
        <f>'Expenditures 15-22'!D51</f>
        <v>36992</v>
      </c>
      <c r="D2719" s="2" t="str">
        <f t="shared" si="41"/>
        <v>Error?</v>
      </c>
    </row>
    <row r="2720" spans="1:4" x14ac:dyDescent="0.2">
      <c r="A2720" s="5">
        <v>2659</v>
      </c>
      <c r="B2720" s="138">
        <f>'Expenditures 15-22'!E51</f>
        <v>78448</v>
      </c>
      <c r="D2720" s="2" t="str">
        <f t="shared" si="41"/>
        <v>Error?</v>
      </c>
    </row>
    <row r="2721" spans="1:4" x14ac:dyDescent="0.2">
      <c r="A2721" s="5">
        <v>2660</v>
      </c>
      <c r="B2721" s="138">
        <f>'Expenditures 15-22'!F51</f>
        <v>17459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1758</v>
      </c>
      <c r="D2723" s="2" t="str">
        <f t="shared" si="41"/>
        <v>Error?</v>
      </c>
    </row>
    <row r="2724" spans="1:4" x14ac:dyDescent="0.2">
      <c r="A2724" s="5">
        <v>2663</v>
      </c>
      <c r="B2724" s="138">
        <f>'Expenditures 15-22'!K51</f>
        <v>331062</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60088</v>
      </c>
      <c r="C2789" s="2" t="s">
        <v>594</v>
      </c>
      <c r="D2789" s="2" t="str">
        <f t="shared" si="42"/>
        <v>Error?</v>
      </c>
    </row>
    <row r="2790" spans="1:4" x14ac:dyDescent="0.2">
      <c r="A2790" s="5">
        <v>2729</v>
      </c>
      <c r="B2790" s="138">
        <f>'Expenditures 15-22'!E102</f>
        <v>60088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60088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2393300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2453388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-60092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1379864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264480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164374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57434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1866152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2342389</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667753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910563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6063690</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910563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6123782</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543852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27665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87670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2276231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2276231</v>
      </c>
      <c r="C5087" s="2" t="s">
        <v>594</v>
      </c>
      <c r="D5087" s="2" t="str">
        <f t="shared" si="78"/>
        <v>Error?</v>
      </c>
    </row>
    <row r="5088" spans="1:4" x14ac:dyDescent="0.2">
      <c r="A5088" s="5">
        <v>5027</v>
      </c>
      <c r="B5088" s="138">
        <f>'Revenues 9-14'!C65</f>
        <v>63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684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2849</v>
      </c>
      <c r="D5119" s="2" t="str">
        <f t="shared" ref="D5119:D5182" si="79">IF(ISBLANK(B5119),"OK",IF(A5119-B5119=0,"OK","Error?"))</f>
        <v>Error?</v>
      </c>
    </row>
    <row r="5120" spans="1:4" x14ac:dyDescent="0.2">
      <c r="A5120" s="5">
        <v>5059</v>
      </c>
      <c r="B5120" s="138">
        <f>'Revenues 9-14'!C108</f>
        <v>3533</v>
      </c>
      <c r="C5120" s="2" t="s">
        <v>594</v>
      </c>
      <c r="D5120" s="2" t="str">
        <f t="shared" si="79"/>
        <v>Error?</v>
      </c>
    </row>
    <row r="5121" spans="1:4" x14ac:dyDescent="0.2">
      <c r="A5121" s="5">
        <v>5060</v>
      </c>
      <c r="B5121" s="138">
        <f>'Revenues 9-14'!C109</f>
        <v>2279827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2342389</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2342389</v>
      </c>
      <c r="C5125" s="2" t="s">
        <v>594</v>
      </c>
      <c r="D5125" s="2" t="str">
        <f t="shared" si="79"/>
        <v>Error?</v>
      </c>
    </row>
    <row r="5126" spans="1:4" x14ac:dyDescent="0.2">
      <c r="A5126" s="5">
        <v>5065</v>
      </c>
      <c r="B5126" s="138">
        <f>'Revenues 9-14'!C117</f>
        <v>306966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306966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306966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4990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103620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108610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223945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223945</v>
      </c>
      <c r="C5326" s="2" t="s">
        <v>594</v>
      </c>
      <c r="D5326" s="2" t="str">
        <f t="shared" si="82"/>
        <v>Error?</v>
      </c>
    </row>
    <row r="5327" spans="1:4" x14ac:dyDescent="0.2">
      <c r="A5327" s="5">
        <v>5266</v>
      </c>
      <c r="B5327" s="138">
        <f>'Revenues 9-14'!C275</f>
        <v>5153127</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105376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200763</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10249</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-60092</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-0.1104932959702272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4775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7A9342C1-FF19-4377-AC33-D2EBBDE499E9}"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C6CC1FC0-E69A-4F20-9DAF-2BB5E836C23A}"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s>
  <phoneticPr fontId="12" type="noConversion"/>
  <pageMargins left="0.75" right="0.75" top="1" bottom="1" header="0.5" footer="0.5"/>
  <pageSetup scale="75" orientation="portrait" r:id="rId3"/>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topLeftCell="A18" zoomScale="110" zoomScaleNormal="110" workbookViewId="0">
      <selection activeCell="O46" sqref="O4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Region III Spec Ed Coop</v>
      </c>
      <c r="B7" s="2403"/>
      <c r="C7" s="2403"/>
      <c r="D7" s="2440"/>
      <c r="E7" s="2441">
        <f>COVER!A13</f>
        <v>41057801060</v>
      </c>
      <c r="F7" s="2442"/>
      <c r="G7" s="2409" t="str">
        <f>COVER!T23</f>
        <v>066-005060</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DENNIS ROSE &amp; ASSOCIATES, P.C.</v>
      </c>
      <c r="H9" s="2416"/>
      <c r="I9" s="2416"/>
      <c r="J9" s="2416"/>
      <c r="K9" s="2416"/>
      <c r="L9" s="2417"/>
    </row>
    <row r="10" spans="1:29" ht="13.5" customHeight="1" x14ac:dyDescent="0.2">
      <c r="A10" s="2399">
        <f>COVER!A38</f>
        <v>0</v>
      </c>
      <c r="B10" s="2400"/>
      <c r="C10" s="2400"/>
      <c r="D10" s="2400"/>
      <c r="E10" s="2400"/>
      <c r="F10" s="2401"/>
      <c r="G10" s="2415" t="str">
        <f>COVER!T17</f>
        <v>1904 STATE STREET</v>
      </c>
      <c r="H10" s="2428"/>
      <c r="I10" s="2428"/>
      <c r="J10" s="2428"/>
      <c r="K10" s="2428"/>
      <c r="L10" s="2429"/>
    </row>
    <row r="11" spans="1:29" ht="13.5" customHeight="1" x14ac:dyDescent="0.2">
      <c r="A11" s="1185" t="s">
        <v>1599</v>
      </c>
      <c r="B11" s="1186"/>
      <c r="C11" s="1187"/>
      <c r="D11" s="1192"/>
      <c r="E11" s="1187"/>
      <c r="F11" s="1191"/>
      <c r="G11" s="2415" t="str">
        <f>COVER!T19</f>
        <v>ALTON</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DROSECPA@DRA-CPA.COM</v>
      </c>
      <c r="J13" s="2437"/>
      <c r="K13" s="2437"/>
      <c r="L13" s="2438"/>
    </row>
    <row r="14" spans="1:29" ht="13.5" customHeight="1" x14ac:dyDescent="0.2">
      <c r="A14" s="2415" t="str">
        <f>COVER!A19</f>
        <v>1800 STOREY LANE</v>
      </c>
      <c r="B14" s="2428"/>
      <c r="C14" s="2428"/>
      <c r="D14" s="2428"/>
      <c r="E14" s="2428"/>
      <c r="F14" s="2429"/>
      <c r="G14" s="1196" t="s">
        <v>1247</v>
      </c>
      <c r="H14" s="1194"/>
      <c r="I14" s="1194"/>
      <c r="J14" s="1194"/>
      <c r="K14" s="1194"/>
      <c r="L14" s="1195"/>
    </row>
    <row r="15" spans="1:29" ht="13.5" customHeight="1" x14ac:dyDescent="0.2">
      <c r="A15" s="2415" t="str">
        <f>COVER!A21</f>
        <v>COTTAGE HILLS</v>
      </c>
      <c r="B15" s="2428"/>
      <c r="C15" s="2428"/>
      <c r="D15" s="2428"/>
      <c r="E15" s="2428"/>
      <c r="F15" s="2429"/>
      <c r="G15" s="2425" t="str">
        <f>COVER!T15</f>
        <v>DENNIS ROSE</v>
      </c>
      <c r="H15" s="2426"/>
      <c r="I15" s="2426"/>
      <c r="J15" s="2426"/>
      <c r="K15" s="2426"/>
      <c r="L15" s="2427"/>
    </row>
    <row r="16" spans="1:29" ht="12.2" customHeight="1" x14ac:dyDescent="0.2">
      <c r="A16" s="2405">
        <f>COVER!A25</f>
        <v>62018</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618-465-4999</v>
      </c>
      <c r="H18" s="2403"/>
      <c r="I18" s="2403"/>
      <c r="J18" s="2403"/>
      <c r="K18" s="2402" t="str">
        <f>COVER!X21</f>
        <v>618-465-5050</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7A9342C1-FF19-4377-AC33-D2EBBDE499E9}" scale="110" showPageBreaks="1" showGridLines="0" zeroValues="0" printArea="1" topLeftCell="A18">
      <selection activeCell="O46" sqref="O46"/>
      <pageMargins left="0.75" right="0.75" top="1" bottom="0.5" header="0.5" footer="0.5"/>
      <printOptions horizontalCentered="1"/>
      <pageSetup scale="89" firstPageNumber="38" fitToHeight="0" orientation="portrait" r:id="rId1"/>
      <headerFooter>
        <oddHeader xml:space="preserve">&amp;C&amp;"Times New Roman,Regular"
</oddHeader>
        <oddFooter>&amp;C&amp;"Times New Roman,Regular"See Independent Auditor's Reports
&amp;P</oddFooter>
      </headerFooter>
    </customSheetView>
    <customSheetView guid="{C6CC1FC0-E69A-4F20-9DAF-2BB5E836C23A}" scale="110" showGridLines="0" zeroValues="0" topLeftCell="A18">
      <selection activeCell="O46" sqref="O46"/>
      <pageMargins left="0.75" right="0.75" top="1" bottom="0.5" header="0.5" footer="0.5"/>
      <printOptions horizontalCentered="1"/>
      <pageSetup scale="89" firstPageNumber="38" fitToHeight="0" orientation="portrait" r:id="rId2"/>
      <headerFooter>
        <oddHeader xml:space="preserve">&amp;C&amp;"Times New Roman,Regular"
</oddHeader>
        <oddFooter>&amp;C&amp;"Times New Roman,Regular"See Independent Auditor's Reports
&amp;P</oddFoot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75" right="0.75" top="1" bottom="0.5" header="0.5" footer="0.5"/>
  <pageSetup scale="89" firstPageNumber="38" fitToHeight="0" orientation="portrait" r:id="rId3"/>
  <headerFooter>
    <oddHeader xml:space="preserve">&amp;C&amp;"Times New Roman,Regular"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85" zoomScale="125" zoomScaleNormal="125" workbookViewId="0">
      <selection activeCell="K34" sqref="K34"/>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Region III Spec Ed Coop</v>
      </c>
      <c r="B1" s="2439"/>
      <c r="C1" s="2439"/>
      <c r="D1" s="2439"/>
    </row>
    <row r="2" spans="1:11" s="1215" customFormat="1" ht="12.75" x14ac:dyDescent="0.2">
      <c r="A2" s="2444">
        <f>'Single Audit Cover'!E7</f>
        <v>41057801060</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7A9342C1-FF19-4377-AC33-D2EBBDE499E9}" scale="125" showGridLines="0" printArea="1" topLeftCell="A85">
      <selection activeCell="K34" sqref="K34"/>
      <pageMargins left="0.75" right="0.75" top="1" bottom="0.5" header="0.5" footer="0.5"/>
      <printOptions horizontalCentered="1"/>
      <pageSetup scale="60" firstPageNumber="36" fitToHeight="0" orientation="portrait" r:id="rId1"/>
      <headerFooter>
        <oddHeader>&amp;C&amp;"Times New Roman,Regular"
FOR THE YEAR ENDED JUNE 30, 2018</oddHeader>
        <oddFooter>&amp;C&amp;"Times New Roman,Regular"See Independent Auditor's Reports
&amp;P</oddFooter>
      </headerFooter>
    </customSheetView>
    <customSheetView guid="{C6CC1FC0-E69A-4F20-9DAF-2BB5E836C23A}" scale="125" showGridLines="0" topLeftCell="A85">
      <selection activeCell="K34" sqref="K34"/>
      <pageMargins left="0.75" right="0.75" top="1" bottom="0.5" header="0.5" footer="0.5"/>
      <printOptions horizontalCentered="1"/>
      <pageSetup scale="60" firstPageNumber="36" fitToHeight="0" orientation="portrait" r:id="rId2"/>
      <headerFooter>
        <oddHeader>&amp;C&amp;"Times New Roman,Regular"
FOR THE YEAR ENDED JUNE 30, 2018</oddHeader>
        <oddFooter>&amp;C&amp;"Times New Roman,Regular"See Independent Auditor's Reports
&amp;P</oddFooter>
      </headerFooter>
    </customSheetView>
  </customSheetViews>
  <mergeCells count="3">
    <mergeCell ref="A1:D1"/>
    <mergeCell ref="A2:D2"/>
    <mergeCell ref="A3:D3"/>
  </mergeCells>
  <hyperlinks>
    <hyperlink ref="D29" r:id="rId3"/>
    <hyperlink ref="D60" r:id="rId4" display="        Verify Non-Cash Commodities amount on ISBE web site: https://www.isbe.net/Pages/School-Nutrition-Programs-Food-Distribution.aspx"/>
    <hyperlink ref="D64" r:id="rId5"/>
    <hyperlink ref="D68" r:id="rId6"/>
  </hyperlinks>
  <printOptions horizontalCentered="1"/>
  <pageMargins left="0.75" right="0.75" top="1" bottom="0.5" header="0.5" footer="0.5"/>
  <pageSetup scale="60" firstPageNumber="36" fitToHeight="0" orientation="portrait" r:id="rId7"/>
  <headerFooter>
    <oddHeader>&amp;C&amp;"Times New Roman,Regular"
FOR THE YEAR ENDED JUNE 30, 2018</oddHead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Region III Spec Ed Coop</v>
      </c>
      <c r="B1" s="2447"/>
      <c r="C1" s="2447"/>
      <c r="D1" s="2447"/>
      <c r="E1" s="2447"/>
    </row>
    <row r="2" spans="1:5" x14ac:dyDescent="0.2">
      <c r="A2" s="2448">
        <f>'Single Audit Cover'!E7</f>
        <v>41057801060</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223945</v>
      </c>
    </row>
    <row r="11" spans="1:5" ht="18" customHeight="1" x14ac:dyDescent="0.2">
      <c r="A11" s="1261" t="s">
        <v>1302</v>
      </c>
      <c r="B11" s="1262"/>
      <c r="C11" s="1262"/>
    </row>
    <row r="12" spans="1:5" x14ac:dyDescent="0.2">
      <c r="A12" s="1261" t="s">
        <v>1301</v>
      </c>
      <c r="B12" s="1262" t="s">
        <v>1300</v>
      </c>
      <c r="C12" s="1262"/>
      <c r="D12" s="1264">
        <f>SUM('Revenues 9-14'!C112:D112,'Revenues 9-14'!F112:G112)</f>
        <v>2342389</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-87670</v>
      </c>
    </row>
    <row r="19" spans="1:4" ht="13.5" thickBot="1" x14ac:dyDescent="0.25">
      <c r="A19" s="1265" t="s">
        <v>1297</v>
      </c>
      <c r="D19" s="1266">
        <f>SUM(D10:D17)</f>
        <v>2478664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2478664</v>
      </c>
    </row>
    <row r="33" spans="1:4" x14ac:dyDescent="0.2">
      <c r="D33" s="1269"/>
    </row>
    <row r="34" spans="1:4" x14ac:dyDescent="0.2">
      <c r="A34" s="317" t="s">
        <v>1294</v>
      </c>
    </row>
    <row r="35" spans="1:4" x14ac:dyDescent="0.2">
      <c r="A35" s="317" t="s">
        <v>1293</v>
      </c>
      <c r="B35" s="1258" t="s">
        <v>1292</v>
      </c>
      <c r="D35" s="1270">
        <f>+' SEFA'!F27</f>
        <v>2478664</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2478664</v>
      </c>
    </row>
    <row r="49" spans="2:4" x14ac:dyDescent="0.2">
      <c r="B49" s="1272" t="s">
        <v>1288</v>
      </c>
      <c r="C49" s="1272"/>
      <c r="D49" s="1273">
        <f>D32-D47</f>
        <v>0</v>
      </c>
    </row>
  </sheetData>
  <sheetProtection sheet="1" objects="1" scenarios="1"/>
  <customSheetViews>
    <customSheetView guid="{7A9342C1-FF19-4377-AC33-D2EBBDE499E9}" showPageBreaks="1" showGridLines="0" printArea="1" view="pageBreakPreview">
      <selection activeCell="D36" sqref="D36"/>
      <pageMargins left="0.75" right="0.75" top="1" bottom="0.5" header="0.5" footer="0.5"/>
      <printOptions horizontalCentered="1"/>
      <pageSetup scale="97" firstPageNumber="37" orientation="portrait" r:id="rId1"/>
      <headerFooter>
        <oddHeader xml:space="preserve">&amp;C&amp;"Times New Roman,Regular"
</oddHeader>
        <oddFooter>&amp;C&amp;"Times New Roman,Regular"See Independent Auditor's Reports
&amp;P</oddFooter>
      </headerFooter>
    </customSheetView>
    <customSheetView guid="{C6CC1FC0-E69A-4F20-9DAF-2BB5E836C23A}" showPageBreaks="1" showGridLines="0" printArea="1" view="pageBreakPreview">
      <selection activeCell="D36" sqref="D36"/>
      <pageMargins left="0.75" right="0.75" top="1" bottom="0.5" header="0.5" footer="0.5"/>
      <printOptions horizontalCentered="1"/>
      <pageSetup scale="97" firstPageNumber="37" orientation="portrait" r:id="rId2"/>
      <headerFooter>
        <oddHeader xml:space="preserve">&amp;C&amp;"Times New Roman,Regular"
</oddHeader>
        <oddFooter>&amp;C&amp;"Times New Roman,Regular"See Independent Auditor's Reports
&amp;P</oddFoot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75" right="0.75" top="1" bottom="0.5" header="0.5" footer="0.5"/>
  <pageSetup scale="97" firstPageNumber="37" orientation="portrait" r:id="rId3"/>
  <headerFooter>
    <oddHeader xml:space="preserve">&amp;C&amp;"Times New Roman,Regular"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90" zoomScaleNormal="90" workbookViewId="0">
      <selection activeCell="A33" sqref="A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Region III Spec Ed Coop</v>
      </c>
      <c r="B1" s="2452"/>
      <c r="C1" s="2452"/>
      <c r="D1" s="2452"/>
      <c r="E1" s="2452"/>
      <c r="F1" s="2452"/>
    </row>
    <row r="2" spans="1:7" ht="13.5" customHeight="1" x14ac:dyDescent="0.2">
      <c r="A2" s="2453">
        <f>'Single Audit Cover'!E7</f>
        <v>41057801060</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2088</v>
      </c>
      <c r="B7" s="2451"/>
      <c r="C7" s="2451"/>
      <c r="D7" s="2451"/>
      <c r="E7" s="2451"/>
      <c r="F7" s="245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2082</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1.75" customHeight="1" x14ac:dyDescent="0.2">
      <c r="A13" s="2451" t="s">
        <v>2090</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t="s">
        <v>2091</v>
      </c>
      <c r="B17" s="1284"/>
      <c r="C17" s="1285"/>
      <c r="D17" s="2456"/>
      <c r="E17" s="2456"/>
      <c r="F17" s="2456"/>
    </row>
    <row r="18" spans="1:6" ht="20.65" customHeight="1" x14ac:dyDescent="0.2">
      <c r="A18" s="1283"/>
      <c r="B18" s="1284" t="s">
        <v>2092</v>
      </c>
      <c r="C18" s="1285" t="s">
        <v>2096</v>
      </c>
      <c r="D18" s="2456">
        <v>55378</v>
      </c>
      <c r="E18" s="2456"/>
      <c r="F18" s="2456"/>
    </row>
    <row r="19" spans="1:6" ht="20.65" customHeight="1" x14ac:dyDescent="0.2">
      <c r="A19" s="1283"/>
      <c r="B19" s="1284" t="s">
        <v>2093</v>
      </c>
      <c r="C19" s="1285" t="s">
        <v>2096</v>
      </c>
      <c r="D19" s="2456">
        <v>27722</v>
      </c>
      <c r="E19" s="2456"/>
      <c r="F19" s="2456"/>
    </row>
    <row r="20" spans="1:6" ht="20.65" customHeight="1" x14ac:dyDescent="0.2">
      <c r="A20" s="1283"/>
      <c r="B20" s="1284" t="s">
        <v>2094</v>
      </c>
      <c r="C20" s="1285" t="s">
        <v>2096</v>
      </c>
      <c r="D20" s="2456">
        <v>102539</v>
      </c>
      <c r="E20" s="2456"/>
      <c r="F20" s="2456"/>
    </row>
    <row r="21" spans="1:6" ht="20.65" customHeight="1" x14ac:dyDescent="0.2">
      <c r="A21" s="1283"/>
      <c r="B21" s="1284" t="s">
        <v>2095</v>
      </c>
      <c r="C21" s="1285" t="s">
        <v>2096</v>
      </c>
      <c r="D21" s="2456">
        <v>29876</v>
      </c>
      <c r="E21" s="2456"/>
      <c r="F21" s="2456"/>
    </row>
    <row r="22" spans="1:6" ht="20.65" customHeight="1" x14ac:dyDescent="0.2">
      <c r="A22" s="1283"/>
      <c r="B22" s="1284"/>
      <c r="C22" s="1285"/>
      <c r="D22" s="2456"/>
      <c r="E22" s="2456"/>
      <c r="F22" s="2456"/>
    </row>
    <row r="23" spans="1:6" ht="20.65" customHeight="1" x14ac:dyDescent="0.2">
      <c r="A23" s="1283" t="s">
        <v>2097</v>
      </c>
      <c r="B23" s="1284"/>
      <c r="C23" s="1285"/>
      <c r="D23" s="2456"/>
      <c r="E23" s="2456"/>
      <c r="F23" s="2456"/>
    </row>
    <row r="24" spans="1:6" ht="20.65" customHeight="1" x14ac:dyDescent="0.2">
      <c r="A24" s="1283"/>
      <c r="B24" s="1284" t="s">
        <v>2092</v>
      </c>
      <c r="C24" s="1285" t="s">
        <v>2096</v>
      </c>
      <c r="D24" s="2456">
        <v>574933</v>
      </c>
      <c r="E24" s="2456"/>
      <c r="F24" s="2456"/>
    </row>
    <row r="25" spans="1:6" ht="20.65" customHeight="1" x14ac:dyDescent="0.2">
      <c r="A25" s="1283"/>
      <c r="B25" s="1284" t="s">
        <v>2093</v>
      </c>
      <c r="C25" s="1285" t="s">
        <v>2096</v>
      </c>
      <c r="D25" s="2456">
        <v>251216</v>
      </c>
      <c r="E25" s="2456"/>
      <c r="F25" s="2456"/>
    </row>
    <row r="26" spans="1:6" ht="20.65" customHeight="1" x14ac:dyDescent="0.2">
      <c r="A26" s="1283"/>
      <c r="B26" s="1284" t="s">
        <v>2098</v>
      </c>
      <c r="C26" s="1285" t="s">
        <v>2096</v>
      </c>
      <c r="D26" s="2456">
        <v>116466</v>
      </c>
      <c r="E26" s="2456"/>
      <c r="F26" s="2456"/>
    </row>
    <row r="27" spans="1:6" ht="20.65" customHeight="1" x14ac:dyDescent="0.2">
      <c r="A27" s="1283"/>
      <c r="B27" s="1284" t="s">
        <v>2094</v>
      </c>
      <c r="C27" s="1285" t="s">
        <v>2096</v>
      </c>
      <c r="D27" s="2456">
        <v>560278</v>
      </c>
      <c r="E27" s="2456"/>
      <c r="F27" s="2456"/>
    </row>
    <row r="28" spans="1:6" ht="20.65" customHeight="1" x14ac:dyDescent="0.2">
      <c r="A28" s="1283"/>
      <c r="B28" s="1284" t="s">
        <v>2099</v>
      </c>
      <c r="C28" s="1285" t="s">
        <v>2096</v>
      </c>
      <c r="D28" s="2456">
        <v>330517</v>
      </c>
      <c r="E28" s="2456"/>
      <c r="F28" s="2456"/>
    </row>
    <row r="29" spans="1:6" ht="20.65" customHeight="1" x14ac:dyDescent="0.2">
      <c r="A29" s="1283"/>
      <c r="B29" s="1284" t="s">
        <v>2095</v>
      </c>
      <c r="C29" s="1285" t="s">
        <v>2096</v>
      </c>
      <c r="D29" s="2456">
        <v>163957</v>
      </c>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2106</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1946</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101</v>
      </c>
      <c r="D38" s="1928"/>
      <c r="E38" s="1286"/>
    </row>
    <row r="39" spans="1:6" ht="14.25" customHeight="1" x14ac:dyDescent="0.2">
      <c r="A39" s="328"/>
      <c r="B39" s="328" t="s">
        <v>1511</v>
      </c>
      <c r="C39" s="1292" t="s">
        <v>101</v>
      </c>
      <c r="D39" s="1928"/>
      <c r="E39" s="1286"/>
    </row>
    <row r="40" spans="1:6" ht="14.25" customHeight="1" x14ac:dyDescent="0.2">
      <c r="A40" s="328"/>
      <c r="B40" s="328" t="s">
        <v>1512</v>
      </c>
      <c r="C40" s="1292" t="s">
        <v>101</v>
      </c>
      <c r="D40" s="1928"/>
      <c r="E40" s="1286"/>
    </row>
    <row r="41" spans="1:6" ht="14.25" customHeight="1" x14ac:dyDescent="0.2">
      <c r="A41" s="328"/>
      <c r="B41" s="328" t="s">
        <v>1513</v>
      </c>
      <c r="C41" s="1292" t="s">
        <v>101</v>
      </c>
      <c r="D41" s="1928"/>
      <c r="E41" s="1286"/>
    </row>
    <row r="42" spans="1:6" ht="14.25" customHeight="1" x14ac:dyDescent="0.2">
      <c r="A42" s="328" t="s">
        <v>1514</v>
      </c>
      <c r="B42" s="328"/>
      <c r="C42" s="1926" t="s">
        <v>101</v>
      </c>
      <c r="D42" s="1928"/>
      <c r="E42" s="1286"/>
    </row>
    <row r="43" spans="1:6" ht="14.25" customHeight="1" x14ac:dyDescent="0.2">
      <c r="A43" s="328" t="s">
        <v>1515</v>
      </c>
      <c r="B43" s="328"/>
      <c r="C43" s="1293" t="s">
        <v>101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customSheetViews>
    <customSheetView guid="{7A9342C1-FF19-4377-AC33-D2EBBDE499E9}" scale="90" showPageBreaks="1" showGridLines="0" printArea="1">
      <selection activeCell="A33" sqref="A33"/>
      <pageMargins left="0.75" right="0.75" top="1" bottom="0.5" header="0.5" footer="0.5"/>
      <printOptions horizontalCentered="1"/>
      <pageSetup scale="79" firstPageNumber="39" orientation="portrait" r:id="rId1"/>
      <headerFooter>
        <oddHeader xml:space="preserve">&amp;C&amp;"Times New Roman,Regular"
</oddHeader>
        <oddFooter>&amp;C&amp;"Times New Roman,Regular"See Independent Auditor's Reports
&amp;P</oddFooter>
      </headerFooter>
    </customSheetView>
    <customSheetView guid="{C6CC1FC0-E69A-4F20-9DAF-2BB5E836C23A}" scale="90" showGridLines="0">
      <selection activeCell="A33" sqref="A33"/>
      <pageMargins left="0.75" right="0.75" top="1" bottom="0.5" header="0.5" footer="0.5"/>
      <printOptions horizontalCentered="1"/>
      <pageSetup scale="79" firstPageNumber="39" orientation="portrait" r:id="rId2"/>
      <headerFooter>
        <oddHeader xml:space="preserve">&amp;C&amp;"Times New Roman,Regular"
</oddHeader>
        <oddFooter>&amp;C&amp;"Times New Roman,Regular"See Independent Auditor's Reports
&amp;P</oddFoot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75" right="0.75" top="1" bottom="0.5" header="0.5" footer="0.5"/>
  <pageSetup scale="79" firstPageNumber="39" orientation="portrait" r:id="rId3"/>
  <headerFooter>
    <oddHeader xml:space="preserve">&amp;C&amp;"Times New Roman,Regular"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topLeftCell="A19" zoomScale="90" zoomScaleNormal="90" workbookViewId="0">
      <selection activeCell="A33" sqref="A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Region III Spec Ed Coop</v>
      </c>
      <c r="B1" s="2452"/>
      <c r="C1" s="2452"/>
      <c r="D1" s="2452"/>
      <c r="E1" s="2452"/>
      <c r="F1" s="2452"/>
    </row>
    <row r="2" spans="1:7" ht="13.5" customHeight="1" x14ac:dyDescent="0.2">
      <c r="A2" s="2453">
        <f>'Single Audit Cover'!E7</f>
        <v>41057801060</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2088</v>
      </c>
      <c r="B7" s="2451"/>
      <c r="C7" s="2451"/>
      <c r="D7" s="2451"/>
      <c r="E7" s="2451"/>
      <c r="F7" s="245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2082</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3.25" customHeight="1" x14ac:dyDescent="0.2">
      <c r="A13" s="2451" t="s">
        <v>2089</v>
      </c>
      <c r="B13" s="2451"/>
      <c r="C13" s="2451"/>
      <c r="D13" s="2451"/>
      <c r="E13" s="2451"/>
      <c r="F13" s="2451"/>
    </row>
    <row r="14" spans="1:7" ht="9.75" customHeight="1" x14ac:dyDescent="0.2">
      <c r="C14" s="1260"/>
      <c r="D14" s="1260"/>
    </row>
    <row r="15" spans="1:7" ht="13.5" customHeight="1" x14ac:dyDescent="0.2">
      <c r="C15" s="1956" t="s">
        <v>1332</v>
      </c>
      <c r="D15" s="2457" t="s">
        <v>1331</v>
      </c>
      <c r="E15" s="2457"/>
      <c r="F15" s="2457"/>
    </row>
    <row r="16" spans="1:7" ht="13.5" customHeight="1" x14ac:dyDescent="0.2">
      <c r="A16" s="1282"/>
      <c r="B16" s="1276" t="s">
        <v>1330</v>
      </c>
      <c r="C16" s="1956" t="s">
        <v>1329</v>
      </c>
      <c r="D16" s="2458" t="s">
        <v>1670</v>
      </c>
      <c r="E16" s="2458"/>
      <c r="F16" s="2458"/>
    </row>
    <row r="17" spans="1:6" ht="20.45" customHeight="1" x14ac:dyDescent="0.2">
      <c r="A17" s="1283" t="s">
        <v>2100</v>
      </c>
      <c r="B17" s="1284"/>
      <c r="C17" s="1285"/>
      <c r="D17" s="2456"/>
      <c r="E17" s="2456"/>
      <c r="F17" s="2456"/>
    </row>
    <row r="18" spans="1:6" ht="20.65" customHeight="1" x14ac:dyDescent="0.2">
      <c r="A18" s="1283"/>
      <c r="B18" s="1284" t="s">
        <v>2092</v>
      </c>
      <c r="C18" s="1285" t="s">
        <v>2101</v>
      </c>
      <c r="D18" s="2456">
        <v>1836</v>
      </c>
      <c r="E18" s="2456"/>
      <c r="F18" s="2456"/>
    </row>
    <row r="19" spans="1:6" ht="20.65" customHeight="1" x14ac:dyDescent="0.2">
      <c r="A19" s="1283"/>
      <c r="B19" s="1284" t="s">
        <v>2093</v>
      </c>
      <c r="C19" s="1285" t="s">
        <v>2101</v>
      </c>
      <c r="D19" s="2456">
        <v>3697</v>
      </c>
      <c r="E19" s="2456"/>
      <c r="F19" s="2456"/>
    </row>
    <row r="20" spans="1:6" ht="20.65" customHeight="1" x14ac:dyDescent="0.2">
      <c r="A20" s="1283"/>
      <c r="B20" s="1284" t="s">
        <v>2094</v>
      </c>
      <c r="C20" s="1285" t="s">
        <v>2101</v>
      </c>
      <c r="D20" s="2456">
        <v>8305</v>
      </c>
      <c r="E20" s="2456"/>
      <c r="F20" s="2456"/>
    </row>
    <row r="21" spans="1:6" ht="20.65" customHeight="1" x14ac:dyDescent="0.2">
      <c r="A21" s="1283"/>
      <c r="B21" s="1284" t="s">
        <v>2095</v>
      </c>
      <c r="C21" s="1285" t="s">
        <v>2101</v>
      </c>
      <c r="D21" s="2456">
        <v>3234</v>
      </c>
      <c r="E21" s="2456"/>
      <c r="F21" s="2456"/>
    </row>
    <row r="22" spans="1:6" ht="20.65" customHeight="1" x14ac:dyDescent="0.2">
      <c r="A22" s="1283"/>
      <c r="B22" s="1284"/>
      <c r="C22" s="1285"/>
      <c r="D22" s="2456"/>
      <c r="E22" s="2456"/>
      <c r="F22" s="2456"/>
    </row>
    <row r="23" spans="1:6" ht="20.65" customHeight="1" x14ac:dyDescent="0.2">
      <c r="A23" s="1283" t="s">
        <v>2102</v>
      </c>
      <c r="B23" s="1284"/>
      <c r="C23" s="1285"/>
      <c r="D23" s="2456"/>
      <c r="E23" s="2456"/>
      <c r="F23" s="2456"/>
    </row>
    <row r="24" spans="1:6" ht="20.65" customHeight="1" x14ac:dyDescent="0.2">
      <c r="A24" s="1283"/>
      <c r="B24" s="1284" t="s">
        <v>2092</v>
      </c>
      <c r="C24" s="1285" t="s">
        <v>2101</v>
      </c>
      <c r="D24" s="2456">
        <v>26629</v>
      </c>
      <c r="E24" s="2456"/>
      <c r="F24" s="2456"/>
    </row>
    <row r="25" spans="1:6" ht="20.65" customHeight="1" x14ac:dyDescent="0.2">
      <c r="A25" s="1283"/>
      <c r="B25" s="1284" t="s">
        <v>2093</v>
      </c>
      <c r="C25" s="1285" t="s">
        <v>2101</v>
      </c>
      <c r="D25" s="2456">
        <v>34036</v>
      </c>
      <c r="E25" s="2456"/>
      <c r="F25" s="2456"/>
    </row>
    <row r="26" spans="1:6" ht="20.65" customHeight="1" x14ac:dyDescent="0.2">
      <c r="A26" s="1283"/>
      <c r="B26" s="1284" t="s">
        <v>2094</v>
      </c>
      <c r="C26" s="1285" t="s">
        <v>2101</v>
      </c>
      <c r="D26" s="2456">
        <v>24567</v>
      </c>
      <c r="E26" s="2456"/>
      <c r="F26" s="2456"/>
    </row>
    <row r="27" spans="1:6" ht="20.65" customHeight="1" x14ac:dyDescent="0.2">
      <c r="A27" s="1283"/>
      <c r="B27" s="1284" t="s">
        <v>2099</v>
      </c>
      <c r="C27" s="1285" t="s">
        <v>2101</v>
      </c>
      <c r="D27" s="2456">
        <v>11118</v>
      </c>
      <c r="E27" s="2456"/>
      <c r="F27" s="2456"/>
    </row>
    <row r="28" spans="1:6" ht="20.65" customHeight="1" x14ac:dyDescent="0.2">
      <c r="A28" s="1283"/>
      <c r="B28" s="1284" t="s">
        <v>2095</v>
      </c>
      <c r="C28" s="1285" t="s">
        <v>2101</v>
      </c>
      <c r="D28" s="2456">
        <v>16085</v>
      </c>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2106</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1946</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101</v>
      </c>
      <c r="D38" s="1928"/>
      <c r="E38" s="1286"/>
    </row>
    <row r="39" spans="1:6" ht="14.25" customHeight="1" x14ac:dyDescent="0.2">
      <c r="A39" s="328"/>
      <c r="B39" s="328" t="s">
        <v>1511</v>
      </c>
      <c r="C39" s="1292" t="s">
        <v>101</v>
      </c>
      <c r="D39" s="1928"/>
      <c r="E39" s="1286"/>
    </row>
    <row r="40" spans="1:6" ht="14.25" customHeight="1" x14ac:dyDescent="0.2">
      <c r="A40" s="328"/>
      <c r="B40" s="328" t="s">
        <v>1512</v>
      </c>
      <c r="C40" s="1292" t="s">
        <v>101</v>
      </c>
      <c r="D40" s="1928"/>
      <c r="E40" s="1286"/>
    </row>
    <row r="41" spans="1:6" ht="14.25" customHeight="1" x14ac:dyDescent="0.2">
      <c r="A41" s="328"/>
      <c r="B41" s="328" t="s">
        <v>1513</v>
      </c>
      <c r="C41" s="1292" t="s">
        <v>101</v>
      </c>
      <c r="D41" s="1928"/>
      <c r="E41" s="1286"/>
    </row>
    <row r="42" spans="1:6" ht="14.25" customHeight="1" x14ac:dyDescent="0.2">
      <c r="A42" s="328" t="s">
        <v>1514</v>
      </c>
      <c r="B42" s="328"/>
      <c r="C42" s="1926" t="s">
        <v>101</v>
      </c>
      <c r="D42" s="1928"/>
      <c r="E42" s="1286"/>
    </row>
    <row r="43" spans="1:6" ht="14.25" customHeight="1" x14ac:dyDescent="0.2">
      <c r="A43" s="328" t="s">
        <v>1515</v>
      </c>
      <c r="B43" s="328"/>
      <c r="C43" s="1293" t="s">
        <v>101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957"/>
      <c r="C50" s="1957"/>
      <c r="D50" s="1957"/>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customSheetViews>
    <customSheetView guid="{7A9342C1-FF19-4377-AC33-D2EBBDE499E9}" scale="90" showPageBreaks="1" showGridLines="0" printArea="1" topLeftCell="A19">
      <selection activeCell="A33" sqref="A33"/>
      <pageMargins left="0.75" right="0.75" top="1" bottom="0.5" header="0.5" footer="0.5"/>
      <printOptions horizontalCentered="1"/>
      <pageSetup scale="79" firstPageNumber="39" orientation="portrait" r:id="rId1"/>
      <headerFooter>
        <oddHeader xml:space="preserve">&amp;C&amp;"Times New Roman,Regular"
</oddHeader>
        <oddFooter>&amp;C&amp;"Times New Roman,Regular"See Independent Auditor's Reports
&amp;P</oddFooter>
      </headerFooter>
    </customSheetView>
    <customSheetView guid="{C6CC1FC0-E69A-4F20-9DAF-2BB5E836C23A}" scale="90" showGridLines="0" topLeftCell="A19">
      <selection activeCell="A33" sqref="A33"/>
      <pageMargins left="0.75" right="0.75" top="1" bottom="0.5" header="0.5" footer="0.5"/>
      <printOptions horizontalCentered="1"/>
      <pageSetup scale="79" firstPageNumber="39" orientation="portrait" r:id="rId2"/>
      <headerFooter>
        <oddHeader xml:space="preserve">&amp;C&amp;"Times New Roman,Regular"
</oddHeader>
        <oddFooter>&amp;C&amp;"Times New Roman,Regular"See Independent Auditor's Reports
&amp;P</oddFooter>
      </headerFooter>
    </customSheetView>
  </customSheetViews>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1" bottom="0.5" header="0.5" footer="0.5"/>
  <pageSetup scale="79" firstPageNumber="39" orientation="portrait" r:id="rId3"/>
  <headerFooter>
    <oddHeader xml:space="preserve">&amp;C&amp;"Times New Roman,Regular"
</oddHead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7" colorId="8" zoomScale="110" zoomScaleNormal="110" workbookViewId="0">
      <selection activeCell="G88" sqref="G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2074</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7A9342C1-FF19-4377-AC33-D2EBBDE499E9}" scale="60" colorId="8" showPageBreaks="1" showGridLines="0" printArea="1" hiddenRows="1" view="pageBreakPreview" topLeftCell="A77">
      <selection activeCell="G88" sqref="G88"/>
      <pageMargins left="0.75" right="0.75" top="0.75" bottom="0.5" header="0.5" footer="0.5"/>
      <printOptions horizontalCentered="1"/>
      <pageSetup scale="48" firstPageNumber="2" orientation="portrait" r:id="rId1"/>
      <headerFooter>
        <oddHeader>&amp;C&amp;"Times New Roman,Regular"REGION III SPECIAL EDUCATION COOPERATIVE</oddHeader>
        <oddFooter>&amp;C&amp;"Times New Roman,Regular"
&amp;P</oddFooter>
      </headerFooter>
    </customSheetView>
    <customSheetView guid="{C6CC1FC0-E69A-4F20-9DAF-2BB5E836C23A}" scale="60" colorId="8" showPageBreaks="1" showGridLines="0" printArea="1" hiddenRows="1" view="pageBreakPreview" topLeftCell="A77">
      <selection activeCell="G88" sqref="G88"/>
      <pageMargins left="0.75" right="0.75" top="0.75" bottom="0.5" header="0.5" footer="0.5"/>
      <printOptions horizontalCentered="1"/>
      <pageSetup scale="48" firstPageNumber="2" orientation="portrait" r:id="rId2"/>
      <headerFooter>
        <oddHeader>&amp;C&amp;"Times New Roman,Regular"REGION III SPECIAL EDUCATION COOPERATIVE</oddHeader>
        <oddFooter>&amp;C&amp;"Times New Roman,Regular"
&amp;P</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75" right="0.75" top="0.75" bottom="0.5" header="0.5" footer="0.5"/>
  <pageSetup scale="48" firstPageNumber="2" orientation="portrait" r:id="rId3"/>
  <headerFooter>
    <oddHeader>&amp;C&amp;"Times New Roman,Regular"REGION III SPECIAL EDUCATION COOPERATIVE</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3" sqref="I13:I1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Region III Spec Ed Coop</v>
      </c>
      <c r="C1" s="2464"/>
      <c r="D1" s="2464"/>
      <c r="E1" s="2464"/>
      <c r="F1" s="2464"/>
      <c r="G1" s="2464"/>
      <c r="H1" s="2464"/>
      <c r="I1" s="2464"/>
      <c r="J1" s="2464"/>
      <c r="K1" s="2464"/>
      <c r="L1" s="2464"/>
      <c r="M1" s="2464"/>
    </row>
    <row r="2" spans="2:14" ht="15" x14ac:dyDescent="0.2">
      <c r="B2" s="2453">
        <f>'Single Audit Cover'!E7</f>
        <v>41057801060</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2107</v>
      </c>
      <c r="C11" s="1338"/>
      <c r="D11" s="1339"/>
      <c r="E11" s="1340"/>
      <c r="F11" s="1340"/>
      <c r="G11" s="1340"/>
      <c r="H11" s="1340"/>
      <c r="I11" s="1340"/>
      <c r="J11" s="1340"/>
      <c r="K11" s="1340"/>
      <c r="L11" s="1340">
        <f>+G11+I11+K11</f>
        <v>0</v>
      </c>
      <c r="M11" s="1340"/>
    </row>
    <row r="12" spans="2:14" ht="20.100000000000001" customHeight="1" x14ac:dyDescent="0.2">
      <c r="B12" s="1337" t="s">
        <v>2108</v>
      </c>
      <c r="C12" s="1341"/>
      <c r="D12" s="1342"/>
      <c r="E12" s="1343"/>
      <c r="F12" s="1343"/>
      <c r="G12" s="1343"/>
      <c r="H12" s="1343"/>
      <c r="I12" s="1343"/>
      <c r="J12" s="1343"/>
      <c r="K12" s="1343"/>
      <c r="L12" s="1340">
        <f t="shared" ref="L12:L27" si="0">+G12+I12+K12</f>
        <v>0</v>
      </c>
      <c r="M12" s="1343"/>
    </row>
    <row r="13" spans="2:14" ht="20.100000000000001" customHeight="1" x14ac:dyDescent="0.2">
      <c r="B13" s="1337" t="s">
        <v>2109</v>
      </c>
      <c r="C13" s="1341" t="s">
        <v>2101</v>
      </c>
      <c r="D13" s="1342" t="s">
        <v>2110</v>
      </c>
      <c r="E13" s="1343">
        <v>105759</v>
      </c>
      <c r="F13" s="1343">
        <v>17072</v>
      </c>
      <c r="G13" s="1343">
        <v>105759</v>
      </c>
      <c r="H13" s="1343">
        <v>102101</v>
      </c>
      <c r="I13" s="1343">
        <v>17072</v>
      </c>
      <c r="J13" s="1343">
        <v>17072</v>
      </c>
      <c r="K13" s="1343"/>
      <c r="L13" s="1340">
        <f t="shared" si="0"/>
        <v>122831</v>
      </c>
      <c r="M13" s="1343">
        <v>141609</v>
      </c>
    </row>
    <row r="14" spans="2:14" ht="20.100000000000001" customHeight="1" x14ac:dyDescent="0.2">
      <c r="B14" s="1337" t="s">
        <v>2109</v>
      </c>
      <c r="C14" s="1341" t="s">
        <v>2101</v>
      </c>
      <c r="D14" s="1342" t="s">
        <v>2111</v>
      </c>
      <c r="E14" s="1343"/>
      <c r="F14" s="1343">
        <v>117425</v>
      </c>
      <c r="G14" s="1343"/>
      <c r="H14" s="1343"/>
      <c r="I14" s="1343">
        <v>117425</v>
      </c>
      <c r="J14" s="1343">
        <v>112435</v>
      </c>
      <c r="K14" s="1343">
        <v>1000</v>
      </c>
      <c r="L14" s="1340">
        <f t="shared" si="0"/>
        <v>118425</v>
      </c>
      <c r="M14" s="1343">
        <v>145760</v>
      </c>
    </row>
    <row r="15" spans="2:14" ht="20.100000000000001" customHeight="1" x14ac:dyDescent="0.2">
      <c r="B15" s="1337" t="s">
        <v>2112</v>
      </c>
      <c r="C15" s="1341" t="s">
        <v>2096</v>
      </c>
      <c r="D15" s="1342" t="s">
        <v>2113</v>
      </c>
      <c r="E15" s="1343">
        <v>1922200</v>
      </c>
      <c r="F15" s="1343">
        <v>227781</v>
      </c>
      <c r="G15" s="1343">
        <v>1922200</v>
      </c>
      <c r="H15" s="1343">
        <v>1842049</v>
      </c>
      <c r="I15" s="1343">
        <v>227781</v>
      </c>
      <c r="J15" s="1343">
        <v>215515</v>
      </c>
      <c r="K15" s="1343"/>
      <c r="L15" s="1340">
        <f t="shared" si="0"/>
        <v>2149981</v>
      </c>
      <c r="M15" s="1343">
        <v>2230306</v>
      </c>
    </row>
    <row r="16" spans="2:14" ht="20.100000000000001" customHeight="1" x14ac:dyDescent="0.2">
      <c r="B16" s="1337" t="s">
        <v>2114</v>
      </c>
      <c r="C16" s="1341" t="s">
        <v>2096</v>
      </c>
      <c r="D16" s="1342" t="s">
        <v>2115</v>
      </c>
      <c r="E16" s="1343"/>
      <c r="F16" s="1343">
        <v>2088721</v>
      </c>
      <c r="G16" s="1343"/>
      <c r="H16" s="1343"/>
      <c r="I16" s="1343">
        <v>2088721</v>
      </c>
      <c r="J16" s="1343">
        <v>1997367</v>
      </c>
      <c r="K16" s="1343">
        <v>1000</v>
      </c>
      <c r="L16" s="1340">
        <f t="shared" si="0"/>
        <v>2089721</v>
      </c>
      <c r="M16" s="1343">
        <v>2229056</v>
      </c>
    </row>
    <row r="17" spans="2:14" ht="20.100000000000001" customHeight="1" x14ac:dyDescent="0.2">
      <c r="B17" s="1337" t="s">
        <v>2116</v>
      </c>
      <c r="C17" s="1341"/>
      <c r="D17" s="1342"/>
      <c r="E17" s="1343">
        <f t="shared" ref="E17:K17" si="1">SUM(E11:E16)</f>
        <v>2027959</v>
      </c>
      <c r="F17" s="1343">
        <f t="shared" si="1"/>
        <v>2450999</v>
      </c>
      <c r="G17" s="1343">
        <f t="shared" si="1"/>
        <v>2027959</v>
      </c>
      <c r="H17" s="1343">
        <f t="shared" si="1"/>
        <v>1944150</v>
      </c>
      <c r="I17" s="1343">
        <f t="shared" si="1"/>
        <v>2450999</v>
      </c>
      <c r="J17" s="1343">
        <f t="shared" si="1"/>
        <v>2342389</v>
      </c>
      <c r="K17" s="1343">
        <f t="shared" si="1"/>
        <v>2000</v>
      </c>
      <c r="L17" s="1340">
        <f t="shared" si="0"/>
        <v>4480958</v>
      </c>
      <c r="M17" s="1343">
        <f>SUM(M11:M16)</f>
        <v>4746731</v>
      </c>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t="s">
        <v>2117</v>
      </c>
      <c r="C19" s="1341"/>
      <c r="D19" s="1342"/>
      <c r="E19" s="1343"/>
      <c r="F19" s="1343"/>
      <c r="G19" s="1343"/>
      <c r="H19" s="1343"/>
      <c r="I19" s="1343"/>
      <c r="J19" s="1343"/>
      <c r="K19" s="1343"/>
      <c r="L19" s="1340">
        <f t="shared" si="0"/>
        <v>0</v>
      </c>
      <c r="M19" s="1343"/>
    </row>
    <row r="20" spans="2:14" ht="20.100000000000001" customHeight="1" x14ac:dyDescent="0.2">
      <c r="B20" s="1337" t="s">
        <v>2118</v>
      </c>
      <c r="C20" s="1341"/>
      <c r="D20" s="1342"/>
      <c r="E20" s="1343"/>
      <c r="F20" s="1343"/>
      <c r="G20" s="1343"/>
      <c r="H20" s="1343"/>
      <c r="I20" s="1343"/>
      <c r="J20" s="1343"/>
      <c r="K20" s="1343"/>
      <c r="L20" s="1340">
        <f t="shared" si="0"/>
        <v>0</v>
      </c>
      <c r="M20" s="1343"/>
    </row>
    <row r="21" spans="2:14" ht="20.100000000000001" customHeight="1" x14ac:dyDescent="0.2">
      <c r="B21" s="1337" t="s">
        <v>2119</v>
      </c>
      <c r="C21" s="1341">
        <v>93.778000000000006</v>
      </c>
      <c r="D21" s="1342" t="s">
        <v>2120</v>
      </c>
      <c r="E21" s="1343"/>
      <c r="F21" s="1343">
        <v>27665</v>
      </c>
      <c r="G21" s="1343"/>
      <c r="H21" s="1343"/>
      <c r="I21" s="1343">
        <v>27665</v>
      </c>
      <c r="J21" s="1343"/>
      <c r="K21" s="1343"/>
      <c r="L21" s="1340">
        <f t="shared" si="0"/>
        <v>27665</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t="s">
        <v>2121</v>
      </c>
      <c r="C27" s="1341"/>
      <c r="D27" s="1342"/>
      <c r="E27" s="1343">
        <f t="shared" ref="E27:K27" si="2">+E17+E21</f>
        <v>2027959</v>
      </c>
      <c r="F27" s="1343">
        <f t="shared" si="2"/>
        <v>2478664</v>
      </c>
      <c r="G27" s="1343">
        <f t="shared" si="2"/>
        <v>2027959</v>
      </c>
      <c r="H27" s="1343">
        <f t="shared" si="2"/>
        <v>1944150</v>
      </c>
      <c r="I27" s="1343">
        <f t="shared" si="2"/>
        <v>2478664</v>
      </c>
      <c r="J27" s="1343">
        <f t="shared" si="2"/>
        <v>2342389</v>
      </c>
      <c r="K27" s="1343">
        <f t="shared" si="2"/>
        <v>2000</v>
      </c>
      <c r="L27" s="1340">
        <f t="shared" si="0"/>
        <v>4508623</v>
      </c>
      <c r="M27" s="1343">
        <f>+M17+M21</f>
        <v>4746731</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7A9342C1-FF19-4377-AC33-D2EBBDE499E9}" showPageBreaks="1" showGridLines="0" printArea="1">
      <selection activeCell="I13" sqref="I13:I14"/>
      <pageMargins left="0.75" right="0.75" top="1" bottom="0.5" header="0.5" footer="0.5"/>
      <printOptions horizontalCentered="1"/>
      <pageSetup scale="72" firstPageNumber="38" orientation="landscape" r:id="rId1"/>
      <headerFooter>
        <oddHeader xml:space="preserve">&amp;C&amp;"Times New Roman,Regular"
</oddHeader>
        <oddFooter>&amp;C&amp;"Times New Roman,Regular"See Independent Auditor's Reports
&amp;P</oddFooter>
      </headerFooter>
    </customSheetView>
    <customSheetView guid="{C6CC1FC0-E69A-4F20-9DAF-2BB5E836C23A}" showGridLines="0">
      <selection activeCell="I13" sqref="I13:I14"/>
      <pageMargins left="0.75" right="0.75" top="1" bottom="0.5" header="0.5" footer="0.5"/>
      <printOptions horizontalCentered="1"/>
      <pageSetup scale="72" firstPageNumber="38" orientation="landscape" r:id="rId2"/>
      <headerFooter>
        <oddHeader xml:space="preserve">&amp;C&amp;"Times New Roman,Regular"
</oddHead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1" bottom="0.5" header="0.5" footer="0.5"/>
  <pageSetup scale="72" firstPageNumber="38" orientation="landscape" r:id="rId3"/>
  <headerFooter>
    <oddHeader xml:space="preserve">&amp;C&amp;"Times New Roman,Regular"
</oddHead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21" sqref="M2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Region III Spec Ed Coop</v>
      </c>
      <c r="C1" s="2464"/>
      <c r="D1" s="2464"/>
      <c r="E1" s="2464"/>
      <c r="F1" s="2464"/>
      <c r="G1" s="2464"/>
      <c r="H1" s="2464"/>
      <c r="I1" s="2464"/>
      <c r="J1" s="2464"/>
      <c r="K1" s="2464"/>
      <c r="L1" s="2464"/>
      <c r="M1" s="2464"/>
    </row>
    <row r="2" spans="2:14" ht="15" x14ac:dyDescent="0.2">
      <c r="B2" s="2453">
        <f>'Single Audit Cover'!E7</f>
        <v>41057801060</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2122</v>
      </c>
      <c r="C11" s="1338"/>
      <c r="D11" s="1339"/>
      <c r="E11" s="1340"/>
      <c r="F11" s="1340"/>
      <c r="G11" s="1340"/>
      <c r="H11" s="1340"/>
      <c r="I11" s="1340"/>
      <c r="J11" s="1340"/>
      <c r="K11" s="1340"/>
      <c r="L11" s="1340">
        <f>+G11+I11+K11</f>
        <v>0</v>
      </c>
      <c r="M11" s="1340"/>
    </row>
    <row r="12" spans="2:14" ht="20.100000000000001" customHeight="1" x14ac:dyDescent="0.2">
      <c r="B12" s="1337" t="s">
        <v>2123</v>
      </c>
      <c r="C12" s="1341"/>
      <c r="D12" s="1342"/>
      <c r="E12" s="1343">
        <f>+' SEFA'!E13+' SEFA'!E14</f>
        <v>105759</v>
      </c>
      <c r="F12" s="1343">
        <f>+' SEFA'!F13+' SEFA'!F14</f>
        <v>134497</v>
      </c>
      <c r="G12" s="1343">
        <f>+' SEFA'!G13+' SEFA'!G14</f>
        <v>105759</v>
      </c>
      <c r="H12" s="1343">
        <f>+' SEFA'!H13+' SEFA'!H14</f>
        <v>102101</v>
      </c>
      <c r="I12" s="1343">
        <f>+' SEFA'!I13+' SEFA'!I14</f>
        <v>134497</v>
      </c>
      <c r="J12" s="1343">
        <f>+' SEFA'!J13+' SEFA'!J14</f>
        <v>129507</v>
      </c>
      <c r="K12" s="1343">
        <f>+' SEFA'!K13+' SEFA'!K14</f>
        <v>1000</v>
      </c>
      <c r="L12" s="1340">
        <f t="shared" ref="L12:L27" si="0">+G12+I12+K12</f>
        <v>241256</v>
      </c>
      <c r="M12" s="1343">
        <f>+' SEFA'!M13+' SEFA'!M14</f>
        <v>287369</v>
      </c>
    </row>
    <row r="13" spans="2:14" ht="20.100000000000001" customHeight="1" x14ac:dyDescent="0.2">
      <c r="B13" s="1337" t="s">
        <v>2124</v>
      </c>
      <c r="C13" s="1341"/>
      <c r="D13" s="1342"/>
      <c r="E13" s="1343">
        <f>+' SEFA'!E15+' SEFA'!E16</f>
        <v>1922200</v>
      </c>
      <c r="F13" s="1343">
        <f>+' SEFA'!F15+' SEFA'!F16</f>
        <v>2316502</v>
      </c>
      <c r="G13" s="1343">
        <f>+' SEFA'!G15+' SEFA'!G16</f>
        <v>1922200</v>
      </c>
      <c r="H13" s="1343">
        <f>+' SEFA'!H15+' SEFA'!H16</f>
        <v>1842049</v>
      </c>
      <c r="I13" s="1343">
        <f>+' SEFA'!I15+' SEFA'!I16</f>
        <v>2316502</v>
      </c>
      <c r="J13" s="1343">
        <f>+' SEFA'!J15+' SEFA'!J16</f>
        <v>2212882</v>
      </c>
      <c r="K13" s="1343">
        <f>+' SEFA'!K15+' SEFA'!K16</f>
        <v>1000</v>
      </c>
      <c r="L13" s="1340">
        <f t="shared" si="0"/>
        <v>4239702</v>
      </c>
      <c r="M13" s="1343">
        <f>+' SEFA'!M15+' SEFA'!M16</f>
        <v>4459362</v>
      </c>
    </row>
    <row r="14" spans="2:14" ht="20.100000000000001" customHeight="1" x14ac:dyDescent="0.2">
      <c r="B14" s="1337" t="s">
        <v>2125</v>
      </c>
      <c r="C14" s="1341"/>
      <c r="D14" s="1342"/>
      <c r="E14" s="1343">
        <f>+' SEFA'!E21</f>
        <v>0</v>
      </c>
      <c r="F14" s="1343">
        <f>+' SEFA'!F21</f>
        <v>27665</v>
      </c>
      <c r="G14" s="1343">
        <f>+' SEFA'!G21</f>
        <v>0</v>
      </c>
      <c r="H14" s="1343">
        <f>+' SEFA'!H21</f>
        <v>0</v>
      </c>
      <c r="I14" s="1343">
        <f>+' SEFA'!I21</f>
        <v>27665</v>
      </c>
      <c r="J14" s="1343">
        <f>+' SEFA'!J21</f>
        <v>0</v>
      </c>
      <c r="K14" s="1343">
        <f>+' SEFA'!K21</f>
        <v>0</v>
      </c>
      <c r="L14" s="1340">
        <f t="shared" si="0"/>
        <v>27665</v>
      </c>
      <c r="M14" s="1343">
        <f>+' SEFA'!M21</f>
        <v>0</v>
      </c>
    </row>
    <row r="15" spans="2:14" ht="20.100000000000001" customHeight="1" x14ac:dyDescent="0.2">
      <c r="B15" s="1337"/>
      <c r="C15" s="1341"/>
      <c r="D15" s="1342"/>
      <c r="E15" s="1343"/>
      <c r="F15" s="1343"/>
      <c r="G15" s="1343"/>
      <c r="H15" s="1343"/>
      <c r="I15" s="1343"/>
      <c r="J15" s="1343"/>
      <c r="K15" s="1343"/>
      <c r="L15" s="1340">
        <f t="shared" si="0"/>
        <v>0</v>
      </c>
      <c r="M15" s="1343"/>
    </row>
    <row r="16" spans="2:14" ht="20.100000000000001" customHeight="1" x14ac:dyDescent="0.2">
      <c r="B16" s="1337" t="s">
        <v>2126</v>
      </c>
      <c r="C16" s="1341"/>
      <c r="D16" s="1342"/>
      <c r="E16" s="1343">
        <f>SUM(E11:E15)</f>
        <v>2027959</v>
      </c>
      <c r="F16" s="1343">
        <f t="shared" ref="F16:K16" si="1">SUM(F11:F15)</f>
        <v>2478664</v>
      </c>
      <c r="G16" s="1343">
        <f t="shared" si="1"/>
        <v>2027959</v>
      </c>
      <c r="H16" s="1343">
        <f t="shared" si="1"/>
        <v>1944150</v>
      </c>
      <c r="I16" s="1343">
        <f t="shared" si="1"/>
        <v>2478664</v>
      </c>
      <c r="J16" s="1343">
        <f t="shared" si="1"/>
        <v>2342389</v>
      </c>
      <c r="K16" s="1343">
        <f t="shared" si="1"/>
        <v>2000</v>
      </c>
      <c r="L16" s="1340">
        <f t="shared" si="0"/>
        <v>4508623</v>
      </c>
      <c r="M16" s="1343">
        <f>SUM(M11:M15)</f>
        <v>4746731</v>
      </c>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t="s">
        <v>2131</v>
      </c>
      <c r="C20" s="1341"/>
      <c r="D20" s="1342"/>
      <c r="E20" s="1343"/>
      <c r="F20" s="1343"/>
      <c r="G20" s="1343"/>
      <c r="H20" s="1343"/>
      <c r="I20" s="1343"/>
      <c r="J20" s="1343"/>
      <c r="K20" s="1343"/>
      <c r="L20" s="1340">
        <f t="shared" si="0"/>
        <v>0</v>
      </c>
      <c r="M20" s="1343"/>
    </row>
    <row r="21" spans="2:14" ht="20.100000000000001" customHeight="1" x14ac:dyDescent="0.2">
      <c r="B21" s="1337" t="s">
        <v>2132</v>
      </c>
      <c r="C21" s="1341"/>
      <c r="D21" s="1342"/>
      <c r="E21" s="1343">
        <f>+' SEFA'!E13+' SEFA'!E14+' SEFA'!E15+' SEFA'!E16</f>
        <v>2027959</v>
      </c>
      <c r="F21" s="1343">
        <f>+' SEFA'!F13+' SEFA'!F14+' SEFA'!F15+' SEFA'!F16</f>
        <v>2450999</v>
      </c>
      <c r="G21" s="1343">
        <f>+' SEFA'!G13+' SEFA'!G14+' SEFA'!G15+' SEFA'!G16</f>
        <v>2027959</v>
      </c>
      <c r="H21" s="1343">
        <f>+' SEFA'!H13+' SEFA'!H14+' SEFA'!H15+' SEFA'!H16</f>
        <v>1944150</v>
      </c>
      <c r="I21" s="1343">
        <f>+' SEFA'!I13+' SEFA'!I14+' SEFA'!I15+' SEFA'!I16</f>
        <v>2450999</v>
      </c>
      <c r="J21" s="1343">
        <f>+' SEFA'!J13+' SEFA'!J14+' SEFA'!J15+' SEFA'!J16</f>
        <v>2342389</v>
      </c>
      <c r="K21" s="1343">
        <f>+' SEFA'!K13+' SEFA'!K14+' SEFA'!K15+' SEFA'!K16</f>
        <v>2000</v>
      </c>
      <c r="L21" s="1340">
        <f t="shared" si="0"/>
        <v>4480958</v>
      </c>
      <c r="M21" s="1343">
        <f>+' SEFA'!M13+' SEFA'!M14+' SEFA'!M15+' SEFA'!M16</f>
        <v>4746731</v>
      </c>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7A9342C1-FF19-4377-AC33-D2EBBDE499E9}" showPageBreaks="1" showGridLines="0" printArea="1">
      <selection activeCell="M21" sqref="M21"/>
      <pageMargins left="0.75" right="0.75" top="1" bottom="0.5" header="0.5" footer="0.5"/>
      <printOptions horizontalCentered="1"/>
      <pageSetup scale="72" firstPageNumber="38" orientation="landscape" r:id="rId1"/>
      <headerFooter>
        <oddHeader xml:space="preserve">&amp;C&amp;"Times New Roman,Regular"
</oddHeader>
        <oddFooter>&amp;C&amp;"Times New Roman,Regular"See Independent Auditor's Reports
&amp;P</oddFooter>
      </headerFooter>
    </customSheetView>
    <customSheetView guid="{C6CC1FC0-E69A-4F20-9DAF-2BB5E836C23A}" showGridLines="0">
      <selection activeCell="M21" sqref="M21"/>
      <pageMargins left="0.75" right="0.75" top="1" bottom="0.5" header="0.5" footer="0.5"/>
      <printOptions horizontalCentered="1"/>
      <pageSetup scale="72" firstPageNumber="38" orientation="landscape" r:id="rId2"/>
      <headerFooter>
        <oddHeader xml:space="preserve">&amp;C&amp;"Times New Roman,Regular"
</oddHead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1" bottom="0.5" header="0.5" footer="0.5"/>
  <pageSetup scale="72" firstPageNumber="38" orientation="landscape" r:id="rId3"/>
  <headerFooter>
    <oddHeader xml:space="preserve">&amp;C&amp;"Times New Roman,Regular"
</oddHead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O45" sqref="O4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Region III Spec Ed Coop</v>
      </c>
      <c r="C1" s="2472"/>
      <c r="D1" s="2472"/>
      <c r="E1" s="2472"/>
      <c r="F1" s="2472"/>
      <c r="G1" s="2472"/>
      <c r="H1" s="2472"/>
      <c r="I1" s="2472"/>
      <c r="J1" s="1422"/>
    </row>
    <row r="2" spans="2:10" s="317" customFormat="1" ht="12.75" customHeight="1" x14ac:dyDescent="0.2">
      <c r="B2" s="2473">
        <f>'Single Audit Cover'!E7</f>
        <v>41057801060</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t="s">
        <v>2103</v>
      </c>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2082</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t="s">
        <v>2082</v>
      </c>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2082</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2082</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t="s">
        <v>2082</v>
      </c>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t="s">
        <v>2104</v>
      </c>
      <c r="E29" s="2478"/>
      <c r="F29" s="2478"/>
      <c r="G29" s="2478"/>
      <c r="H29" s="2478"/>
      <c r="I29" s="2478"/>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2082</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79" t="s">
        <v>1851</v>
      </c>
      <c r="D37" s="2480"/>
      <c r="E37" s="2480"/>
      <c r="F37" s="2481"/>
      <c r="G37" s="2479" t="s">
        <v>1674</v>
      </c>
      <c r="H37" s="2480"/>
      <c r="I37" s="2481"/>
    </row>
    <row r="38" spans="2:9" ht="16.5" customHeight="1" x14ac:dyDescent="0.2">
      <c r="B38" s="1444" t="s">
        <v>2127</v>
      </c>
      <c r="C38" s="2467" t="s">
        <v>2128</v>
      </c>
      <c r="D38" s="2468"/>
      <c r="E38" s="2468"/>
      <c r="F38" s="2469"/>
      <c r="G38" s="2482">
        <f>+' SEFA (2)'!J13</f>
        <v>2212882</v>
      </c>
      <c r="H38" s="2483"/>
      <c r="I38" s="2484"/>
    </row>
    <row r="39" spans="2:9" ht="16.5" customHeight="1" x14ac:dyDescent="0.2">
      <c r="B39" s="1444" t="s">
        <v>2101</v>
      </c>
      <c r="C39" s="2467" t="s">
        <v>2129</v>
      </c>
      <c r="D39" s="2468"/>
      <c r="E39" s="2468"/>
      <c r="F39" s="2469"/>
      <c r="G39" s="2470">
        <f>+' SEFA (2)'!I12</f>
        <v>134497</v>
      </c>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2347379</v>
      </c>
      <c r="H43" s="2488"/>
      <c r="I43" s="2488"/>
    </row>
    <row r="44" spans="2:9" ht="12.75" customHeight="1" x14ac:dyDescent="0.2"/>
    <row r="45" spans="2:9" ht="12.75" customHeight="1" x14ac:dyDescent="0.2">
      <c r="B45" s="1435" t="s">
        <v>1949</v>
      </c>
      <c r="D45" s="2489">
        <f>+' SEFA'!I27</f>
        <v>2478664</v>
      </c>
      <c r="E45" s="2490"/>
    </row>
    <row r="46" spans="2:9" ht="5.25" customHeight="1" x14ac:dyDescent="0.2">
      <c r="B46" s="1445"/>
      <c r="D46" s="1446"/>
      <c r="E46" s="1447"/>
    </row>
    <row r="47" spans="2:9" ht="12.75" customHeight="1" x14ac:dyDescent="0.2">
      <c r="B47" s="1300" t="s">
        <v>1676</v>
      </c>
      <c r="C47" s="1300"/>
      <c r="D47" s="1448">
        <f>+G43/D45</f>
        <v>0.94703396668527884</v>
      </c>
      <c r="E47" s="1449"/>
      <c r="F47" s="1450"/>
      <c r="I47" s="1451"/>
    </row>
    <row r="48" spans="2:9" ht="9.9499999999999993" customHeight="1" x14ac:dyDescent="0.2"/>
    <row r="49" spans="1:9" x14ac:dyDescent="0.2">
      <c r="B49" s="1368" t="s">
        <v>1335</v>
      </c>
      <c r="C49" s="1282"/>
      <c r="D49" s="1282"/>
      <c r="E49" s="2491">
        <v>750000</v>
      </c>
      <c r="F49" s="2491"/>
      <c r="G49" s="2491"/>
      <c r="H49" s="322"/>
    </row>
    <row r="51" spans="1:9" ht="13.5" customHeight="1" x14ac:dyDescent="0.2">
      <c r="B51" s="1368" t="s">
        <v>1334</v>
      </c>
      <c r="C51" s="1282"/>
      <c r="E51" s="1438"/>
      <c r="F51" s="1300" t="s">
        <v>940</v>
      </c>
      <c r="G51" s="1438" t="s">
        <v>2082</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customSheetViews>
    <customSheetView guid="{7A9342C1-FF19-4377-AC33-D2EBBDE499E9}" scale="110" showPageBreaks="1" showGridLines="0" printArea="1">
      <selection activeCell="O45" sqref="O45"/>
      <pageMargins left="0.75" right="0.75" top="1" bottom="0.5" header="0.5" footer="0.5"/>
      <printOptions horizontalCentered="1"/>
      <pageSetup scale="89" firstPageNumber="40" orientation="portrait" r:id="rId1"/>
      <headerFooter>
        <oddHeader xml:space="preserve">&amp;C&amp;"Times New Roman,Regular"
</oddHeader>
        <oddFooter>&amp;C&amp;"Times New Roman,Regular"See Independent Auditor's Reports
&amp;P</oddFooter>
      </headerFooter>
    </customSheetView>
    <customSheetView guid="{C6CC1FC0-E69A-4F20-9DAF-2BB5E836C23A}" scale="110" showGridLines="0">
      <selection activeCell="O45" sqref="O45"/>
      <pageMargins left="0.75" right="0.75" top="1" bottom="0.5" header="0.5" footer="0.5"/>
      <printOptions horizontalCentered="1"/>
      <pageSetup scale="89" firstPageNumber="40" orientation="portrait" r:id="rId2"/>
      <headerFooter>
        <oddHeader xml:space="preserve">&amp;C&amp;"Times New Roman,Regular"
</oddHeader>
        <oddFooter>&amp;C&amp;"Times New Roman,Regular"See Independent Auditor's Reports
&amp;P</oddFoot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75" right="0.75" top="1" bottom="0.5" header="0.5" footer="0.5"/>
  <pageSetup scale="89" firstPageNumber="40" orientation="portrait" r:id="rId3"/>
  <headerFooter>
    <oddHeader xml:space="preserve">&amp;C&amp;"Times New Roman,Regular"
</oddHeader>
    <oddFooter>&amp;C&amp;"Times New Roman,Regular"See Independent Auditor's Reports
&amp;P</oddFooter>
  </headerFooter>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Region III Spec Ed Coop</v>
      </c>
      <c r="C1" s="2471"/>
      <c r="D1" s="2471"/>
      <c r="E1" s="2471"/>
      <c r="F1" s="2471"/>
      <c r="G1" s="2471"/>
      <c r="H1" s="2471"/>
      <c r="I1" s="2471"/>
      <c r="J1" s="2471"/>
      <c r="K1" s="2471"/>
      <c r="L1" s="1374"/>
      <c r="M1" s="1374"/>
    </row>
    <row r="2" spans="1:13" ht="12" customHeight="1" x14ac:dyDescent="0.2">
      <c r="B2" s="2473">
        <f>'Single Audit Cover'!E7</f>
        <v>41057801060</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2105</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customSheetViews>
    <customSheetView guid="{7A9342C1-FF19-4377-AC33-D2EBBDE499E9}" scale="110" showPageBreaks="1" showGridLines="0">
      <selection activeCell="B15" sqref="B15"/>
      <pageMargins left="0.75" right="0.75" top="1" bottom="0.5" header="0.5" footer="0.5"/>
      <printOptions horizontalCentered="1"/>
      <pageSetup scale="89" firstPageNumber="41" orientation="portrait" r:id="rId1"/>
      <headerFooter>
        <oddHeader xml:space="preserve">&amp;C&amp;"Times New Roman,Regular"
</oddHeader>
        <oddFooter>&amp;C&amp;"Times New Roman,Regular"See Independent Auditor's Reports
&amp;P</oddFooter>
      </headerFooter>
    </customSheetView>
    <customSheetView guid="{C6CC1FC0-E69A-4F20-9DAF-2BB5E836C23A}" scale="110" showGridLines="0">
      <selection activeCell="B15" sqref="B15"/>
      <pageMargins left="0.75" right="0.75" top="1" bottom="0.5" header="0.5" footer="0.5"/>
      <printOptions horizontalCentered="1"/>
      <pageSetup scale="89" firstPageNumber="41" orientation="portrait" r:id="rId2"/>
      <headerFooter>
        <oddHeader xml:space="preserve">&amp;C&amp;"Times New Roman,Regular"
</oddHead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3"/>
  <headerFooter>
    <oddHeader xml:space="preserve">&amp;C&amp;"Times New Roman,Regular"
</oddHeader>
    <oddFooter>&amp;C&amp;"Times New Roman,Regular"See Independent Auditor's Reports
&amp;P</oddFoot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Region III Spec Ed Coop</v>
      </c>
      <c r="C1" s="2498"/>
      <c r="D1" s="2498"/>
      <c r="E1" s="2498"/>
      <c r="F1" s="2498"/>
      <c r="G1" s="2498"/>
      <c r="H1" s="2498"/>
      <c r="I1" s="2498"/>
      <c r="J1" s="2498"/>
      <c r="K1" s="2498"/>
      <c r="L1" s="1465"/>
    </row>
    <row r="2" spans="1:12" ht="12.75" customHeight="1" x14ac:dyDescent="0.2">
      <c r="B2" s="2499">
        <f>'Single Audit Cover'!E7</f>
        <v>41057801060</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t="s">
        <v>2105</v>
      </c>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customSheetViews>
    <customSheetView guid="{7A9342C1-FF19-4377-AC33-D2EBBDE499E9}" scale="110" showPageBreaks="1" showGridLines="0" printArea="1">
      <selection activeCell="B21" sqref="B21"/>
      <pageMargins left="0.75" right="0.75" top="1" bottom="0.5" header="0.5" footer="0.5"/>
      <printOptions horizontalCentered="1"/>
      <pageSetup scale="86" firstPageNumber="42" orientation="portrait" r:id="rId1"/>
      <headerFooter>
        <oddHeader xml:space="preserve">&amp;C&amp;"Times New Roman,Regular"
</oddHeader>
        <oddFooter>&amp;C&amp;"Times New Roman,Regular"See Independent Auditor's Reports
&amp;P</oddFooter>
      </headerFooter>
    </customSheetView>
    <customSheetView guid="{C6CC1FC0-E69A-4F20-9DAF-2BB5E836C23A}" scale="110" showGridLines="0">
      <selection activeCell="B21" sqref="B21"/>
      <pageMargins left="0.75" right="0.75" top="1" bottom="0.5" header="0.5" footer="0.5"/>
      <printOptions horizontalCentered="1"/>
      <pageSetup scale="86" firstPageNumber="42" orientation="portrait" r:id="rId2"/>
      <headerFooter>
        <oddHeader xml:space="preserve">&amp;C&amp;"Times New Roman,Regular"
</oddHeader>
        <oddFooter>&amp;C&amp;"Times New Roman,Regular"See Independent Auditor's Reports
&amp;P</oddFoot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 bottom="0.5" header="0.5" footer="0.5"/>
  <pageSetup scale="86" firstPageNumber="42" orientation="portrait" r:id="rId3"/>
  <headerFooter>
    <oddHeader xml:space="preserve">&amp;C&amp;"Times New Roman,Regular"
</oddHeader>
    <oddFooter>&amp;C&amp;"Times New Roman,Regular"See Independent Auditor's Reports
&amp;P</oddFooter>
  </headerFooter>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10" sqref="B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Region III Spec Ed Coop</v>
      </c>
      <c r="C1" s="2471"/>
      <c r="D1" s="2471"/>
      <c r="E1" s="1491"/>
    </row>
    <row r="2" spans="2:5" s="1282" customFormat="1" ht="12.75" customHeight="1" x14ac:dyDescent="0.2">
      <c r="B2" s="2473">
        <f>'Single Audit Cover'!E7</f>
        <v>41057801060</v>
      </c>
      <c r="C2" s="2473"/>
      <c r="D2" s="2473"/>
      <c r="E2" s="1492"/>
    </row>
    <row r="3" spans="2:5" ht="12.75" customHeight="1" x14ac:dyDescent="0.2">
      <c r="B3" s="2494" t="s">
        <v>1866</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c r="C8" s="324"/>
      <c r="D8" s="324"/>
      <c r="E8" s="324"/>
    </row>
    <row r="9" spans="2:5" ht="13.5" customHeight="1" x14ac:dyDescent="0.2">
      <c r="B9" s="1497" t="s">
        <v>2105</v>
      </c>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7A9342C1-FF19-4377-AC33-D2EBBDE499E9}" scale="110" showPageBreaks="1" showGridLines="0">
      <selection activeCell="B10" sqref="B10"/>
      <pageMargins left="0.75" right="0.75" top="1" bottom="0.5" header="0.5" footer="0.5"/>
      <printOptions horizontalCentered="1"/>
      <pageSetup scale="91" firstPageNumber="43" orientation="portrait" r:id="rId1"/>
      <headerFooter>
        <oddHeader xml:space="preserve">&amp;C&amp;"Times New Roman,Regular"
</oddHeader>
        <oddFooter>&amp;C&amp;"Times New Roman,Regular"See Independent Auditor's Reports
&amp;P</oddFooter>
      </headerFooter>
    </customSheetView>
    <customSheetView guid="{C6CC1FC0-E69A-4F20-9DAF-2BB5E836C23A}" scale="110" showGridLines="0">
      <selection activeCell="B10" sqref="B10"/>
      <pageMargins left="0.75" right="0.75" top="1" bottom="0.5" header="0.5" footer="0.5"/>
      <printOptions horizontalCentered="1"/>
      <pageSetup scale="91" firstPageNumber="43" orientation="portrait" r:id="rId2"/>
      <headerFooter>
        <oddHeader xml:space="preserve">&amp;C&amp;"Times New Roman,Regular"
</oddHead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1" bottom="0.5" header="0.5" footer="0.5"/>
  <pageSetup scale="91" firstPageNumber="43" orientation="portrait" r:id="rId3"/>
  <headerFooter>
    <oddHeader xml:space="preserve">&amp;C&amp;"Times New Roman,Regular"
</oddHeader>
    <oddFooter>&amp;C&amp;"Times New Roman,Regular"See Independent Auditor's Reports
&amp;P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6" colorId="8" zoomScale="110" zoomScaleNormal="110" workbookViewId="0">
      <selection activeCell="B6" sqref="B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5153127</v>
      </c>
      <c r="E16" s="356"/>
      <c r="F16" s="1755">
        <f>SUM('Acct Summary 7-8'!C17,'Acct Summary 7-8'!D17,'Acct Summary 7-8'!F17)</f>
        <v>5213219</v>
      </c>
      <c r="G16" s="356"/>
      <c r="H16" s="1755">
        <f>SUM(D16-F16)</f>
        <v>-60092</v>
      </c>
      <c r="I16" s="222"/>
      <c r="J16" s="1755">
        <f>SUM('Acct Summary 7-8'!C81,'Acct Summary 7-8'!D81,'Acct Summary 7-8'!F81,'Acct Summary 7-8'!I81)</f>
        <v>543852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7A9342C1-FF19-4377-AC33-D2EBBDE499E9}" scale="60" colorId="8" showPageBreaks="1" showGridLines="0" hiddenRows="1" view="pageBreakPreview" topLeftCell="A6">
      <selection activeCell="B6" sqref="B6"/>
      <pageMargins left="0.75" right="0.75" top="1" bottom="0.5" header="0.5" footer="0.5"/>
      <printOptions horizontalCentered="1"/>
      <pageSetup scale="91" firstPageNumber="3" orientation="portrait" r:id="rId1"/>
      <headerFooter>
        <oddHeader>&amp;C&amp;"Times New Roman,Regular"REGION III SPECIAL EDUCATION COOPERATIVE</oddHeader>
        <oddFooter>&amp;C&amp;"Times New Roman,Regular"
&amp;P</oddFooter>
      </headerFooter>
    </customSheetView>
    <customSheetView guid="{C6CC1FC0-E69A-4F20-9DAF-2BB5E836C23A}" scale="60" colorId="8" showPageBreaks="1" showGridLines="0" hiddenRows="1" view="pageBreakPreview" topLeftCell="A6">
      <selection activeCell="B6" sqref="B6"/>
      <pageMargins left="0.75" right="0.75" top="1" bottom="0.5" header="0.5" footer="0.5"/>
      <printOptions horizontalCentered="1"/>
      <pageSetup scale="91" firstPageNumber="3" orientation="portrait" r:id="rId2"/>
      <headerFooter>
        <oddHeader>&amp;C&amp;"Times New Roman,Regular"REGION III SPECIAL EDUCATION COOPERATIVE</oddHeader>
        <oddFooter>&amp;C&amp;"Times New Roman,Regular"
&amp;P</oddFooter>
      </headerFooter>
    </customSheetView>
  </customSheetViews>
  <mergeCells count="4">
    <mergeCell ref="A1:M1"/>
    <mergeCell ref="B54:L58"/>
    <mergeCell ref="D11:J11"/>
    <mergeCell ref="C61:D61"/>
  </mergeCells>
  <phoneticPr fontId="12" type="noConversion"/>
  <printOptions horizontalCentered="1"/>
  <pageMargins left="0.75" right="0.75" top="1" bottom="0.5" header="0.5" footer="0.5"/>
  <pageSetup scale="91" firstPageNumber="3" orientation="portrait" r:id="rId3"/>
  <headerFooter>
    <oddHeader>&amp;C&amp;"Times New Roman,Regular"REGION III SPECIAL EDUCATION COOPERATIVE</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M6" sqref="M5:M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Region III Spec Ed Coop</v>
      </c>
      <c r="E7" s="391"/>
      <c r="G7" s="252"/>
      <c r="H7" s="387"/>
      <c r="I7" s="387"/>
      <c r="J7" s="387"/>
      <c r="K7" s="387"/>
      <c r="L7" s="329"/>
      <c r="M7" s="329"/>
      <c r="N7" s="329"/>
      <c r="O7" s="329"/>
      <c r="P7" s="329"/>
    </row>
    <row r="8" spans="1:18" ht="12.75" x14ac:dyDescent="0.2">
      <c r="A8" s="329"/>
      <c r="B8" s="329"/>
      <c r="C8" s="389" t="s">
        <v>1187</v>
      </c>
      <c r="D8" s="392">
        <f>COVER!A13</f>
        <v>41057801060</v>
      </c>
      <c r="E8" s="393"/>
      <c r="G8" s="329"/>
      <c r="H8" s="329"/>
      <c r="I8" s="329"/>
      <c r="J8" s="329"/>
      <c r="K8" s="329"/>
      <c r="L8" s="329"/>
      <c r="M8" s="329"/>
      <c r="N8" s="329"/>
      <c r="O8" s="329"/>
      <c r="P8" s="329"/>
    </row>
    <row r="9" spans="1:18" ht="12.75" x14ac:dyDescent="0.2">
      <c r="A9" s="329"/>
      <c r="B9" s="329"/>
      <c r="C9" s="389" t="s">
        <v>737</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543852</v>
      </c>
      <c r="I12" s="404"/>
      <c r="J12" s="404"/>
      <c r="K12" s="405">
        <f>TRUNC((H12/H13*100000),5)/100000</f>
        <v>0.10553824889999999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5153127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5213219</v>
      </c>
      <c r="I17" s="404"/>
      <c r="J17" s="416"/>
      <c r="K17" s="405">
        <f>TRUNC((H17/H18*100000),5)/100000</f>
        <v>1.0116612689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5153127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0.47492669999999998</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667753</v>
      </c>
      <c r="I24" s="422"/>
      <c r="J24" s="422"/>
      <c r="K24" s="423">
        <f>TRUNC(((H24/H25*100000)/100000),2)</f>
        <v>46.11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14481.16389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7A9342C1-FF19-4377-AC33-D2EBBDE499E9}" scale="110" showGridLines="0" hiddenColumns="1">
      <selection activeCell="M6" sqref="M5:M6"/>
      <pageMargins left="0.75" right="0.75" top="1" bottom="0.5" header="0.5" footer="0.5"/>
      <printOptions horizontalCentered="1"/>
      <pageSetup scale="78" firstPageNumber="4" fitToWidth="0" fitToHeight="0" orientation="landscape" r:id="rId1"/>
      <headerFooter>
        <oddHeader>&amp;C&amp;"Times New Roman,Regular"REGION III SPECIAL EDUCATION COOPERATIVE</oddHeader>
        <oddFooter>&amp;C&amp;"Times New Roman,Regular"
&amp;P</oddFooter>
      </headerFooter>
    </customSheetView>
    <customSheetView guid="{C6CC1FC0-E69A-4F20-9DAF-2BB5E836C23A}" scale="110" showGridLines="0" hiddenColumns="1">
      <selection activeCell="M6" sqref="M5:M6"/>
      <pageMargins left="0.75" right="0.75" top="1" bottom="0.5" header="0.5" footer="0.5"/>
      <printOptions horizontalCentered="1"/>
      <pageSetup scale="78" firstPageNumber="4" fitToWidth="0" fitToHeight="0" orientation="landscape" r:id="rId2"/>
      <headerFooter>
        <oddHeader>&amp;C&amp;"Times New Roman,Regular"REGION III SPECIAL EDUCATION COOPERATIVE</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2" type="noConversion"/>
  <hyperlinks>
    <hyperlink ref="A4" r:id="rId3" display="www.isbe.net/sfms/p/profile.htm"/>
    <hyperlink ref="A4:R4" r:id="rId4" display="https://www.isbe.net/Pages/School-District-Financial-Profile.aspx"/>
  </hyperlinks>
  <printOptions horizontalCentered="1"/>
  <pageMargins left="0.75" right="0.75" top="1" bottom="0.5" header="0.5" footer="0.5"/>
  <pageSetup scale="78" firstPageNumber="4" fitToWidth="0" fitToHeight="0" orientation="landscape" r:id="rId5"/>
  <headerFooter>
    <oddHeader>&amp;C&amp;"Times New Roman,Regular"REGION III SPECIAL EDUCATION COOPERATIVE</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K34" sqref="K34"/>
      <selection pane="bottomLeft" activeCell="M20" sqref="M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667753</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105376</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773129</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44150</v>
      </c>
      <c r="N16" s="484"/>
    </row>
    <row r="17" spans="1:14" s="485" customFormat="1" ht="12.75" customHeight="1" x14ac:dyDescent="0.2">
      <c r="A17" s="482" t="s">
        <v>1470</v>
      </c>
      <c r="B17" s="483">
        <v>230</v>
      </c>
      <c r="C17" s="477"/>
      <c r="D17" s="477"/>
      <c r="E17" s="477"/>
      <c r="F17" s="477"/>
      <c r="G17" s="477"/>
      <c r="H17" s="477"/>
      <c r="I17" s="477"/>
      <c r="J17" s="477"/>
      <c r="K17" s="477"/>
      <c r="L17" s="477"/>
      <c r="M17" s="467">
        <v>191272</v>
      </c>
      <c r="N17" s="484"/>
    </row>
    <row r="18" spans="1:14" s="485" customFormat="1" ht="12.75" customHeight="1" x14ac:dyDescent="0.2">
      <c r="A18" s="482" t="s">
        <v>1471</v>
      </c>
      <c r="B18" s="483">
        <v>240</v>
      </c>
      <c r="C18" s="477"/>
      <c r="D18" s="477"/>
      <c r="E18" s="477"/>
      <c r="F18" s="477"/>
      <c r="G18" s="477"/>
      <c r="H18" s="477"/>
      <c r="I18" s="477"/>
      <c r="J18" s="477"/>
      <c r="K18" s="477"/>
      <c r="L18" s="477"/>
      <c r="M18" s="467">
        <v>17402</v>
      </c>
      <c r="N18" s="484"/>
    </row>
    <row r="19" spans="1:14" s="485" customFormat="1" ht="12.75" customHeight="1" x14ac:dyDescent="0.2">
      <c r="A19" s="482" t="s">
        <v>1472</v>
      </c>
      <c r="B19" s="483">
        <v>250</v>
      </c>
      <c r="C19" s="477"/>
      <c r="D19" s="477"/>
      <c r="E19" s="477"/>
      <c r="F19" s="477"/>
      <c r="G19" s="477"/>
      <c r="H19" s="477"/>
      <c r="I19" s="477"/>
      <c r="J19" s="477"/>
      <c r="K19" s="477"/>
      <c r="L19" s="477"/>
      <c r="M19" s="467">
        <v>7859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260683</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v>200763</v>
      </c>
      <c r="D26" s="467"/>
      <c r="E26" s="467"/>
      <c r="F26" s="467"/>
      <c r="G26" s="467"/>
      <c r="H26" s="467"/>
      <c r="I26" s="467"/>
      <c r="J26" s="474"/>
      <c r="K26" s="467"/>
      <c r="L26" s="468"/>
      <c r="M26" s="468"/>
      <c r="N26" s="468"/>
    </row>
    <row r="27" spans="1:14" ht="13.5" customHeight="1" x14ac:dyDescent="0.2">
      <c r="A27" s="473" t="s">
        <v>668</v>
      </c>
      <c r="B27" s="470">
        <v>430</v>
      </c>
      <c r="C27" s="467">
        <v>10249</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18265</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229277</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543852</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260683</v>
      </c>
      <c r="N40" s="497"/>
    </row>
    <row r="41" spans="1:14" ht="13.5" customHeight="1" thickBot="1" x14ac:dyDescent="0.25">
      <c r="A41" s="1758" t="s">
        <v>676</v>
      </c>
      <c r="B41" s="1728"/>
      <c r="C41" s="1710">
        <f>(SUM(C34,C37,C38,C39))</f>
        <v>773129</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260683</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7A9342C1-FF19-4377-AC33-D2EBBDE499E9}" scale="60" colorId="8" showPageBreaks="1" showGridLines="0" view="pageBreakPreview">
      <pane ySplit="2" topLeftCell="A3" activePane="bottomLeft" state="frozen"/>
      <selection pane="bottomLeft" activeCell="M20" sqref="M20"/>
      <pageMargins left="0.75" right="0.75" top="1.25" bottom="0.5" header="0.5" footer="0.5"/>
      <printOptions horizontalCentered="1"/>
      <pageSetup scale="56" firstPageNumber="13" fitToWidth="0" fitToHeight="0" orientation="landscape" useFirstPageNumber="1" r:id="rId1"/>
      <headerFooter>
        <oddHeader>&amp;L
&amp;C&amp;"Times New Roman,Regular"REGION III SPECIAL EDUCATION COOPERATIVE
STATEMENT OF POSITION - MODIFIED ACCRUAL - REGULATORY BASIS
ALL FUNDS AND ACCOUNT GROUPS
JUNE 30, 2018</oddHeader>
        <oddFooter>&amp;C&amp;"Times New Roman,Regular"See Notes to Financial Statements and Independent Auditor's Reports
&amp;P</oddFooter>
      </headerFooter>
    </customSheetView>
    <customSheetView guid="{C6CC1FC0-E69A-4F20-9DAF-2BB5E836C23A}" scale="60" colorId="8" showPageBreaks="1" showGridLines="0" view="pageBreakPreview">
      <pane ySplit="2" topLeftCell="A3" activePane="bottomLeft" state="frozen"/>
      <selection pane="bottomLeft" activeCell="M20" sqref="M20"/>
      <pageMargins left="0.75" right="0.75" top="1.25" bottom="0.5" header="0.5" footer="0.5"/>
      <printOptions horizontalCentered="1"/>
      <pageSetup scale="56" firstPageNumber="13" fitToWidth="0" fitToHeight="0" orientation="landscape" useFirstPageNumber="1" r:id="rId2"/>
      <headerFooter>
        <oddHeader>&amp;L
&amp;C&amp;"Times New Roman,Regular"REGION III SPECIAL EDUCATION COOPERATIVE
STATEMENT OF POSITION - MODIFIED ACCRUAL - REGULATORY BASIS
ALL FUNDS AND ACCOUNT GROUPS
JUNE 30, 2018</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2" type="noConversion"/>
  <printOptions horizontalCentered="1" gridLinesSet="0"/>
  <pageMargins left="0.75" right="0.75" top="1.25" bottom="0.5" header="0.5" footer="0.5"/>
  <pageSetup scale="56" firstPageNumber="13" fitToWidth="0" fitToHeight="0" orientation="landscape" useFirstPageNumber="1" r:id="rId3"/>
  <headerFooter>
    <oddHeader>&amp;L
&amp;C&amp;"Times New Roman,Regular"REGION III SPECIAL EDUCATION COOPERATIVE
STATEMENT OF POSITION - MODIFIED ACCRUAL - REGULATORY BASIS
ALL FUNDS AND ACCOUNT GROUPS
JUNE 30, 2018</oddHeader>
    <oddFooter>&amp;C&amp;"Times New Roman,Regular"See Notes to Financial Statements and Independent Auditor's Reports
&amp;P</oddFooter>
  </headerFooter>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70" workbookViewId="0">
      <pane ySplit="2" topLeftCell="A46" activePane="bottomLeft" state="frozenSplit"/>
      <selection activeCell="K34" sqref="K34"/>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2279827</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2342389</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306966</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223945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5153127</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910563</v>
      </c>
      <c r="D9" s="516"/>
      <c r="E9" s="481"/>
      <c r="F9" s="481"/>
      <c r="G9" s="517"/>
      <c r="H9" s="481"/>
      <c r="I9" s="509" t="s">
        <v>1231</v>
      </c>
      <c r="J9" s="478"/>
      <c r="K9" s="481"/>
      <c r="L9" s="347"/>
    </row>
    <row r="10" spans="1:13" s="519" customFormat="1" ht="13.5" thickBot="1" x14ac:dyDescent="0.25">
      <c r="A10" s="1758" t="s">
        <v>1235</v>
      </c>
      <c r="B10" s="1731"/>
      <c r="C10" s="1710">
        <f>SUM(C8:C9)</f>
        <v>6063690</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1881625</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878206</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2453388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5213219</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910563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6123782</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4" t="s">
        <v>1754</v>
      </c>
      <c r="B20" s="2145"/>
      <c r="C20" s="1768">
        <f>C8-C17</f>
        <v>-60092</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-60092</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2070</v>
      </c>
      <c r="B79" s="534"/>
      <c r="C79" s="478">
        <v>603944</v>
      </c>
      <c r="D79" s="535"/>
      <c r="E79" s="535"/>
      <c r="F79" s="535"/>
      <c r="G79" s="535"/>
      <c r="H79" s="535"/>
      <c r="I79" s="535"/>
      <c r="J79" s="535"/>
      <c r="K79" s="535"/>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2071</v>
      </c>
      <c r="B81" s="2139"/>
      <c r="C81" s="1710">
        <f>(SUM(C78:C80))</f>
        <v>543852</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-60092</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-0.1104932959702272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7A9342C1-FF19-4377-AC33-D2EBBDE499E9}" scale="70" colorId="8" showPageBreaks="1" showGridLines="0" hiddenRows="1" view="pageBreakPreview">
      <pane ySplit="2" topLeftCell="A39" activePane="bottomLeft" state="frozenSplit"/>
      <selection pane="bottomLeft" activeCell="C80" sqref="C80"/>
      <pageMargins left="0.75" right="0.75" top="1.25" bottom="0.5" header="0.5" footer="0.5"/>
      <printOptions horizontalCentered="1"/>
      <pageSetup scale="48" firstPageNumber="7" fitToWidth="0" fitToHeight="0" orientation="portrait" r:id="rId1"/>
      <headerFooter>
        <oddHeader>&amp;C&amp;"Times New Roman,Regular"REGION III SPECIAL EDUCATION COOPERATIVE
STATEMENT OF REVENUES, EXPENDITURES, OTHER SOURCES (USES), AND CHANGES IN FUND BALANCES - MODIFIED ACCRUAL - REGULATORY BASIS
ALL FUNDS
FOR THE YEAR ENDED JUNE 30, 2018</oddHeader>
        <oddFooter>&amp;C&amp;"Times New Roman,Regular"See Notes to Financial Statements and Independent Auditor's Reports
&amp;P</oddFooter>
      </headerFooter>
    </customSheetView>
    <customSheetView guid="{C6CC1FC0-E69A-4F20-9DAF-2BB5E836C23A}" scale="70" colorId="8" showPageBreaks="1" showGridLines="0" hiddenRows="1" view="pageBreakPreview">
      <pane ySplit="2" topLeftCell="A39" activePane="bottomLeft" state="frozenSplit"/>
      <selection pane="bottomLeft" activeCell="C80" sqref="C80"/>
      <pageMargins left="0.75" right="0.75" top="1.25" bottom="0.5" header="0.5" footer="0.5"/>
      <printOptions horizontalCentered="1"/>
      <pageSetup scale="48" firstPageNumber="7" fitToWidth="0" fitToHeight="0" orientation="portrait" r:id="rId2"/>
      <headerFooter>
        <oddHeader>&amp;C&amp;"Times New Roman,Regular"REGION III SPECIAL EDUCATION COOPERATIVE
STATEMENT OF REVENUES, EXPENDITURES, OTHER SOURCES (USES), AND CHANGES IN FUND BALANCES - MODIFIED ACCRUAL - REGULATORY BASIS
ALL FUNDS
FOR THE YEAR ENDED JUNE 30, 2018</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orizontalCentered="1"/>
  <pageMargins left="0.75" right="0.75" top="1.25" bottom="0.5" header="0.5" footer="0.5"/>
  <pageSetup scale="48" firstPageNumber="7" fitToWidth="0" fitToHeight="0" orientation="portrait" r:id="rId3"/>
  <headerFooter>
    <oddHeader>&amp;C&amp;"Times New Roman,Regular"REGION III SPECIAL EDUCATION COOPERATIVE
STATEMENT OF REVENUES, EXPENDITURES, OTHER SOURCES (USES), AND CHANGES IN FUND BALANCES - MODIFIED ACCRUAL - REGULATORY BASIS
ALL FUNDS
FOR THE YEAR ENDED JUNE 30, 2018</oddHeader>
    <oddFooter>&amp;C&amp;"Times New Roman,Regular"See Notes to Financial Statements and Independent Auditor's Reports
&amp;P</oddFooter>
  </headerFooter>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54" activePane="bottomLeft" state="frozen"/>
      <selection activeCell="K34" sqref="K34"/>
      <selection pane="bottomLeft" activeCell="C271" sqref="C27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1902</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2276231</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2276231</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63</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63</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684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2849</v>
      </c>
      <c r="D107" s="466"/>
      <c r="E107" s="466"/>
      <c r="F107" s="466"/>
      <c r="G107" s="466"/>
      <c r="H107" s="466"/>
      <c r="I107" s="466"/>
      <c r="J107" s="467"/>
      <c r="K107" s="466"/>
    </row>
    <row r="108" spans="1:12" ht="12.75" customHeight="1" thickBot="1" x14ac:dyDescent="0.25">
      <c r="A108" s="1730" t="s">
        <v>508</v>
      </c>
      <c r="B108" s="1734"/>
      <c r="C108" s="1729">
        <f>SUM(C95:C107)</f>
        <v>3533</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2279827</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2342389</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2342389</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306966</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306966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0</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306966</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1903</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4990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103620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108610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27665</v>
      </c>
      <c r="D270" s="576"/>
      <c r="E270" s="468"/>
      <c r="F270" s="576"/>
      <c r="G270" s="576"/>
      <c r="H270" s="468"/>
      <c r="I270" s="468"/>
      <c r="J270" s="468"/>
      <c r="K270" s="468"/>
    </row>
    <row r="271" spans="1:11" ht="12.75" customHeight="1" thickTop="1" thickBot="1" x14ac:dyDescent="0.25">
      <c r="A271" s="463" t="s">
        <v>395</v>
      </c>
      <c r="B271" s="470">
        <v>4992</v>
      </c>
      <c r="C271" s="575">
        <v>87670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223945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223945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5153127</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7A9342C1-FF19-4377-AC33-D2EBBDE499E9}" scale="110" colorId="8" showGridLines="0">
      <pane ySplit="2" topLeftCell="A254" activePane="bottomLeft" state="frozen"/>
      <selection pane="bottomLeft" activeCell="C66" sqref="C66"/>
      <rowBreaks count="4" manualBreakCount="4">
        <brk id="56" max="16383" man="1"/>
        <brk id="109" max="16383" man="1"/>
        <brk id="164" max="16383" man="1"/>
        <brk id="218" max="16383" man="1"/>
      </rowBreaks>
      <pageMargins left="0.75" right="0.75" top="1" bottom="0.5" header="0.5" footer="0.5"/>
      <printOptions horizontalCentered="1"/>
      <pageSetup scale="60" firstPageNumber="9" orientation="landscape" r:id="rId1"/>
      <headerFooter>
        <oddHeader>&amp;C&amp;"Times New Roman,Regular"REGION III SPECIAL EDUCATION COOPERATIVE
STATEMENT OF REVENUES - MODIFIED ACCRUAL - REGULATORY BASIS
ALL FUNDS
FOR THE YEAR ENDED JUNE 30, 2018</oddHeader>
        <oddFooter>&amp;C&amp;"Times New Roman,Regular"See Notes to Financial Statements and Independent Auditor's Reports
&amp;P</oddFooter>
      </headerFooter>
    </customSheetView>
    <customSheetView guid="{C6CC1FC0-E69A-4F20-9DAF-2BB5E836C23A}" scale="110" colorId="8" showGridLines="0">
      <pane ySplit="2" topLeftCell="A254" activePane="bottomLeft" state="frozen"/>
      <selection pane="bottomLeft" activeCell="C66" sqref="C66"/>
      <rowBreaks count="4" manualBreakCount="4">
        <brk id="56" max="16383" man="1"/>
        <brk id="109" max="16383" man="1"/>
        <brk id="164" max="16383" man="1"/>
        <brk id="218" max="16383" man="1"/>
      </rowBreaks>
      <pageMargins left="0.75" right="0.75" top="1" bottom="0.5" header="0.5" footer="0.5"/>
      <printOptions horizontalCentered="1"/>
      <pageSetup scale="60" firstPageNumber="9" orientation="landscape" r:id="rId2"/>
      <headerFooter>
        <oddHeader>&amp;C&amp;"Times New Roman,Regular"REGION III SPECIAL EDUCATION COOPERATIVE
STATEMENT OF REVENUES - MODIFIED ACCRUAL - REGULATORY BASIS
ALL FUNDS
FOR THE YEAR ENDED JUNE 30, 2018</oddHeader>
        <oddFooter>&amp;C&amp;"Times New Roman,Regular"See Notes to Financial Statements and Independent Auditor's Reports
&amp;P</oddFooter>
      </headerFooter>
    </customSheetView>
  </customSheetViews>
  <mergeCells count="7">
    <mergeCell ref="A1:A2"/>
    <mergeCell ref="A172:B172"/>
    <mergeCell ref="A175:B175"/>
    <mergeCell ref="A185:B185"/>
    <mergeCell ref="A178:B178"/>
    <mergeCell ref="A184:B184"/>
    <mergeCell ref="A179:B179"/>
  </mergeCells>
  <phoneticPr fontId="12" type="noConversion"/>
  <printOptions horizontalCentered="1"/>
  <pageMargins left="0.75" right="0.75" top="1" bottom="0.5" header="0.5" footer="0.5"/>
  <pageSetup scale="60" firstPageNumber="9" orientation="landscape" r:id="rId3"/>
  <headerFooter>
    <oddHeader>&amp;C&amp;"Times New Roman,Regular"REGION III SPECIAL EDUCATION COOPERATIVE
STATEMENT OF REVENUES - MODIFIED ACCRUAL - REGULATORY BASIS
ALL FUNDS
FOR THE YEAR ENDED JUNE 30, 2018</oddHeader>
    <oddFooter>&amp;C&amp;"Times New Roman,Regular"See Notes to Financial Statements and Independent Auditor's Reports
&amp;P</oddFooter>
  </headerFooter>
  <rowBreaks count="4" manualBreakCount="4">
    <brk id="56" max="16383" man="1"/>
    <brk id="109" max="16383" man="1"/>
    <brk id="164" max="16383" man="1"/>
    <brk id="218" max="16383" man="1"/>
  </rowBreaks>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96" activePane="bottomLeft" state="frozen"/>
      <selection activeCell="K34" sqref="K34"/>
      <selection pane="bottomLeft" activeCell="H80" sqref="H8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1379864</v>
      </c>
      <c r="D8" s="466">
        <v>264480</v>
      </c>
      <c r="E8" s="466">
        <v>164374</v>
      </c>
      <c r="F8" s="466">
        <v>57434</v>
      </c>
      <c r="G8" s="466"/>
      <c r="H8" s="466"/>
      <c r="I8" s="467"/>
      <c r="J8" s="467"/>
      <c r="K8" s="1693">
        <f t="shared" si="0"/>
        <v>1866152</v>
      </c>
      <c r="L8" s="466">
        <v>1718107</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v>13795</v>
      </c>
      <c r="D15" s="466">
        <v>1218</v>
      </c>
      <c r="E15" s="466">
        <v>158</v>
      </c>
      <c r="F15" s="466">
        <v>302</v>
      </c>
      <c r="G15" s="466"/>
      <c r="H15" s="466"/>
      <c r="I15" s="467"/>
      <c r="J15" s="467"/>
      <c r="K15" s="1693">
        <f t="shared" si="0"/>
        <v>15473</v>
      </c>
      <c r="L15" s="466">
        <v>25200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1393659</v>
      </c>
      <c r="D33" s="1692">
        <f t="shared" ref="D33:L33" si="1">SUM(D5:D32)</f>
        <v>265698</v>
      </c>
      <c r="E33" s="1692">
        <f t="shared" si="1"/>
        <v>164532</v>
      </c>
      <c r="F33" s="1692">
        <f t="shared" si="1"/>
        <v>57736</v>
      </c>
      <c r="G33" s="1692">
        <f t="shared" si="1"/>
        <v>0</v>
      </c>
      <c r="H33" s="1692">
        <f t="shared" si="1"/>
        <v>0</v>
      </c>
      <c r="I33" s="1692">
        <f t="shared" si="1"/>
        <v>0</v>
      </c>
      <c r="J33" s="1692">
        <f t="shared" si="1"/>
        <v>0</v>
      </c>
      <c r="K33" s="1692">
        <f t="shared" si="1"/>
        <v>1881625</v>
      </c>
      <c r="L33" s="1692">
        <f t="shared" si="1"/>
        <v>1743307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201518</v>
      </c>
      <c r="D38" s="466">
        <v>63299</v>
      </c>
      <c r="E38" s="466">
        <v>92905</v>
      </c>
      <c r="F38" s="466">
        <v>1379</v>
      </c>
      <c r="G38" s="466"/>
      <c r="H38" s="466"/>
      <c r="I38" s="467"/>
      <c r="J38" s="467"/>
      <c r="K38" s="1693">
        <f t="shared" si="2"/>
        <v>359101</v>
      </c>
      <c r="L38" s="466">
        <v>338978</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69731</v>
      </c>
      <c r="D40" s="466">
        <v>17959</v>
      </c>
      <c r="E40" s="466">
        <v>3482</v>
      </c>
      <c r="F40" s="466">
        <v>14870</v>
      </c>
      <c r="G40" s="466"/>
      <c r="H40" s="466"/>
      <c r="I40" s="467"/>
      <c r="J40" s="467"/>
      <c r="K40" s="1693">
        <f t="shared" si="2"/>
        <v>106042</v>
      </c>
      <c r="L40" s="466">
        <v>96788</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271249</v>
      </c>
      <c r="D42" s="1692">
        <f t="shared" ref="D42:L42" si="3">SUM(D36:D41)</f>
        <v>81258</v>
      </c>
      <c r="E42" s="1692">
        <f t="shared" si="3"/>
        <v>96387</v>
      </c>
      <c r="F42" s="1692">
        <f t="shared" si="3"/>
        <v>16249</v>
      </c>
      <c r="G42" s="1692">
        <f t="shared" si="3"/>
        <v>0</v>
      </c>
      <c r="H42" s="1692">
        <f t="shared" si="3"/>
        <v>0</v>
      </c>
      <c r="I42" s="1692">
        <f t="shared" si="3"/>
        <v>0</v>
      </c>
      <c r="J42" s="1692">
        <f t="shared" si="3"/>
        <v>0</v>
      </c>
      <c r="K42" s="1692">
        <f t="shared" si="3"/>
        <v>465143</v>
      </c>
      <c r="L42" s="1692">
        <f t="shared" si="3"/>
        <v>435766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8089</v>
      </c>
      <c r="D44" s="481">
        <v>1298</v>
      </c>
      <c r="E44" s="481">
        <v>36315</v>
      </c>
      <c r="F44" s="481"/>
      <c r="G44" s="481"/>
      <c r="H44" s="481"/>
      <c r="I44" s="467"/>
      <c r="J44" s="467"/>
      <c r="K44" s="1694">
        <f>SUM(C44:J44)</f>
        <v>45702</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8089</v>
      </c>
      <c r="D47" s="1692">
        <f t="shared" ref="D47:K47" si="4">SUM(D44:D46)</f>
        <v>1298</v>
      </c>
      <c r="E47" s="1692">
        <f t="shared" si="4"/>
        <v>36315</v>
      </c>
      <c r="F47" s="1692">
        <f t="shared" si="4"/>
        <v>0</v>
      </c>
      <c r="G47" s="1692">
        <f t="shared" si="4"/>
        <v>0</v>
      </c>
      <c r="H47" s="1692">
        <f t="shared" si="4"/>
        <v>0</v>
      </c>
      <c r="I47" s="1692">
        <f t="shared" si="4"/>
        <v>0</v>
      </c>
      <c r="J47" s="1692">
        <f t="shared" si="4"/>
        <v>0</v>
      </c>
      <c r="K47" s="1692">
        <f t="shared" si="4"/>
        <v>45702</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v>196405</v>
      </c>
      <c r="D51" s="466">
        <v>36992</v>
      </c>
      <c r="E51" s="466">
        <v>78448</v>
      </c>
      <c r="F51" s="466">
        <v>17459</v>
      </c>
      <c r="G51" s="466"/>
      <c r="H51" s="466">
        <v>1758</v>
      </c>
      <c r="I51" s="467"/>
      <c r="J51" s="467"/>
      <c r="K51" s="1694">
        <f>SUM(C51:J51)</f>
        <v>331062</v>
      </c>
      <c r="L51" s="466">
        <v>369647</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196405</v>
      </c>
      <c r="D53" s="1692">
        <f t="shared" ref="D53:L53" si="5">SUM(D49:D52)</f>
        <v>36992</v>
      </c>
      <c r="E53" s="1692">
        <f t="shared" si="5"/>
        <v>78448</v>
      </c>
      <c r="F53" s="1692">
        <f t="shared" si="5"/>
        <v>17459</v>
      </c>
      <c r="G53" s="1692">
        <f t="shared" si="5"/>
        <v>0</v>
      </c>
      <c r="H53" s="1692">
        <f t="shared" si="5"/>
        <v>1758</v>
      </c>
      <c r="I53" s="1692">
        <f t="shared" si="5"/>
        <v>0</v>
      </c>
      <c r="J53" s="1692">
        <f t="shared" si="5"/>
        <v>0</v>
      </c>
      <c r="K53" s="1692">
        <f t="shared" si="5"/>
        <v>331062</v>
      </c>
      <c r="L53" s="1692">
        <f t="shared" si="5"/>
        <v>369647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v>21107</v>
      </c>
      <c r="F61" s="466"/>
      <c r="G61" s="466"/>
      <c r="H61" s="466"/>
      <c r="I61" s="467"/>
      <c r="J61" s="467"/>
      <c r="K61" s="1694">
        <f t="shared" si="7"/>
        <v>21107</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21107</v>
      </c>
      <c r="F65" s="1692">
        <f t="shared" si="8"/>
        <v>0</v>
      </c>
      <c r="G65" s="1692">
        <f t="shared" si="8"/>
        <v>0</v>
      </c>
      <c r="H65" s="1692">
        <f t="shared" si="8"/>
        <v>0</v>
      </c>
      <c r="I65" s="1692">
        <f t="shared" si="8"/>
        <v>0</v>
      </c>
      <c r="J65" s="1692">
        <f t="shared" si="8"/>
        <v>0</v>
      </c>
      <c r="K65" s="1692">
        <f t="shared" si="8"/>
        <v>21107</v>
      </c>
      <c r="L65" s="1692">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v>15192</v>
      </c>
      <c r="F73" s="573"/>
      <c r="G73" s="573"/>
      <c r="H73" s="573"/>
      <c r="I73" s="531"/>
      <c r="J73" s="531"/>
      <c r="K73" s="1692">
        <f>SUM(C73:J73)</f>
        <v>15192</v>
      </c>
      <c r="L73" s="576"/>
      <c r="M73" s="610"/>
      <c r="N73" s="610"/>
    </row>
    <row r="74" spans="1:14" ht="12.75" customHeight="1" thickTop="1" thickBot="1" x14ac:dyDescent="0.25">
      <c r="A74" s="1690" t="s">
        <v>865</v>
      </c>
      <c r="B74" s="1698">
        <v>2000</v>
      </c>
      <c r="C74" s="1699">
        <f>SUM(C42,C47,C53,C57,C65,C72,C73)</f>
        <v>475743</v>
      </c>
      <c r="D74" s="1699">
        <f t="shared" ref="D74:K74" si="10">SUM(D42,D47,D53,D57,D65,D72,D73)</f>
        <v>119548</v>
      </c>
      <c r="E74" s="1699">
        <f t="shared" si="10"/>
        <v>247449</v>
      </c>
      <c r="F74" s="1699">
        <f t="shared" si="10"/>
        <v>33708</v>
      </c>
      <c r="G74" s="1699">
        <f t="shared" si="10"/>
        <v>0</v>
      </c>
      <c r="H74" s="1699">
        <f t="shared" si="10"/>
        <v>1758</v>
      </c>
      <c r="I74" s="1699">
        <f t="shared" si="10"/>
        <v>0</v>
      </c>
      <c r="J74" s="1699">
        <f t="shared" si="10"/>
        <v>0</v>
      </c>
      <c r="K74" s="1699">
        <f t="shared" si="10"/>
        <v>878206</v>
      </c>
      <c r="L74" s="1699">
        <f>SUM(L42,L47,L53,L57,L65,L72,L73)</f>
        <v>805413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60088</v>
      </c>
      <c r="F79" s="617"/>
      <c r="G79" s="617"/>
      <c r="H79" s="466">
        <v>2393300</v>
      </c>
      <c r="I79" s="477"/>
      <c r="J79" s="477"/>
      <c r="K79" s="1693">
        <f t="shared" si="11"/>
        <v>2453388</v>
      </c>
      <c r="L79" s="466">
        <v>2300547</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60088</v>
      </c>
      <c r="F84" s="617"/>
      <c r="G84" s="617"/>
      <c r="H84" s="1692">
        <f>SUM(H78:H83)</f>
        <v>2393300</v>
      </c>
      <c r="I84" s="477"/>
      <c r="J84" s="477"/>
      <c r="K84" s="1692">
        <f>SUM(K78:K83)</f>
        <v>2453388</v>
      </c>
      <c r="L84" s="1692">
        <f>SUM(L78:L83)</f>
        <v>2300547</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60088</v>
      </c>
      <c r="F102" s="617"/>
      <c r="G102" s="617"/>
      <c r="H102" s="1699">
        <f>SUM(H84,H92,H100,H101)</f>
        <v>2393300</v>
      </c>
      <c r="I102" s="477"/>
      <c r="J102" s="477"/>
      <c r="K102" s="1699">
        <f>SUM(K84,K92,K100,K101)</f>
        <v>2453388</v>
      </c>
      <c r="L102" s="1699">
        <f>SUM(L84,L92,L100,L101)</f>
        <v>2300547</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1869402</v>
      </c>
      <c r="D114" s="1692">
        <f t="shared" ref="D114:K114" si="13">SUM(D33,D74,D75,D102,D112,D113)</f>
        <v>385246</v>
      </c>
      <c r="E114" s="1692">
        <f t="shared" si="13"/>
        <v>472069</v>
      </c>
      <c r="F114" s="1692">
        <f t="shared" si="13"/>
        <v>91444</v>
      </c>
      <c r="G114" s="1692">
        <f t="shared" si="13"/>
        <v>0</v>
      </c>
      <c r="H114" s="1692">
        <f>SUM(H33,H74,H75,H102,H112,H113)</f>
        <v>2395058</v>
      </c>
      <c r="I114" s="1692">
        <f t="shared" si="13"/>
        <v>0</v>
      </c>
      <c r="J114" s="1692">
        <f t="shared" si="13"/>
        <v>0</v>
      </c>
      <c r="K114" s="1692">
        <f t="shared" si="13"/>
        <v>5213219</v>
      </c>
      <c r="L114" s="1692">
        <f>SUM(L33,L74,L75,L102,L112,L113)</f>
        <v>4849267</v>
      </c>
    </row>
    <row r="115" spans="1:14" ht="13.5" thickTop="1" x14ac:dyDescent="0.2">
      <c r="A115" s="2174" t="s">
        <v>1053</v>
      </c>
      <c r="B115" s="2175"/>
      <c r="C115" s="619"/>
      <c r="D115" s="619"/>
      <c r="E115" s="619"/>
      <c r="F115" s="619"/>
      <c r="G115" s="619"/>
      <c r="H115" s="619"/>
      <c r="I115" s="619"/>
      <c r="J115" s="619"/>
      <c r="K115" s="1706">
        <f>'Revenues 9-14'!C275-'Expenditures 15-22'!K114</f>
        <v>-60092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4" t="s">
        <v>1240</v>
      </c>
      <c r="B152" s="2195"/>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4" t="s">
        <v>1053</v>
      </c>
      <c r="B175" s="2175"/>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4" t="s">
        <v>1053</v>
      </c>
      <c r="B211" s="2175"/>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4" t="s">
        <v>1053</v>
      </c>
      <c r="B296" s="2175"/>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7A9342C1-FF19-4377-AC33-D2EBBDE499E9}" scale="110" colorId="8" showGridLines="0">
      <pane ySplit="2" topLeftCell="A96" activePane="bottomLeft" state="frozen"/>
      <selection pane="bottomLeft" activeCell="H80" sqref="H80"/>
      <rowBreaks count="6" manualBreakCount="6">
        <brk id="57" max="16383" man="1"/>
        <brk id="107" max="16383" man="1"/>
        <brk id="160" max="16383" man="1"/>
        <brk id="208" max="16383" man="1"/>
        <brk id="257" max="16383" man="1"/>
        <brk id="313" max="16383" man="1"/>
      </rowBreaks>
      <pageMargins left="0.75" right="0.75" top="1.1499999999999999" bottom="0.5" header="0.5" footer="0.5"/>
      <printOptions horizontalCentered="1"/>
      <pageSetup scale="59" firstPageNumber="15" fitToHeight="0" orientation="landscape" r:id="rId1"/>
      <headerFooter>
        <oddHeader>&amp;C&amp;"Times New Roman,Regular"REGION III SPECIAL EDUCATION COOPERATIVE
STATEMENT OF EXPENDITURES - MODIFIED ACCRUAL - REGULATORY BASIS
(ACTUAL AND BUDGET)
ALL FUNDS
FOR THE YEAR ENDED JUNE 30, 2018</oddHeader>
        <oddFooter>&amp;C&amp;"Times New Roman,Regular"See Notes to Financial Statements and Independent Auditor's Reports
&amp;P</oddFooter>
      </headerFooter>
    </customSheetView>
    <customSheetView guid="{C6CC1FC0-E69A-4F20-9DAF-2BB5E836C23A}" scale="110" colorId="8" showGridLines="0">
      <pane ySplit="2" topLeftCell="A96" activePane="bottomLeft" state="frozen"/>
      <selection pane="bottomLeft" activeCell="H80" sqref="H80"/>
      <rowBreaks count="6" manualBreakCount="6">
        <brk id="57" max="16383" man="1"/>
        <brk id="107" max="16383" man="1"/>
        <brk id="160" max="16383" man="1"/>
        <brk id="208" max="16383" man="1"/>
        <brk id="257" max="16383" man="1"/>
        <brk id="313" max="16383" man="1"/>
      </rowBreaks>
      <pageMargins left="0.75" right="0.75" top="1.1499999999999999" bottom="0.5" header="0.5" footer="0.5"/>
      <printOptions horizontalCentered="1"/>
      <pageSetup scale="59" firstPageNumber="15" fitToHeight="0" orientation="landscape" r:id="rId2"/>
      <headerFooter>
        <oddHeader>&amp;C&amp;"Times New Roman,Regular"REGION III SPECIAL EDUCATION COOPERATIVE
STATEMENT OF EXPENDITURES - MODIFIED ACCRUAL - REGULATORY BASIS
(ACTUAL AND BUDGET)
ALL FUNDS
FOR THE YEAR ENDED JUNE 30, 2018</oddHeader>
        <oddFooter>&amp;C&amp;"Times New Roman,Regular"See Notes to Financial Statements and Independent Auditor's Reports
&amp;P</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orizontalCentered="1" gridLinesSet="0"/>
  <pageMargins left="0.75" right="0.75" top="1.1499999999999999" bottom="0.5" header="0.5" footer="0.5"/>
  <pageSetup scale="59" firstPageNumber="15" fitToHeight="0" orientation="landscape" r:id="rId3"/>
  <headerFooter>
    <oddHeader>&amp;C&amp;"Times New Roman,Regular"REGION III SPECIAL EDUCATION COOPERATIVE
STATEMENT OF EXPENDITURES - MODIFIED ACCRUAL - REGULATORY BASIS
(ACTUAL AND BUDGET)
ALL FUNDS
FOR THE YEAR ENDED JUNE 30, 2018</oddHeader>
    <oddFooter>&amp;C&amp;"Times New Roman,Regular"See Notes to Financial Statements and Independent Auditor's Reports
&amp;P</oddFooter>
  </headerFooter>
  <rowBreaks count="6" manualBreakCount="6">
    <brk id="57" max="16383" man="1"/>
    <brk id="107" max="16383" man="1"/>
    <brk id="160" max="16383" man="1"/>
    <brk id="208" max="16383" man="1"/>
    <brk id="257" max="16383" man="1"/>
    <brk id="313" max="16383" man="1"/>
  </rowBreaks>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purl.org/dc/terms/"/>
    <ds:schemaRef ds:uri="4d435f69-8686-490b-bd6d-b153bf22ab50"/>
    <ds:schemaRef ds:uri="http://www.w3.org/XML/1998/namespace"/>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23</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NOTES (2)</vt:lpstr>
      <vt:lpstr> SEFA</vt:lpstr>
      <vt:lpstr> SEFA (2)</vt:lpstr>
      <vt:lpstr>SF&amp;QC Sec-1</vt:lpstr>
      <vt:lpstr>SF&amp;QC Sec-2</vt:lpstr>
      <vt:lpstr>SF&amp;QC Sec-3</vt:lpstr>
      <vt:lpstr>SSPAF</vt:lpstr>
      <vt:lpstr>' SEFA'!Print_Area</vt:lpstr>
      <vt:lpstr>' SEFA (2)'!Print_Area</vt:lpstr>
      <vt:lpstr>'Aud Quest 2'!Print_Area</vt:lpstr>
      <vt:lpstr>AUDITCHECK!Print_Area</vt:lpstr>
      <vt:lpstr>'Itemization 33'!Print_Area</vt:lpstr>
      <vt:lpstr>'PCTC-OEPP 27-28'!Print_Area</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2018-09-19T17:47:48Z</cp:lastPrinted>
  <dcterms:created xsi:type="dcterms:W3CDTF">2003-10-29T19:06:34Z</dcterms:created>
  <dcterms:modified xsi:type="dcterms:W3CDTF">2018-10-04T18:39:51Z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