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660" windowWidth="21570" windowHeight="81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SEFA NOTES (2)" sheetId="183" r:id="rId29"/>
    <sheet name=" SEFA" sheetId="179" r:id="rId30"/>
    <sheet name=" SEFA (2)" sheetId="184" r:id="rId31"/>
    <sheet name="SF&amp;QC Sec-1" sheetId="174" r:id="rId32"/>
    <sheet name="SF&amp;QC Sec-2" sheetId="175" r:id="rId33"/>
    <sheet name="SF&amp;QC Sec-3" sheetId="176" r:id="rId34"/>
    <sheet name="SSPAF" sheetId="177" r:id="rId35"/>
  </sheets>
  <definedNames>
    <definedName name="_xlnm.Print_Area" localSheetId="29">' SEFA'!$B$1:$M$45</definedName>
    <definedName name="_xlnm.Print_Area" localSheetId="30">' SEFA (2)'!$B$1:$M$44</definedName>
    <definedName name="_xlnm.Print_Area" localSheetId="27">'SEFA NOTES'!$A$1:$F$52</definedName>
    <definedName name="_xlnm.Print_Area" localSheetId="28">'SEFA NOTES (2)'!$A$1:$F$52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8">#REF!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8">#REF!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8">#REF!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8">#REF!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8">#REF!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K15" i="184" l="1"/>
  <c r="K16" i="184" s="1"/>
  <c r="K18" i="184" s="1"/>
  <c r="K20" i="179"/>
  <c r="K21" i="179" s="1"/>
  <c r="K23" i="179" s="1"/>
  <c r="K19" i="179"/>
  <c r="K16" i="179"/>
  <c r="I16" i="184" l="1"/>
  <c r="F15" i="184"/>
  <c r="F16" i="184" s="1"/>
  <c r="D25" i="171" s="1"/>
  <c r="G15" i="184"/>
  <c r="L15" i="184" s="1"/>
  <c r="H15" i="184"/>
  <c r="H16" i="184" s="1"/>
  <c r="I15" i="184"/>
  <c r="J15" i="184"/>
  <c r="J16" i="184" s="1"/>
  <c r="E15" i="184"/>
  <c r="E16" i="184" s="1"/>
  <c r="F19" i="179"/>
  <c r="G19" i="179"/>
  <c r="H19" i="179"/>
  <c r="I19" i="179"/>
  <c r="J19" i="179"/>
  <c r="F16" i="179"/>
  <c r="G16" i="179"/>
  <c r="H16" i="179"/>
  <c r="I16" i="179"/>
  <c r="J16" i="179"/>
  <c r="E19" i="179"/>
  <c r="E16" i="179"/>
  <c r="L26" i="184"/>
  <c r="L25" i="184"/>
  <c r="L24" i="184"/>
  <c r="L23" i="184"/>
  <c r="L22" i="184"/>
  <c r="L21" i="184"/>
  <c r="L20" i="184"/>
  <c r="L19" i="184"/>
  <c r="L17" i="184"/>
  <c r="L14" i="184"/>
  <c r="L13" i="184"/>
  <c r="L12" i="184"/>
  <c r="L11" i="184"/>
  <c r="B4" i="184"/>
  <c r="D27" i="183"/>
  <c r="D26" i="173"/>
  <c r="E34" i="183"/>
  <c r="A4" i="183"/>
  <c r="G16" i="184" l="1"/>
  <c r="L16" i="184" s="1"/>
  <c r="I20" i="179"/>
  <c r="I21" i="179"/>
  <c r="I23" i="179"/>
  <c r="G38" i="174" s="1"/>
  <c r="F20" i="179"/>
  <c r="E20" i="179"/>
  <c r="E21" i="179"/>
  <c r="E23" i="179"/>
  <c r="G20" i="179"/>
  <c r="G21" i="179"/>
  <c r="J20" i="179"/>
  <c r="J21" i="179" s="1"/>
  <c r="H20" i="179"/>
  <c r="H21" i="179" s="1"/>
  <c r="E18" i="184" l="1"/>
  <c r="F23" i="179"/>
  <c r="G23" i="179"/>
  <c r="G18" i="184" s="1"/>
  <c r="F21" i="179"/>
  <c r="I18" i="184"/>
  <c r="D45" i="174" s="1"/>
  <c r="H18" i="184"/>
  <c r="J23" i="179"/>
  <c r="J18" i="184" s="1"/>
  <c r="H23" i="179"/>
  <c r="L18" i="184" l="1"/>
  <c r="F18" i="184"/>
  <c r="D35" i="171" s="1"/>
  <c r="D182" i="34"/>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3" i="179" l="1"/>
  <c r="L21" i="179"/>
  <c r="L20" i="179"/>
  <c r="L19" i="179"/>
  <c r="L18" i="179"/>
  <c r="L17" i="179"/>
  <c r="L16" i="179"/>
  <c r="L15" i="179"/>
  <c r="L14" i="179"/>
  <c r="D14" i="171" l="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A1" i="183" l="1"/>
  <c r="B1" i="184"/>
  <c r="B2" i="179"/>
  <c r="A2" i="183"/>
  <c r="B2" i="184"/>
  <c r="B2" i="174"/>
  <c r="B2" i="177"/>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D54" i="3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s="1"/>
  <c r="B5117" i="106"/>
  <c r="D5117" i="106"/>
  <c r="B5118" i="106"/>
  <c r="D5118" i="106" s="1"/>
  <c r="B5119" i="106"/>
  <c r="D5119" i="106" s="1"/>
  <c r="B5122" i="106"/>
  <c r="D5122" i="106" s="1"/>
  <c r="B5123" i="106"/>
  <c r="D5123" i="106" s="1"/>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s="1"/>
  <c r="B6302" i="106"/>
  <c r="D6302" i="106"/>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s="1"/>
  <c r="B6320" i="106"/>
  <c r="D6320" i="106"/>
  <c r="B6321" i="106"/>
  <c r="D6321" i="106" s="1"/>
  <c r="B6322" i="106"/>
  <c r="D6322" i="106"/>
  <c r="B6323" i="106"/>
  <c r="D6323" i="106" s="1"/>
  <c r="B6324" i="106"/>
  <c r="D6324" i="106"/>
  <c r="B6325" i="106"/>
  <c r="D6325" i="106" s="1"/>
  <c r="B6326" i="106"/>
  <c r="D6326" i="106"/>
  <c r="B6327" i="106"/>
  <c r="D6327" i="106" s="1"/>
  <c r="B6328" i="106"/>
  <c r="D6328" i="106"/>
  <c r="B6329" i="106"/>
  <c r="D6329" i="106" s="1"/>
  <c r="B6330" i="106"/>
  <c r="D6330" i="106"/>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c r="B6341" i="106"/>
  <c r="D6341" i="106" s="1"/>
  <c r="B6342" i="106"/>
  <c r="D6342" i="106"/>
  <c r="B6343" i="106"/>
  <c r="D6343" i="106" s="1"/>
  <c r="B6344" i="106"/>
  <c r="D6344" i="106"/>
  <c r="B6345" i="106"/>
  <c r="D6345" i="106" s="1"/>
  <c r="B6346" i="106"/>
  <c r="D6346" i="106"/>
  <c r="B6347" i="106"/>
  <c r="D6347" i="106" s="1"/>
  <c r="B6348" i="106"/>
  <c r="D6348" i="106"/>
  <c r="B6349" i="106"/>
  <c r="D6349" i="106" s="1"/>
  <c r="B6350" i="106"/>
  <c r="D6350" i="106"/>
  <c r="B6353" i="106"/>
  <c r="D6353" i="106" s="1"/>
  <c r="B6354" i="106"/>
  <c r="D6354" i="106"/>
  <c r="B6355" i="106"/>
  <c r="D6355" i="106" s="1"/>
  <c r="B6356" i="106"/>
  <c r="D6356" i="106"/>
  <c r="B6358" i="106"/>
  <c r="D6358" i="106" s="1"/>
  <c r="B6359" i="106"/>
  <c r="D6359" i="106"/>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c r="B6675" i="106"/>
  <c r="D6675" i="106" s="1"/>
  <c r="B6676" i="106"/>
  <c r="D6676" i="106"/>
  <c r="B6677" i="106"/>
  <c r="D6677" i="106" s="1"/>
  <c r="B6678" i="106"/>
  <c r="D6678" i="106"/>
  <c r="B6679" i="106"/>
  <c r="D6679" i="106" s="1"/>
  <c r="B6680" i="106"/>
  <c r="D6680" i="106"/>
  <c r="B6681" i="106"/>
  <c r="D6681" i="106" s="1"/>
  <c r="B6682" i="106"/>
  <c r="D6682" i="106"/>
  <c r="B6683" i="106"/>
  <c r="D6683" i="106" s="1"/>
  <c r="B6684" i="106"/>
  <c r="D6684" i="106"/>
  <c r="B6685" i="106"/>
  <c r="D6685" i="106" s="1"/>
  <c r="B6686" i="106"/>
  <c r="D6686" i="106"/>
  <c r="B6687" i="106"/>
  <c r="D6687" i="106" s="1"/>
  <c r="B6688" i="106"/>
  <c r="D6688" i="106"/>
  <c r="B6689" i="106"/>
  <c r="D6689" i="106" s="1"/>
  <c r="B6690" i="106"/>
  <c r="D6690" i="106"/>
  <c r="B6691" i="106"/>
  <c r="D6691" i="106" s="1"/>
  <c r="B6692" i="106"/>
  <c r="D6692" i="106"/>
  <c r="B6693" i="106"/>
  <c r="D6693" i="106" s="1"/>
  <c r="B6694" i="106"/>
  <c r="D6694" i="106"/>
  <c r="B6695" i="106"/>
  <c r="D6695" i="106" s="1"/>
  <c r="B6696" i="106"/>
  <c r="D6696" i="106"/>
  <c r="B6697" i="106"/>
  <c r="D6697" i="106" s="1"/>
  <c r="B6698" i="106"/>
  <c r="D6698" i="106"/>
  <c r="B6699" i="106"/>
  <c r="D6699" i="106" s="1"/>
  <c r="B6700" i="106"/>
  <c r="D6700" i="106"/>
  <c r="B6701" i="106"/>
  <c r="D6701" i="106" s="1"/>
  <c r="B6702" i="106"/>
  <c r="D6702" i="106"/>
  <c r="B6703" i="106"/>
  <c r="D6703" i="106" s="1"/>
  <c r="B6704" i="106"/>
  <c r="D6704" i="106"/>
  <c r="B6705" i="106"/>
  <c r="D6705" i="106" s="1"/>
  <c r="B6706" i="106"/>
  <c r="D6706" i="106"/>
  <c r="B6707" i="106"/>
  <c r="D6707" i="106" s="1"/>
  <c r="B6708" i="106"/>
  <c r="D6708" i="106"/>
  <c r="B6709" i="106"/>
  <c r="D6709" i="106" s="1"/>
  <c r="B6710" i="106"/>
  <c r="D6710" i="106"/>
  <c r="B6711" i="106"/>
  <c r="D6711" i="106" s="1"/>
  <c r="B6712" i="106"/>
  <c r="D6712" i="106"/>
  <c r="B6713" i="106"/>
  <c r="D6713" i="106" s="1"/>
  <c r="B6714" i="106"/>
  <c r="D6714" i="106"/>
  <c r="B6715" i="106"/>
  <c r="D6715" i="106" s="1"/>
  <c r="B6716" i="106"/>
  <c r="D6716" i="106"/>
  <c r="B6717" i="106"/>
  <c r="D6717" i="106" s="1"/>
  <c r="B6718" i="106"/>
  <c r="D6718" i="106"/>
  <c r="B6719" i="106"/>
  <c r="D6719" i="106" s="1"/>
  <c r="B6720" i="106"/>
  <c r="D6720" i="106"/>
  <c r="B6721" i="106"/>
  <c r="D6721" i="106" s="1"/>
  <c r="B6722" i="106"/>
  <c r="D6722" i="106"/>
  <c r="B6723" i="106"/>
  <c r="D6723" i="106" s="1"/>
  <c r="B6724" i="106"/>
  <c r="D6724" i="106"/>
  <c r="B6725" i="106"/>
  <c r="D6725" i="106" s="1"/>
  <c r="B6726" i="106"/>
  <c r="D6726" i="106"/>
  <c r="B6727" i="106"/>
  <c r="D6727" i="106" s="1"/>
  <c r="B6728" i="106"/>
  <c r="D6728" i="106" s="1"/>
  <c r="B6729" i="106"/>
  <c r="D6729" i="106" s="1"/>
  <c r="B6730" i="106"/>
  <c r="D6730" i="106" s="1"/>
  <c r="B6731" i="106"/>
  <c r="D6731" i="106"/>
  <c r="B6732" i="106"/>
  <c r="D6732" i="106" s="1"/>
  <c r="B6733" i="106"/>
  <c r="D6733" i="106" s="1"/>
  <c r="B6734" i="106"/>
  <c r="D6734" i="106" s="1"/>
  <c r="B6735" i="106"/>
  <c r="D6735" i="106"/>
  <c r="B6736" i="106"/>
  <c r="D6736" i="106" s="1"/>
  <c r="B6737" i="106"/>
  <c r="D6737" i="106" s="1"/>
  <c r="B6738" i="106"/>
  <c r="D6738" i="106" s="1"/>
  <c r="B6739" i="106"/>
  <c r="D6739" i="106"/>
  <c r="B6740" i="106"/>
  <c r="D6740" i="106" s="1"/>
  <c r="B6741" i="106"/>
  <c r="D6741" i="106" s="1"/>
  <c r="B6742" i="106"/>
  <c r="D6742" i="106" s="1"/>
  <c r="B6743" i="106"/>
  <c r="D6743" i="106"/>
  <c r="B6744" i="106"/>
  <c r="D6744" i="106" s="1"/>
  <c r="B6745" i="106"/>
  <c r="D6745" i="106" s="1"/>
  <c r="B6746" i="106"/>
  <c r="D6746" i="106" s="1"/>
  <c r="B6747" i="106"/>
  <c r="D6747" i="106"/>
  <c r="B6748" i="106"/>
  <c r="D6748" i="106" s="1"/>
  <c r="B6749" i="106"/>
  <c r="D6749" i="106" s="1"/>
  <c r="B6750" i="106"/>
  <c r="D6750" i="106" s="1"/>
  <c r="B6751" i="106"/>
  <c r="D6751" i="106"/>
  <c r="B6752" i="106"/>
  <c r="D6752" i="106" s="1"/>
  <c r="B6753" i="106"/>
  <c r="D6753" i="106" s="1"/>
  <c r="B6754" i="106"/>
  <c r="D6754" i="106" s="1"/>
  <c r="B6755" i="106"/>
  <c r="D6755" i="106"/>
  <c r="B6756" i="106"/>
  <c r="D6756" i="106" s="1"/>
  <c r="B6757" i="106"/>
  <c r="D6757" i="106" s="1"/>
  <c r="B6758" i="106"/>
  <c r="D6758" i="106" s="1"/>
  <c r="B6759" i="106"/>
  <c r="D6759" i="106"/>
  <c r="B6760" i="106"/>
  <c r="D6760" i="106" s="1"/>
  <c r="B6761" i="106"/>
  <c r="D6761" i="106" s="1"/>
  <c r="B6762" i="106"/>
  <c r="D6762" i="106" s="1"/>
  <c r="B6763" i="106"/>
  <c r="D6763" i="106"/>
  <c r="B6764" i="106"/>
  <c r="D6764" i="106" s="1"/>
  <c r="B6765" i="106"/>
  <c r="D6765" i="106" s="1"/>
  <c r="B6766" i="106"/>
  <c r="D6766" i="106" s="1"/>
  <c r="B6767" i="106"/>
  <c r="D6767" i="106"/>
  <c r="B6768" i="106"/>
  <c r="D6768" i="106" s="1"/>
  <c r="B6769" i="106"/>
  <c r="D6769" i="106" s="1"/>
  <c r="B6770" i="106"/>
  <c r="D6770" i="106" s="1"/>
  <c r="B6771" i="106"/>
  <c r="D6771" i="106"/>
  <c r="B6772" i="106"/>
  <c r="D6772" i="106" s="1"/>
  <c r="B6773" i="106"/>
  <c r="D6773" i="106" s="1"/>
  <c r="B6774" i="106"/>
  <c r="D6774" i="106" s="1"/>
  <c r="B6775" i="106"/>
  <c r="D6775" i="106"/>
  <c r="B6776" i="106"/>
  <c r="D6776" i="106" s="1"/>
  <c r="B6777" i="106"/>
  <c r="D6777" i="106" s="1"/>
  <c r="B6778" i="106"/>
  <c r="D6778" i="106" s="1"/>
  <c r="B6779" i="106"/>
  <c r="D6779" i="106"/>
  <c r="B6780" i="106"/>
  <c r="D6780" i="106" s="1"/>
  <c r="B6781" i="106"/>
  <c r="D6781" i="106" s="1"/>
  <c r="B6782" i="106"/>
  <c r="D6782" i="106" s="1"/>
  <c r="B6783" i="106"/>
  <c r="D6783" i="106"/>
  <c r="B6784" i="106"/>
  <c r="D6784" i="106" s="1"/>
  <c r="B6785" i="106"/>
  <c r="D6785" i="106" s="1"/>
  <c r="B6786" i="106"/>
  <c r="D6786" i="106" s="1"/>
  <c r="B6787" i="106"/>
  <c r="D6787" i="106"/>
  <c r="B6788" i="106"/>
  <c r="D6788" i="106" s="1"/>
  <c r="B6789" i="106"/>
  <c r="D6789" i="106" s="1"/>
  <c r="B6790" i="106"/>
  <c r="D6790" i="106" s="1"/>
  <c r="B6791" i="106"/>
  <c r="D6791" i="106"/>
  <c r="B6792" i="106"/>
  <c r="D6792" i="106" s="1"/>
  <c r="B6793" i="106"/>
  <c r="D6793" i="106" s="1"/>
  <c r="B6794" i="106"/>
  <c r="D6794" i="106" s="1"/>
  <c r="B6795" i="106"/>
  <c r="D6795" i="106"/>
  <c r="B6796" i="106"/>
  <c r="D6796" i="106" s="1"/>
  <c r="B6797" i="106"/>
  <c r="D6797" i="106" s="1"/>
  <c r="B6798" i="106"/>
  <c r="D6798" i="106" s="1"/>
  <c r="B6799" i="106"/>
  <c r="D6799" i="106"/>
  <c r="B6800" i="106"/>
  <c r="D6800" i="106" s="1"/>
  <c r="B6801" i="106"/>
  <c r="D6801" i="106" s="1"/>
  <c r="B6802" i="106"/>
  <c r="D6802" i="106" s="1"/>
  <c r="B6803" i="106"/>
  <c r="D6803" i="106"/>
  <c r="B6804" i="106"/>
  <c r="D6804" i="106" s="1"/>
  <c r="B6805" i="106"/>
  <c r="D6805" i="106" s="1"/>
  <c r="B6806" i="106"/>
  <c r="D6806" i="106" s="1"/>
  <c r="B6807" i="106"/>
  <c r="D6807" i="106"/>
  <c r="B6808" i="106"/>
  <c r="D6808" i="106" s="1"/>
  <c r="B6809" i="106"/>
  <c r="D6809" i="106" s="1"/>
  <c r="B6810" i="106"/>
  <c r="D6810" i="106" s="1"/>
  <c r="B6811" i="106"/>
  <c r="D6811" i="106"/>
  <c r="B6812" i="106"/>
  <c r="D6812" i="106" s="1"/>
  <c r="B6813" i="106"/>
  <c r="D6813" i="106" s="1"/>
  <c r="B6814" i="106"/>
  <c r="D6814" i="106" s="1"/>
  <c r="B6815" i="106"/>
  <c r="D6815" i="106"/>
  <c r="B6816" i="106"/>
  <c r="D6816" i="106" s="1"/>
  <c r="B6817" i="106"/>
  <c r="D6817" i="106" s="1"/>
  <c r="B6818" i="106"/>
  <c r="D6818" i="106" s="1"/>
  <c r="B6819" i="106"/>
  <c r="D6819" i="106"/>
  <c r="B6820" i="106"/>
  <c r="D6820" i="106" s="1"/>
  <c r="B6821" i="106"/>
  <c r="D6821" i="106" s="1"/>
  <c r="B6822" i="106"/>
  <c r="D6822" i="106" s="1"/>
  <c r="B6823" i="106"/>
  <c r="D6823" i="106"/>
  <c r="B6824" i="106"/>
  <c r="D6824" i="106" s="1"/>
  <c r="B6825" i="106"/>
  <c r="D6825" i="106" s="1"/>
  <c r="B6826" i="106"/>
  <c r="D6826" i="106" s="1"/>
  <c r="B6827" i="106"/>
  <c r="D6827" i="106"/>
  <c r="B6828" i="106"/>
  <c r="D6828" i="106" s="1"/>
  <c r="B6829" i="106"/>
  <c r="D6829" i="106" s="1"/>
  <c r="B6830" i="106"/>
  <c r="D6830" i="106" s="1"/>
  <c r="B6831" i="106"/>
  <c r="D6831" i="106"/>
  <c r="B6832" i="106"/>
  <c r="D6832" i="106" s="1"/>
  <c r="B6841" i="106"/>
  <c r="D6841" i="106" s="1"/>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9" i="127"/>
  <c r="B70" i="127"/>
  <c r="E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C47" i="34"/>
  <c r="D47" i="34"/>
  <c r="C48" i="34"/>
  <c r="D48" i="34"/>
  <c r="C49" i="34"/>
  <c r="D49" i="34"/>
  <c r="F49" i="34"/>
  <c r="C50" i="34"/>
  <c r="D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c r="D5161" i="106" s="1"/>
  <c r="D140" i="5"/>
  <c r="B5383" i="106" s="1"/>
  <c r="D5383" i="106" s="1"/>
  <c r="G140" i="5"/>
  <c r="G172" i="5" s="1"/>
  <c r="G144" i="5"/>
  <c r="B5756" i="106" s="1"/>
  <c r="D5756" i="106" s="1"/>
  <c r="G154" i="5"/>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B5784" i="106" s="1"/>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s="1"/>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14" i="4"/>
  <c r="B2609" i="106" s="1"/>
  <c r="D2609" i="106" s="1"/>
  <c r="G15" i="4"/>
  <c r="B6032" i="106" s="1"/>
  <c r="D6032"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5" i="7"/>
  <c r="B1761" i="106" s="1"/>
  <c r="D1761" i="106" s="1"/>
  <c r="D13" i="7"/>
  <c r="B3726" i="106" s="1"/>
  <c r="D3726" i="106" s="1"/>
  <c r="D9" i="7"/>
  <c r="B1767" i="106" s="1"/>
  <c r="D1767" i="106" s="1"/>
  <c r="F136" i="34"/>
  <c r="F130" i="34"/>
  <c r="F128" i="34"/>
  <c r="F127" i="34"/>
  <c r="F111" i="34"/>
  <c r="B5847" i="106"/>
  <c r="D5847" i="106" s="1"/>
  <c r="B5752" i="106"/>
  <c r="D5752" i="106" s="1"/>
  <c r="K274" i="5"/>
  <c r="H173" i="5"/>
  <c r="B5906" i="106" s="1"/>
  <c r="D5906" i="106" s="1"/>
  <c r="H109" i="5"/>
  <c r="B6025" i="106" s="1"/>
  <c r="D6025" i="106" s="1"/>
  <c r="D109" i="5"/>
  <c r="B5356" i="106" s="1"/>
  <c r="D5356" i="106" s="1"/>
  <c r="F106" i="34"/>
  <c r="D7" i="7"/>
  <c r="B1763" i="106" s="1"/>
  <c r="D1763" i="106" s="1"/>
  <c r="H4" i="4"/>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G5" i="4"/>
  <c r="B3409" i="106" s="1"/>
  <c r="D3409" i="106" s="1"/>
  <c r="E109" i="5"/>
  <c r="E4" i="4" s="1"/>
  <c r="B2630" i="106" s="1"/>
  <c r="D2630" i="106" s="1"/>
  <c r="F46" i="34"/>
  <c r="D4" i="4"/>
  <c r="B2564" i="106" s="1"/>
  <c r="D2564" i="106" s="1"/>
  <c r="G4" i="4"/>
  <c r="B2603" i="106" s="1"/>
  <c r="D2603" i="106" s="1"/>
  <c r="F131" i="34"/>
  <c r="K173" i="5"/>
  <c r="K6" i="4" s="1"/>
  <c r="B3570" i="106" s="1"/>
  <c r="D3570" i="106" s="1"/>
  <c r="F172" i="5"/>
  <c r="B5644" i="106" s="1"/>
  <c r="D5644" i="106" s="1"/>
  <c r="I342" i="29"/>
  <c r="B7222" i="106" s="1"/>
  <c r="D7222" i="106" s="1"/>
  <c r="D4" i="7"/>
  <c r="B1760" i="106" s="1"/>
  <c r="D1760" i="106" s="1"/>
  <c r="J274" i="5"/>
  <c r="B7054" i="106" s="1"/>
  <c r="D7054" i="106" s="1"/>
  <c r="F50" i="34"/>
  <c r="B7235" i="106"/>
  <c r="D7235" i="106" s="1"/>
  <c r="B3621" i="106"/>
  <c r="D3621" i="106" s="1"/>
  <c r="C367" i="29"/>
  <c r="J77" i="4"/>
  <c r="B6262" i="106" s="1"/>
  <c r="D6262" i="106" s="1"/>
  <c r="G352" i="29"/>
  <c r="B3619" i="106"/>
  <c r="D3619" i="106" s="1"/>
  <c r="B1223" i="106"/>
  <c r="D1223" i="106" s="1"/>
  <c r="G15" i="145"/>
  <c r="K24" i="12"/>
  <c r="D6103" i="106"/>
  <c r="K350" i="29"/>
  <c r="F77" i="4"/>
  <c r="B3255" i="106" s="1"/>
  <c r="D3255" i="106" s="1"/>
  <c r="K41" i="3"/>
  <c r="L15" i="11"/>
  <c r="B3459" i="106" s="1"/>
  <c r="D3459" i="106" s="1"/>
  <c r="H76" i="4"/>
  <c r="B3298" i="106" s="1"/>
  <c r="D3298" i="106" s="1"/>
  <c r="B1410" i="106"/>
  <c r="D1410" i="106" s="1"/>
  <c r="B1329" i="106"/>
  <c r="D1329" i="106" s="1"/>
  <c r="F61" i="34"/>
  <c r="B281" i="106"/>
  <c r="D281" i="106" s="1"/>
  <c r="C172" i="5"/>
  <c r="C109" i="5"/>
  <c r="B5121" i="106" s="1"/>
  <c r="D5121" i="106" s="1"/>
  <c r="F26" i="108"/>
  <c r="B1126" i="106"/>
  <c r="D1126" i="106" s="1"/>
  <c r="D26" i="108"/>
  <c r="L367" i="29"/>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H8" i="4"/>
  <c r="D274" i="5"/>
  <c r="B3447" i="106"/>
  <c r="D3447" i="106" s="1"/>
  <c r="D19" i="7"/>
  <c r="B1775" i="106" s="1"/>
  <c r="D1775" i="106" s="1"/>
  <c r="B7270" i="106"/>
  <c r="D7256" i="106" l="1"/>
  <c r="D7251" i="106"/>
  <c r="B3568" i="106"/>
  <c r="D3568" i="106" s="1"/>
  <c r="D52" i="36"/>
  <c r="B7733" i="106"/>
  <c r="D7733" i="106" s="1"/>
  <c r="K26" i="12"/>
  <c r="B7743" i="106" s="1"/>
  <c r="D7743" i="106" s="1"/>
  <c r="B3649" i="106"/>
  <c r="D3649" i="106" s="1"/>
  <c r="G367" i="29"/>
  <c r="B3650" i="106" s="1"/>
  <c r="D3650" i="106" s="1"/>
  <c r="D7250" i="106"/>
  <c r="F274" i="5"/>
  <c r="F275" i="5" s="1"/>
  <c r="H367" i="29"/>
  <c r="B3660" i="106" s="1"/>
  <c r="D3660" i="106" s="1"/>
  <c r="K342" i="29"/>
  <c r="F13" i="34" s="1"/>
  <c r="B3670" i="106"/>
  <c r="D3670" i="106" s="1"/>
  <c r="K352" i="29"/>
  <c r="K367" i="29" s="1"/>
  <c r="B5214" i="106"/>
  <c r="D5214" i="106" s="1"/>
  <c r="C173" i="5"/>
  <c r="C4" i="4"/>
  <c r="B2551" i="106" s="1"/>
  <c r="D2551" i="106" s="1"/>
  <c r="C114" i="29"/>
  <c r="B757" i="106" s="1"/>
  <c r="D757" i="106" s="1"/>
  <c r="L16" i="11"/>
  <c r="B2061" i="106" s="1"/>
  <c r="D206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J8" i="4" l="1"/>
  <c r="F8" i="4"/>
  <c r="K13" i="4"/>
  <c r="B3572" i="106" s="1"/>
  <c r="D3572" i="106" s="1"/>
  <c r="B3672" i="106"/>
  <c r="D3672" i="106" s="1"/>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<sst xmlns="http://schemas.openxmlformats.org/spreadsheetml/2006/main" count="5257" uniqueCount="2173">
  <si>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</si>
  <si>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</si>
  <si>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</si>
  <si>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</si>
  <si>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</si>
  <si>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</si>
  <si>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</si>
  <si>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</si>
  <si>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</si>
  <si>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</si>
  <si>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</si>
  <si>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</si>
  <si>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</si>
  <si>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</si>
  <si>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</si>
  <si>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</si>
  <si>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</si>
  <si>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</si>
  <si>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</si>
  <si>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</si>
  <si>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</si>
  <si>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</si>
  <si>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</si>
  <si>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</si>
  <si>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</si>
  <si>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</si>
  <si>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</si>
  <si>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</si>
  <si>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</si>
  <si>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</si>
  <si>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</si>
  <si>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</si>
  <si>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</si>
  <si>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</si>
  <si>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</si>
  <si>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</si>
  <si>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</si>
  <si>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</si>
  <si>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</si>
  <si>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</si>
  <si>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</si>
  <si>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</si>
  <si>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</si>
  <si>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</si>
  <si>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</si>
  <si>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</si>
  <si>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</si>
  <si>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</si>
  <si>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</si>
  <si>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</si>
  <si>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</si>
  <si>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</si>
  <si>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</si>
  <si>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</si>
  <si>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</si>
  <si>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</si>
  <si>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</si>
  <si>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</si>
  <si>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</si>
  <si>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</si>
  <si>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</si>
  <si>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</si>
  <si>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</si>
  <si>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</si>
  <si>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</si>
  <si>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</si>
  <si>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</si>
  <si>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</si>
  <si>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</si>
  <si>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</si>
  <si>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</si>
  <si>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</si>
  <si>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</si>
  <si>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</si>
  <si>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</si>
  <si>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</si>
  <si>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</si>
  <si>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</si>
  <si>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</si>
  <si>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</si>
  <si>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</si>
  <si>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</si>
  <si>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</si>
  <si>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</si>
  <si>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</si>
  <si>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</si>
  <si>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</si>
  <si>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</si>
  <si>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</si>
  <si>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</si>
  <si>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</si>
  <si>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</si>
  <si>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</si>
  <si>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</si>
  <si>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</si>
  <si>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</si>
  <si>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</si>
  <si>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</si>
  <si>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</si>
  <si>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</si>
  <si>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</si>
  <si>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</si>
  <si>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</si>
  <si>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</si>
  <si>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</si>
  <si>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</si>
  <si>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</si>
  <si>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</si>
  <si>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</si>
  <si>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</si>
  <si>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</si>
  <si>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</si>
  <si>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</si>
  <si>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</si>
  <si>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</si>
  <si>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</si>
  <si>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</si>
  <si>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</si>
  <si>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</si>
  <si>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</si>
  <si>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</si>
  <si>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</si>
  <si>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</si>
  <si>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</si>
  <si>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</si>
  <si>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</si>
  <si>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</si>
  <si>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</si>
  <si>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</si>
  <si>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</si>
  <si>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</si>
  <si>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</si>
  <si>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</si>
  <si>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</si>
  <si>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</si>
  <si>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</si>
  <si>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</si>
  <si>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</si>
  <si>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</si>
  <si>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</si>
  <si>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</si>
  <si>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</si>
  <si>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</si>
  <si>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</si>
  <si>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</si>
  <si>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</si>
  <si>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</si>
  <si>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</si>
  <si>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</si>
  <si>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</si>
  <si>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</si>
  <si>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</si>
  <si>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</si>
  <si>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</si>
  <si>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</si>
  <si>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</si>
  <si>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</si>
  <si>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</si>
  <si>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</si>
  <si>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</si>
  <si>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</si>
  <si>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</si>
  <si>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</si>
  <si>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</si>
  <si>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</si>
  <si>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</si>
  <si>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</si>
  <si>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</si>
  <si>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</si>
  <si>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</si>
  <si>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</si>
  <si>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</si>
  <si>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</si>
  <si>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</si>
  <si>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</si>
  <si>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</si>
  <si>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</si>
  <si>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</si>
  <si>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</si>
  <si>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</si>
  <si>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</si>
  <si>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</si>
  <si>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</si>
  <si>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</si>
  <si>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</si>
  <si>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</si>
  <si>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</si>
  <si>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</si>
  <si>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</si>
  <si>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</si>
  <si>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</si>
  <si>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</si>
  <si>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</si>
  <si>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</si>
  <si>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</si>
  <si>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</si>
  <si>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</si>
  <si>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</si>
  <si>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</si>
  <si>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</si>
  <si>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</si>
  <si>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</si>
  <si>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</si>
  <si>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</si>
  <si>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</si>
  <si>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</si>
  <si>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</si>
  <si>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</si>
  <si>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</si>
  <si>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</si>
  <si>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</si>
  <si>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</si>
  <si>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</si>
  <si>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</si>
  <si>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</si>
  <si>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</si>
  <si>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</si>
  <si>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</si>
  <si>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</si>
  <si>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</si>
  <si>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</si>
  <si>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</si>
  <si>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</si>
  <si>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</si>
  <si>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</si>
  <si>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</si>
  <si>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</si>
  <si>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</si>
  <si>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</si>
  <si>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</si>
  <si>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</si>
  <si>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</si>
  <si>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</si>
  <si>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</si>
  <si>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</si>
  <si>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</si>
  <si>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</si>
  <si>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</si>
  <si>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</si>
  <si>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</si>
  <si>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</si>
  <si>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</si>
  <si>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</si>
  <si>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</si>
  <si>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</si>
  <si>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</si>
  <si>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</si>
  <si>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</si>
  <si>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</si>
  <si>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</si>
  <si>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</si>
  <si>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</si>
  <si>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</si>
  <si>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</si>
  <si>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</si>
  <si>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</si>
  <si>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</si>
  <si>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</si>
  <si>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</si>
  <si>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</si>
  <si>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</si>
  <si>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</si>
  <si>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</si>
  <si>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</si>
  <si>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</si>
  <si>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</si>
  <si>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</si>
  <si>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</si>
  <si>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</si>
  <si>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</si>
  <si>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</si>
  <si>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</si>
  <si>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</si>
  <si>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</si>
  <si>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</si>
  <si>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</si>
  <si>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</si>
  <si>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</si>
  <si>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</si>
  <si>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</si>
  <si>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</si>
  <si>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</si>
  <si>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</si>
  <si>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</si>
  <si>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</si>
  <si>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</si>
  <si>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</si>
  <si>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</si>
  <si>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</si>
  <si>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</si>
  <si>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</si>
  <si>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</si>
  <si>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</si>
  <si>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</si>
  <si>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</si>
  <si>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</si>
  <si>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</si>
  <si>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</si>
  <si>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</si>
  <si>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</si>
  <si>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</si>
  <si>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</si>
  <si>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</si>
  <si>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</si>
  <si>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</si>
  <si>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</si>
  <si>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</si>
  <si>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</si>
  <si>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</si>
  <si>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</si>
  <si>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</si>
  <si>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</si>
  <si>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</si>
  <si>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</si>
  <si>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</si>
  <si>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</si>
  <si>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</si>
  <si>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</si>
  <si>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</si>
  <si>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</si>
  <si>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</si>
  <si>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</si>
  <si>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</si>
  <si>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</si>
  <si>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</si>
  <si>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</si>
  <si>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</si>
  <si>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</si>
  <si>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</si>
  <si>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</si>
  <si>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</si>
  <si>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</si>
  <si>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</si>
  <si>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</si>
  <si>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</si>
  <si>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</si>
  <si>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</si>
  <si>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</si>
  <si>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</si>
  <si>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</si>
  <si>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</si>
  <si>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</si>
  <si>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</si>
  <si>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</si>
  <si>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</si>
  <si>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</si>
  <si>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</si>
  <si>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</si>
  <si>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</si>
  <si>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</si>
  <si>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</si>
  <si>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</si>
  <si>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</si>
  <si>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</si>
  <si>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</si>
  <si>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</si>
  <si>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</si>
  <si>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</si>
  <si>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</si>
  <si>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</si>
  <si>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</si>
  <si>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</si>
  <si>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</si>
  <si>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</si>
  <si>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</si>
  <si>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</si>
  <si>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</si>
  <si>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</si>
  <si>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</si>
  <si>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</si>
  <si>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</si>
  <si>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</si>
  <si>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</si>
  <si>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</si>
  <si>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</si>
  <si>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</si>
  <si>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</si>
  <si>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</si>
  <si>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</si>
  <si>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</si>
  <si>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</si>
  <si>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</si>
  <si>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</si>
  <si>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</si>
  <si>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</si>
  <si>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</si>
  <si>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</si>
  <si>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</si>
  <si>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</si>
  <si>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</si>
  <si>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</si>
  <si>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</si>
  <si>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</si>
  <si>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</si>
  <si>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</si>
  <si>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</si>
  <si>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</si>
  <si>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</si>
  <si>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</si>
  <si>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</si>
  <si>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</si>
  <si>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</si>
  <si>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</si>
  <si>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</si>
  <si>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</si>
  <si>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</si>
  <si>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</si>
  <si>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</si>
  <si>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</si>
  <si>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</si>
  <si>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</si>
  <si>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</si>
  <si>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</si>
  <si>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</si>
  <si>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</si>
  <si>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</si>
  <si>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</si>
  <si>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</si>
  <si>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</si>
  <si>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</si>
  <si>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</si>
  <si>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</si>
  <si>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</si>
  <si>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</si>
  <si>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</si>
  <si>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</si>
  <si>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</si>
  <si>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</si>
  <si>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</si>
  <si>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</si>
  <si>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</si>
  <si>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</si>
  <si>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</si>
  <si>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</si>
  <si>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</si>
  <si>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</si>
  <si>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</si>
  <si>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</si>
  <si>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</si>
  <si>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</si>
  <si>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</si>
  <si>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</si>
  <si>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</si>
  <si>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</si>
  <si>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</si>
  <si>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</si>
  <si>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</si>
  <si>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</si>
  <si>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</si>
  <si>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</si>
  <si>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</si>
  <si>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</si>
  <si>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</si>
  <si>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</si>
  <si>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</si>
  <si>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</si>
  <si>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</si>
  <si>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</si>
  <si>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</si>
  <si>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</si>
  <si>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</si>
  <si>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</si>
  <si>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</si>
  <si>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</si>
  <si>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</si>
  <si>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</si>
  <si>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</si>
  <si>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</si>
  <si>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</si>
  <si>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</si>
  <si>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</si>
  <si>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</si>
  <si>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</si>
  <si>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</si>
  <si>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</si>
  <si>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</si>
  <si>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</si>
  <si>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</si>
  <si>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</si>
  <si>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</si>
  <si>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</si>
  <si>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</si>
  <si>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</si>
  <si>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</si>
  <si>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</si>
  <si>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</si>
  <si>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</si>
  <si>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</si>
  <si>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</si>
  <si>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</si>
  <si>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</si>
  <si>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</si>
  <si>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</si>
  <si>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</si>
  <si>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</si>
  <si>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</si>
  <si>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</si>
  <si>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</si>
  <si>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</si>
  <si>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</si>
  <si>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</si>
  <si>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</si>
  <si>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</si>
  <si>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</si>
  <si>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</si>
  <si>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</si>
  <si>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</si>
  <si>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</si>
  <si>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</si>
  <si>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</si>
  <si>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</si>
  <si>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</si>
  <si>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</si>
  <si>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</si>
  <si>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</si>
  <si>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</si>
  <si>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</si>
  <si>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</si>
  <si>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</si>
  <si>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</si>
  <si>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</si>
  <si>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</si>
  <si>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</si>
  <si>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</si>
  <si>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</si>
  <si>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</si>
  <si>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</si>
  <si>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</si>
  <si>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</si>
  <si>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</si>
  <si>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</si>
  <si>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</si>
  <si>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</si>
  <si>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</si>
  <si>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</si>
  <si>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</si>
  <si>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</si>
  <si>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</si>
  <si>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</si>
  <si>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</si>
  <si>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</si>
  <si>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</si>
  <si>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</si>
  <si>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</si>
  <si>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</si>
  <si>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</si>
  <si>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</si>
  <si>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</si>
  <si>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</si>
  <si>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</si>
  <si>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</si>
  <si>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</si>
  <si>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</si>
  <si>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</si>
  <si>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</si>
  <si>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</si>
  <si>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</si>
  <si>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</si>
  <si>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</si>
  <si>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</si>
  <si>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</si>
  <si>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</si>
  <si>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</si>
  <si>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</si>
  <si>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</si>
  <si>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</si>
  <si>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</si>
  <si>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</si>
  <si>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</si>
  <si>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</si>
  <si>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</si>
  <si>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</si>
  <si>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</si>
  <si>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</si>
  <si>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</si>
  <si>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</si>
  <si>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</si>
  <si>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</si>
  <si>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</si>
  <si>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</si>
  <si>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</si>
  <si>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</si>
  <si>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</si>
  <si>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</si>
  <si>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</si>
  <si>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</si>
  <si>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</si>
  <si>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</si>
  <si>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</si>
  <si>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</si>
  <si>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</si>
  <si>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</si>
  <si>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</si>
  <si>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</si>
  <si>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</si>
  <si>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</si>
  <si>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</si>
  <si>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</si>
  <si>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</si>
  <si>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</si>
  <si>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</si>
  <si>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</si>
  <si>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</si>
  <si>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</si>
  <si>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</si>
  <si>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</si>
  <si>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</si>
  <si>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</si>
  <si>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</si>
  <si>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</si>
  <si>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</si>
  <si>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</si>
  <si>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</si>
  <si>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</si>
  <si>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</si>
  <si>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</si>
  <si>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</si>
  <si>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</si>
  <si>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</si>
  <si>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</si>
  <si>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</si>
  <si>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</si>
  <si>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</si>
  <si>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</si>
  <si>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</si>
  <si>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</si>
  <si>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</si>
  <si>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</si>
  <si>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</si>
  <si>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</si>
  <si>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</si>
  <si>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</si>
  <si>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</si>
  <si>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</si>
  <si>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</si>
  <si>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</si>
  <si>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</si>
  <si>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</si>
  <si>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</si>
  <si>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</si>
  <si>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</si>
  <si>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</si>
  <si>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</si>
  <si>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</si>
  <si>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</si>
  <si>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</si>
  <si>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</si>
  <si>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</si>
  <si>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</si>
  <si>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</si>
  <si>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</si>
  <si>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</si>
  <si>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</si>
  <si>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</si>
  <si>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</si>
  <si>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</si>
  <si>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</si>
  <si>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</si>
  <si>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</si>
  <si>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</si>
  <si>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</si>
  <si>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</si>
  <si>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</si>
  <si>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</si>
  <si>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</si>
  <si>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</si>
  <si>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</si>
  <si>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</si>
  <si>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</si>
  <si>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</si>
  <si>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</si>
  <si>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</si>
  <si>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</si>
  <si>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</si>
  <si>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</si>
  <si>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</si>
  <si>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</si>
  <si>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</si>
  <si>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</si>
  <si>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</si>
  <si>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</si>
  <si>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</si>
  <si>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</si>
  <si>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</si>
  <si>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</si>
  <si>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</si>
  <si>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</si>
  <si>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</si>
  <si>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</si>
  <si>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</si>
  <si>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</si>
  <si>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</si>
  <si>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</si>
  <si>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</si>
  <si>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</si>
  <si>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</si>
  <si>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</si>
  <si>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</si>
  <si>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</si>
  <si>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</si>
  <si>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</si>
  <si>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</si>
  <si>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</si>
  <si>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</si>
  <si>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</si>
  <si>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</si>
  <si>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</si>
  <si>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</si>
  <si>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</si>
  <si>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</si>
  <si>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</si>
  <si>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</si>
  <si>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</si>
  <si>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</si>
  <si>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</si>
  <si>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</si>
  <si>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</si>
  <si>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</si>
  <si>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</si>
  <si>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</si>
  <si>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</si>
  <si>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</si>
  <si>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</si>
  <si>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</si>
  <si>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</si>
  <si>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</si>
  <si>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</si>
  <si>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</si>
  <si>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</si>
  <si>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</si>
  <si>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</si>
  <si>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</si>
  <si>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</si>
  <si>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</si>
  <si>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</si>
  <si>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</si>
  <si>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</si>
  <si>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</si>
  <si>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</si>
  <si>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</si>
  <si>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</si>
  <si>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</si>
  <si>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</si>
  <si>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</si>
  <si>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</si>
  <si>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</si>
  <si>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</si>
  <si>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</si>
  <si>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</si>
  <si>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</si>
  <si>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</si>
  <si>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</si>
  <si>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</si>
  <si>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</si>
  <si>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</si>
  <si>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</si>
  <si>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</si>
  <si>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</si>
  <si>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</si>
  <si>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</si>
  <si>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</si>
  <si>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</si>
  <si>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</si>
  <si>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</si>
  <si>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</si>
  <si>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</si>
  <si>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</si>
  <si>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</si>
  <si>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</si>
  <si>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</si>
  <si>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</si>
  <si>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</si>
  <si>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</si>
  <si>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</si>
  <si>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</si>
  <si>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</si>
  <si>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</si>
  <si>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</si>
  <si>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</si>
  <si>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</si>
  <si>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</si>
  <si>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</si>
  <si>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</si>
  <si>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</si>
  <si>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</si>
  <si>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</si>
  <si>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</si>
  <si>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</si>
  <si>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</si>
  <si>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</si>
  <si>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</si>
  <si>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</si>
  <si>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</si>
  <si>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</si>
  <si>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</si>
  <si>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</si>
  <si>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</si>
  <si>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</si>
  <si>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</si>
  <si>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</si>
  <si>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</si>
  <si>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</si>
  <si>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</si>
  <si>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</si>
  <si>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</si>
  <si>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</si>
  <si>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</si>
  <si>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</si>
  <si>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</si>
  <si>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</si>
  <si>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</si>
  <si>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</si>
  <si>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</si>
  <si>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</si>
  <si>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</si>
  <si>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</si>
  <si>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</si>
  <si>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</si>
  <si>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</si>
  <si>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</si>
  <si>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</si>
  <si>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</si>
  <si>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</si>
  <si>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</si>
  <si>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</si>
  <si>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</si>
  <si>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</si>
  <si>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</si>
  <si>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</si>
  <si>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</si>
  <si>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</si>
  <si>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</si>
  <si>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</si>
  <si>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</si>
  <si>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</si>
  <si>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</si>
  <si>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</si>
  <si>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</si>
  <si>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</si>
  <si>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</si>
  <si>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</si>
  <si>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</si>
  <si>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</si>
  <si>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</si>
  <si>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</si>
  <si>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</si>
  <si>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</si>
  <si>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</si>
  <si>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</si>
  <si>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</si>
  <si>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</si>
  <si>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</si>
  <si>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</si>
  <si>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</si>
  <si>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</si>
  <si>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</si>
  <si>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</si>
  <si>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</si>
  <si>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</si>
  <si>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</si>
  <si>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</si>
  <si>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</si>
  <si>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</si>
  <si>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</si>
  <si>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</si>
  <si>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</si>
  <si>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</si>
  <si>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</si>
  <si>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</si>
  <si>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</si>
  <si>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</si>
  <si>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</si>
  <si>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</si>
  <si>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</si>
  <si>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</si>
  <si>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</si>
  <si>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</si>
  <si>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</si>
  <si>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</si>
  <si>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</si>
  <si>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</si>
  <si>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</si>
  <si>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</si>
  <si>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</si>
  <si>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</si>
  <si>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</si>
  <si>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</si>
  <si>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</si>
  <si>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</si>
  <si>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</si>
  <si>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</si>
  <si>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</si>
  <si>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</si>
  <si>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</si>
  <si>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</si>
  <si>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</si>
  <si>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</si>
  <si>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</si>
  <si>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</si>
  <si>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</si>
  <si>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</si>
  <si>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</si>
  <si>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</si>
  <si>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</si>
  <si>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</si>
  <si>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</si>
  <si>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</si>
  <si>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</si>
  <si>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</si>
  <si>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</si>
  <si>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</si>
  <si>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</si>
  <si>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</si>
  <si>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</si>
  <si>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</si>
  <si>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</si>
  <si>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</si>
  <si>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</si>
  <si>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</si>
  <si>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</si>
  <si>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</si>
  <si>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</si>
  <si>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</si>
  <si>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</si>
  <si>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</si>
  <si>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</si>
  <si>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</si>
  <si>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</si>
  <si>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</si>
  <si>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</si>
  <si>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</si>
  <si>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</si>
  <si>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</si>
  <si>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</si>
  <si>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</si>
  <si>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</si>
  <si>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</si>
  <si>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</si>
  <si>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</si>
  <si>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</si>
  <si>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</si>
  <si>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</si>
  <si>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</si>
  <si>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</si>
  <si>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</si>
  <si>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</si>
  <si>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</si>
  <si>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</si>
  <si>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</si>
  <si>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</si>
  <si>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</si>
  <si>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</si>
  <si>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</si>
  <si>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</si>
  <si>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</si>
  <si>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</si>
  <si>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</si>
  <si>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</si>
  <si>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</si>
  <si>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</si>
  <si>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</si>
  <si>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</si>
  <si>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</si>
  <si>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</si>
  <si>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</si>
  <si>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</si>
  <si>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</si>
  <si>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</si>
  <si>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</si>
  <si>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</si>
  <si>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</si>
  <si>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</si>
  <si>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</si>
  <si>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</si>
  <si>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</si>
  <si>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</si>
  <si>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</si>
  <si>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</si>
  <si>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</si>
  <si>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</si>
  <si>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</si>
  <si>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</si>
  <si>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</si>
  <si>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</si>
  <si>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</si>
  <si>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</si>
  <si>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</si>
  <si>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</si>
  <si>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</si>
  <si>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</si>
  <si>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</si>
  <si>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</si>
  <si>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</si>
  <si>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</si>
  <si>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</si>
  <si>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</si>
  <si>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</si>
  <si>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</si>
  <si>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</si>
  <si>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</si>
  <si>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</si>
  <si>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</si>
  <si>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</si>
  <si>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</si>
  <si>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</si>
  <si>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</si>
  <si>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</si>
  <si>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</si>
  <si>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</si>
  <si>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</si>
  <si>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</si>
  <si>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</si>
  <si>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</si>
  <si>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</si>
  <si>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</si>
  <si>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</si>
  <si>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</si>
  <si>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</si>
  <si>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</si>
  <si>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</si>
  <si>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</si>
  <si>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</si>
  <si>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</si>
  <si>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</si>
  <si>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</si>
  <si>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</si>
  <si>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</si>
  <si>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</si>
  <si>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</si>
  <si>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</si>
  <si>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</si>
  <si>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</si>
  <si>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</si>
  <si>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</si>
  <si>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</si>
  <si>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</si>
  <si>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</si>
  <si>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</si>
  <si>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</si>
  <si>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</si>
  <si>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</si>
  <si>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</si>
  <si>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</si>
  <si>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</si>
  <si>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</si>
  <si>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</si>
  <si>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</si>
  <si>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</si>
  <si>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</si>
  <si>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</si>
  <si>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</si>
  <si>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</si>
  <si>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</si>
  <si>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</si>
  <si>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</si>
  <si>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</si>
  <si>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</si>
  <si>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</si>
  <si>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</si>
  <si>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</si>
  <si>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</si>
  <si>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</si>
  <si>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</si>
  <si>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</si>
  <si>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</si>
  <si>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</si>
  <si>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</si>
  <si>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</si>
  <si>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</si>
  <si>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</si>
  <si>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</si>
  <si>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</si>
  <si>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</si>
  <si>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</si>
  <si>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</si>
  <si>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</si>
  <si>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</si>
  <si>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</si>
  <si>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</si>
  <si>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</si>
  <si>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</si>
  <si>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</si>
  <si>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</si>
  <si>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</si>
  <si>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</si>
  <si>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</si>
  <si>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</si>
  <si>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</si>
  <si>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</si>
  <si>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</si>
  <si>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</si>
  <si>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</si>
  <si>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</si>
  <si>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</si>
  <si>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</si>
  <si>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</si>
  <si>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</si>
  <si>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</si>
  <si>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</si>
  <si>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</si>
  <si>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</si>
  <si>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</si>
  <si>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</si>
  <si>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</si>
  <si>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</si>
  <si>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</si>
  <si>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</si>
  <si>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</si>
  <si>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</si>
  <si>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</si>
  <si>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</si>
  <si>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</si>
  <si>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</si>
  <si>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</si>
  <si>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</si>
  <si>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</si>
  <si>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</si>
  <si>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</si>
  <si>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</si>
  <si>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</si>
  <si>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</si>
  <si>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</si>
  <si>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</si>
  <si>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</si>
  <si>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</si>
  <si>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</si>
  <si>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</si>
  <si>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</si>
  <si>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</si>
  <si>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</si>
  <si>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</si>
  <si>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</si>
  <si>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</si>
  <si>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</si>
  <si>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</si>
  <si>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</si>
  <si>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</si>
  <si>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</si>
  <si>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</si>
  <si>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</si>
  <si>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</si>
  <si>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</si>
  <si>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</si>
  <si>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</si>
  <si>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</si>
  <si>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</si>
  <si>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</si>
  <si>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</si>
  <si>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</si>
  <si>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</si>
  <si>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</si>
  <si>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</si>
  <si>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</si>
  <si>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</si>
  <si>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</si>
  <si>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</si>
  <si>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</si>
  <si>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</si>
  <si>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</si>
  <si>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</si>
  <si>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</si>
  <si>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</si>
  <si>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</si>
  <si>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</si>
  <si>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</si>
  <si>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</si>
  <si>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</si>
  <si>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</si>
  <si>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</si>
  <si>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</si>
  <si>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</si>
  <si>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</si>
  <si>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</si>
  <si>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</si>
  <si>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</si>
  <si>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</si>
  <si>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</si>
  <si>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</si>
  <si>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</si>
  <si>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</si>
  <si>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</si>
  <si>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</si>
  <si>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</si>
  <si>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</si>
  <si>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</si>
  <si>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</si>
  <si>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</si>
  <si>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</si>
  <si>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</si>
  <si>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</si>
  <si>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</si>
  <si>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</si>
  <si>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</si>
  <si>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</si>
  <si>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</si>
  <si>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</si>
  <si>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</si>
  <si>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</si>
  <si>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</si>
  <si>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</si>
  <si>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</si>
  <si>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</si>
  <si>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</si>
  <si>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</si>
  <si>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</si>
  <si>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</si>
  <si>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</si>
  <si>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</si>
  <si>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</si>
  <si>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</si>
  <si>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</si>
  <si>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</si>
  <si>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</si>
  <si>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</si>
  <si>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</si>
  <si>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</si>
  <si>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</si>
  <si>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</si>
  <si>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</si>
  <si>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</si>
  <si>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</si>
  <si>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</si>
  <si>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</si>
  <si>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</si>
  <si>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</si>
  <si>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</si>
  <si>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</si>
  <si>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</si>
  <si>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</si>
  <si>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</si>
  <si>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</si>
  <si>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</si>
  <si>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</si>
  <si>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</si>
  <si>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</si>
  <si>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</si>
  <si>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</si>
  <si>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</si>
  <si>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</si>
  <si>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</si>
  <si>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</si>
  <si>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</si>
  <si>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</si>
  <si>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</si>
  <si>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</si>
  <si>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</si>
  <si>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</si>
  <si>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</si>
  <si>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</si>
  <si>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</si>
  <si>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</si>
  <si>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</si>
  <si>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</si>
  <si>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</si>
  <si>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</si>
  <si>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</si>
  <si>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</si>
  <si>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</si>
  <si>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</si>
  <si>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</si>
  <si>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</si>
  <si>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</si>
  <si>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</si>
  <si>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</si>
  <si>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</si>
  <si>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</si>
  <si>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</si>
  <si>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</si>
  <si>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</si>
  <si>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</si>
  <si>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</si>
  <si>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</si>
  <si>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</si>
  <si>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</si>
  <si>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</si>
  <si>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</si>
  <si>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</si>
  <si>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</si>
  <si>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</si>
  <si>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</si>
  <si>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</si>
  <si>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</si>
  <si>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</si>
  <si>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</si>
  <si>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</si>
  <si>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</si>
  <si>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</si>
  <si>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</si>
  <si>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</si>
  <si>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</si>
  <si>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</si>
  <si>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</si>
  <si>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</si>
  <si>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</si>
  <si>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</si>
  <si>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</si>
  <si>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</si>
  <si>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</si>
  <si>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</si>
  <si>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</si>
  <si>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</si>
  <si>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</si>
  <si>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</si>
  <si>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</si>
  <si>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</si>
  <si>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</si>
  <si>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</si>
  <si>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</si>
  <si>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</si>
  <si>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</si>
  <si>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</si>
  <si>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</si>
  <si>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</si>
  <si>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</si>
  <si>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</si>
  <si>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</si>
  <si>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</si>
  <si>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</si>
  <si>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</si>
  <si>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</si>
  <si>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</si>
  <si>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</si>
  <si>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</si>
  <si>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</si>
  <si>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</si>
  <si>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</si>
  <si>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</si>
  <si>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</si>
  <si>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</si>
  <si>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</si>
  <si>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</si>
  <si>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</si>
  <si>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</si>
  <si>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</si>
  <si>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</si>
  <si>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</si>
  <si>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</si>
  <si>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</si>
  <si>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</si>
  <si>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</si>
  <si>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</si>
  <si>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</si>
  <si>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</si>
  <si>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</si>
  <si>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</si>
  <si>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</si>
  <si>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</si>
  <si>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</si>
  <si>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</si>
  <si>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</si>
  <si>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</si>
  <si>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</si>
  <si>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</si>
  <si>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</si>
  <si>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</si>
  <si>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</si>
  <si>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</si>
  <si>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</si>
  <si>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</si>
  <si>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</si>
  <si>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</si>
  <si>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</si>
  <si>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</si>
  <si>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</si>
  <si>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</si>
  <si>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</si>
  <si>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</si>
  <si>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</si>
  <si>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</si>
  <si>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</si>
  <si>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</si>
  <si>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</si>
  <si>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</si>
  <si>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</si>
  <si>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</si>
  <si>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</si>
  <si>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</si>
  <si>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</si>
  <si>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</si>
  <si>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</si>
  <si>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</si>
  <si>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</si>
  <si>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</si>
  <si>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</si>
  <si>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</si>
  <si>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</si>
  <si>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</si>
  <si>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</si>
  <si>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</si>
  <si>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</si>
  <si>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</si>
  <si>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</si>
  <si>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</si>
  <si>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</si>
  <si>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</si>
  <si>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</si>
  <si>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</si>
  <si>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</si>
  <si>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</si>
  <si>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</si>
  <si>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</si>
  <si>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</si>
  <si>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</si>
  <si>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</si>
  <si>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</si>
  <si>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</si>
  <si>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</si>
  <si>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</si>
  <si>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</si>
  <si>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</si>
  <si>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</si>
  <si>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</si>
  <si>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</si>
  <si>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</si>
  <si>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</si>
  <si>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</si>
  <si>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</si>
  <si>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</si>
  <si>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</si>
  <si>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</si>
  <si>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</si>
  <si>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</si>
  <si>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</si>
  <si>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</si>
  <si>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</si>
  <si>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</si>
  <si>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</si>
  <si>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</si>
  <si>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</si>
  <si>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</si>
  <si>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</si>
  <si>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</si>
  <si>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</si>
  <si>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</si>
  <si>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</si>
  <si>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</si>
  <si>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</si>
  <si>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</si>
  <si>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</si>
  <si>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</si>
  <si>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</si>
  <si>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</si>
  <si>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</si>
  <si>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</si>
  <si>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</si>
  <si>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</si>
  <si>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</si>
  <si>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</si>
  <si>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</si>
  <si>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</si>
  <si>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</si>
  <si>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</si>
  <si>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</si>
  <si>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</si>
  <si>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</si>
  <si>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</si>
  <si>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</si>
  <si>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</si>
  <si>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</si>
  <si>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</si>
  <si>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</si>
  <si>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</si>
  <si>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</si>
  <si>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</si>
  <si>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</si>
  <si>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</si>
  <si>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</si>
  <si>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</si>
  <si>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</si>
  <si>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</si>
  <si>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</si>
  <si>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</si>
  <si>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</si>
  <si>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</si>
  <si>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</si>
  <si>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</si>
  <si>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</si>
  <si>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</si>
  <si>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</si>
  <si>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</si>
  <si>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</si>
  <si>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</si>
  <si>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</si>
  <si>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</si>
  <si>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</si>
  <si>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</si>
  <si>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</si>
  <si>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</si>
  <si>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</si>
  <si>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</si>
  <si>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</si>
  <si>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</si>
  <si>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</si>
  <si>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</si>
  <si>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</si>
  <si>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</si>
  <si>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</si>
  <si>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</si>
  <si>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</si>
  <si>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</si>
  <si>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</si>
  <si>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</si>
  <si>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</si>
  <si>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</si>
  <si>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</si>
  <si>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</si>
  <si>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</si>
  <si>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</si>
  <si>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</si>
  <si>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</si>
  <si>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</si>
  <si>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</si>
  <si>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</si>
  <si>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</si>
  <si>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</si>
  <si>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</si>
  <si>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</si>
  <si>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</si>
  <si>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</si>
  <si>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</si>
  <si>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</si>
  <si>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</si>
  <si>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</si>
  <si>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</si>
  <si>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</si>
  <si>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</si>
  <si>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</si>
  <si>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</si>
  <si>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</si>
  <si>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</si>
  <si>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</si>
  <si>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</si>
  <si>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</si>
  <si>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</si>
  <si>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</si>
  <si>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</si>
  <si>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</si>
  <si>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</si>
  <si>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</si>
  <si>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</si>
  <si>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</si>
  <si>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</si>
  <si>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</si>
  <si>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</si>
  <si>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</si>
  <si>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</si>
  <si>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</si>
  <si>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</si>
  <si>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</si>
  <si>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</si>
  <si>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</si>
  <si>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</si>
  <si>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</si>
  <si>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</si>
  <si>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</si>
  <si>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</si>
  <si>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</si>
  <si>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</si>
  <si>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</si>
  <si>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</si>
  <si>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</si>
  <si>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</si>
  <si>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</si>
  <si>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</si>
  <si>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</si>
  <si>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</si>
  <si>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</si>
  <si>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</si>
  <si>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</si>
  <si>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</si>
  <si>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</si>
  <si>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</si>
  <si>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</si>
  <si>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</si>
  <si>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</si>
  <si>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</si>
  <si>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</si>
  <si>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</si>
  <si>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</si>
  <si>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</si>
  <si>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</si>
  <si>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</si>
  <si>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</si>
  <si>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</si>
  <si>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</si>
  <si>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</si>
  <si>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</si>
  <si>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</si>
  <si>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</si>
  <si>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</si>
  <si>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</si>
  <si>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</si>
  <si>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</si>
  <si>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</si>
  <si>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</si>
  <si>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</si>
  <si>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</si>
  <si>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</si>
  <si>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</si>
  <si>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</si>
  <si>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</si>
  <si>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</si>
  <si>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</si>
  <si>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</si>
  <si>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</si>
  <si>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</si>
  <si>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</si>
  <si>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</si>
  <si>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</si>
  <si>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</si>
  <si>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</si>
  <si>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</si>
  <si>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</si>
  <si>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</si>
  <si>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</si>
  <si>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</si>
  <si>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</si>
  <si>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</si>
  <si>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</si>
  <si>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</si>
  <si>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</si>
  <si>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</si>
  <si>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</si>
  <si>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</si>
  <si>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</si>
  <si>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</si>
  <si>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</si>
  <si>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</si>
  <si>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</si>
  <si>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</si>
  <si>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</si>
  <si>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</si>
  <si>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</si>
  <si>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</si>
  <si>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</si>
  <si>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</si>
  <si>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</si>
  <si>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</si>
  <si>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</si>
  <si>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</si>
  <si>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</si>
  <si>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</si>
  <si>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</si>
  <si>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</si>
  <si>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</si>
  <si>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</si>
  <si>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</si>
  <si>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</si>
  <si>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</si>
  <si>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</si>
  <si>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</si>
  <si>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</si>
  <si>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</si>
  <si>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</si>
  <si>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</si>
  <si>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</si>
  <si>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</si>
  <si>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</si>
  <si>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</si>
  <si>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</si>
  <si>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</si>
  <si>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</si>
  <si>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</si>
  <si>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</si>
  <si>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</si>
  <si>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</si>
  <si>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</si>
  <si>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</si>
  <si>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</si>
  <si>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</si>
  <si>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</si>
  <si>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</si>
  <si>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</si>
  <si>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</si>
  <si>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</si>
  <si>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</si>
  <si>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</si>
  <si>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</si>
  <si>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</si>
  <si>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</si>
  <si>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</si>
  <si>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</si>
  <si>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</si>
  <si>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</si>
  <si>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</si>
  <si>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</si>
  <si>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</si>
  <si>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</si>
  <si>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</si>
  <si>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</si>
  <si>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</si>
  <si>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</si>
  <si>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</si>
  <si>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</si>
  <si>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</si>
  <si>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</si>
  <si>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</si>
  <si>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</si>
  <si>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</si>
  <si>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</si>
  <si>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</si>
  <si>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</si>
  <si>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</si>
  <si>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</si>
  <si>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</si>
  <si>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</si>
  <si>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</si>
  <si>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</si>
  <si>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</si>
  <si>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</si>
  <si>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</si>
  <si>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</si>
  <si>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</si>
  <si>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</si>
  <si>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</si>
  <si>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</si>
  <si>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</si>
  <si>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</si>
  <si>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</si>
  <si>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</si>
  <si>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</si>
  <si>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</si>
  <si>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</si>
  <si>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</si>
  <si>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</si>
  <si>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</si>
  <si>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</si>
  <si>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</si>
  <si>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</si>
  <si>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</si>
  <si>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</si>
  <si>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</si>
  <si>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</si>
  <si>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</si>
  <si>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</si>
  <si>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</si>
  <si>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</si>
  <si>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</si>
  <si>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</si>
  <si>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</si>
  <si>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</si>
  <si>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</si>
  <si>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</si>
  <si>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</si>
  <si>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</si>
  <si>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</si>
  <si>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</si>
  <si>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</si>
  <si>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</si>
  <si>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</si>
  <si>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</si>
  <si>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</si>
  <si>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</si>
  <si>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</si>
  <si>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</si>
  <si>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</si>
  <si>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</si>
  <si>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</si>
  <si>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</si>
  <si>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</si>
  <si>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</si>
  <si>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</si>
  <si>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</si>
  <si>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</si>
  <si>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</si>
  <si>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</si>
  <si>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</si>
  <si>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</si>
  <si>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</si>
  <si>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</si>
  <si>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</si>
  <si>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</si>
  <si>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</si>
  <si>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</si>
  <si>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</si>
  <si>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</si>
  <si>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</si>
  <si>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</si>
  <si>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</si>
  <si>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</si>
  <si>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</si>
  <si>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</si>
  <si>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</si>
  <si>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</si>
  <si>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</si>
  <si>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</si>
  <si>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</si>
  <si>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</si>
  <si>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</si>
  <si>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</si>
  <si>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</si>
  <si>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</si>
  <si>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</si>
  <si>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</si>
  <si>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</si>
  <si>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</si>
  <si>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</si>
  <si>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</si>
  <si>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</si>
  <si>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</si>
  <si>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</si>
  <si>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</si>
  <si>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</si>
  <si>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</si>
  <si>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</si>
  <si>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</si>
  <si>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</si>
  <si>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</si>
  <si>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</si>
  <si>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</si>
  <si>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</si>
  <si>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</si>
  <si>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</si>
  <si>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</si>
  <si>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</si>
  <si>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</si>
  <si>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</si>
  <si>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</si>
  <si>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</si>
  <si>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</si>
  <si>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</si>
  <si>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</si>
  <si>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</si>
  <si>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</si>
  <si>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</si>
  <si>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</si>
  <si>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</si>
  <si>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</si>
  <si>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</si>
  <si>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</si>
  <si>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</si>
  <si>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</si>
  <si>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</si>
  <si>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</si>
  <si>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</si>
  <si>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</si>
  <si>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</si>
  <si>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</si>
  <si>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</si>
  <si>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</si>
  <si>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</si>
  <si>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</si>
  <si>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</si>
  <si>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</si>
  <si>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</si>
  <si>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</si>
  <si>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</si>
  <si>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</si>
  <si>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</si>
  <si>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</si>
  <si>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</si>
  <si>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</si>
  <si>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</si>
  <si>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</si>
  <si>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</si>
  <si>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</si>
  <si>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</si>
  <si>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</si>
  <si>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</si>
  <si>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</si>
  <si>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</si>
  <si>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</si>
  <si>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</si>
  <si>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</si>
  <si>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</si>
  <si>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</si>
  <si>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</si>
  <si>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</si>
  <si>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</si>
  <si>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</si>
  <si>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</si>
  <si>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</si>
  <si>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</si>
  <si>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</si>
  <si>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</si>
  <si>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</si>
  <si>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</si>
  <si>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</si>
  <si>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</si>
  <si>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</si>
  <si>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</si>
  <si>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</si>
  <si>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</si>
  <si>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</si>
  <si>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</si>
  <si>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</si>
  <si>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</si>
  <si>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</si>
  <si>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</si>
  <si>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</si>
  <si>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</si>
  <si>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</si>
  <si>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</si>
  <si>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</si>
  <si>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</si>
  <si>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</si>
  <si>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</si>
  <si>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</si>
  <si>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</si>
  <si>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</si>
  <si>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</si>
  <si>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</si>
  <si>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</si>
  <si>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</si>
  <si>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</si>
  <si>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</si>
  <si>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</si>
  <si>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</si>
  <si>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</si>
  <si>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</si>
  <si>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</si>
  <si>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</si>
  <si>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</si>
  <si>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</si>
  <si>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</si>
  <si>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</si>
  <si>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</si>
  <si>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</si>
  <si>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</si>
  <si>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</si>
  <si>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</si>
  <si>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</si>
  <si>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</si>
  <si>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</si>
  <si>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</si>
  <si>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</si>
  <si>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</si>
  <si>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</si>
  <si>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</si>
  <si>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</si>
  <si>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</si>
  <si>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</si>
  <si>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</si>
  <si>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</si>
  <si>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</si>
  <si>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</si>
  <si>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</si>
  <si>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</si>
  <si>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</si>
  <si>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</si>
  <si>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</si>
  <si>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</si>
  <si>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</si>
  <si>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</si>
  <si>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</si>
  <si>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</si>
  <si>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</si>
  <si>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</si>
  <si>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</si>
  <si>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</si>
  <si>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</si>
  <si>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</si>
  <si>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</si>
  <si>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</si>
  <si>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</si>
  <si>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</si>
  <si>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</si>
  <si>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</si>
  <si>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</si>
  <si>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</si>
  <si>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</si>
  <si>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</si>
  <si>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</si>
  <si>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</si>
  <si>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</si>
  <si>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</si>
  <si>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</si>
  <si>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</si>
  <si>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</si>
  <si>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</si>
  <si>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</si>
  <si>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</si>
  <si>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</si>
  <si>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</si>
  <si>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</si>
  <si>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</si>
  <si>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</si>
  <si>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</si>
  <si>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</si>
  <si>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</si>
  <si>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</si>
  <si>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</si>
  <si>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</si>
  <si>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</si>
  <si>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</si>
  <si>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</si>
  <si>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</si>
  <si>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</si>
  <si>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</si>
  <si>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</si>
  <si>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</si>
  <si>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</si>
  <si>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</si>
  <si>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</si>
  <si>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</si>
  <si>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</si>
  <si>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</si>
  <si>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</si>
  <si>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</si>
  <si>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</si>
  <si>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</si>
  <si>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</si>
  <si>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</si>
  <si>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</si>
  <si>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</si>
  <si>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</si>
  <si>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</si>
  <si>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</si>
  <si>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</si>
  <si>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</si>
  <si>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</si>
  <si>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</si>
  <si>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</si>
  <si>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</si>
  <si>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</si>
  <si>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</si>
  <si>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</si>
  <si>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</si>
  <si>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</si>
  <si>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</si>
  <si>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</si>
  <si>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</si>
  <si>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</si>
  <si>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</si>
  <si>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</si>
  <si>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</si>
  <si>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</si>
  <si>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</si>
  <si>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</si>
  <si>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</si>
  <si>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</si>
  <si>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</si>
  <si>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</si>
  <si>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</si>
  <si>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</si>
  <si>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</si>
  <si>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</si>
  <si>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</si>
  <si>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</si>
  <si>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</si>
  <si>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</si>
  <si>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</si>
  <si>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</si>
  <si>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</si>
  <si>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</si>
  <si>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</si>
  <si>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</si>
  <si>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</si>
  <si>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</si>
  <si>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</si>
  <si>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</si>
  <si>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</si>
  <si>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</si>
  <si>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</si>
  <si>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</si>
  <si>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</si>
  <si>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</si>
  <si>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</si>
  <si>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</si>
  <si>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</si>
  <si>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</si>
  <si>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</si>
  <si>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</si>
  <si>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</si>
  <si>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</si>
  <si>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</si>
  <si>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</si>
  <si>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</si>
  <si>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</si>
  <si>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</si>
  <si>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</si>
  <si>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</si>
  <si>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</si>
  <si>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</si>
  <si>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</si>
  <si>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1605 North Convent</t>
  </si>
  <si>
    <t>Bourbonnais</t>
  </si>
  <si>
    <t>IL</t>
  </si>
  <si>
    <t>815-937-1997</t>
  </si>
  <si>
    <t>815-935-0360</t>
  </si>
  <si>
    <t>Dr. Gregg Murphy</t>
  </si>
  <si>
    <t>gmurphy@i-kan.org</t>
  </si>
  <si>
    <t>815-937-2950</t>
  </si>
  <si>
    <t>815-937-2921</t>
  </si>
  <si>
    <t>x</t>
  </si>
  <si>
    <t>Kankakee/Iroquois</t>
  </si>
  <si>
    <t>Kankakee Area Special Education Cooperative</t>
  </si>
  <si>
    <t>P.O. Box 71</t>
  </si>
  <si>
    <t>St. Anne</t>
  </si>
  <si>
    <t>Debra Quain</t>
  </si>
  <si>
    <t>quaind@kasec.org</t>
  </si>
  <si>
    <t>Outsourced</t>
  </si>
  <si>
    <t>St. Anne Grade School</t>
  </si>
  <si>
    <t>Momence, Central, Grant Park, Bradley Elem, SAGS, St. George, (below)</t>
  </si>
  <si>
    <t>Bulk paper order-Momence, Central, Grant Park, Bradley Elem (below)</t>
  </si>
  <si>
    <t>Special Education Cooperatives - Pembroke, St. Anne High School</t>
  </si>
  <si>
    <t>X</t>
  </si>
  <si>
    <t>The accompanying Schedule of Expenditures of Federal Awards includes the federal grant activity of Kankakee Area Special Education Cooperative (KASEC)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</si>
  <si>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KASEC provided federal awards to subrecipients as follows:</t>
  </si>
  <si>
    <t>IDEA Part B Flow-Through</t>
  </si>
  <si>
    <t>Momence Community Unit #1</t>
  </si>
  <si>
    <t>Central Community Unit #4</t>
  </si>
  <si>
    <t>Grant Park Community #6</t>
  </si>
  <si>
    <t>Bradley Elementary District #61</t>
  </si>
  <si>
    <t>St. Anne Elementary District #256</t>
  </si>
  <si>
    <t>St. George Community Elementary #258</t>
  </si>
  <si>
    <t>Pembroke Community Elementary #259</t>
  </si>
  <si>
    <t>St. Anne Community High School #302</t>
  </si>
  <si>
    <t>Total IDEA Part B Flow-Through</t>
  </si>
  <si>
    <t>(Continued)</t>
  </si>
  <si>
    <t>(Continued from previous page)</t>
  </si>
  <si>
    <t>IDEA Preschool</t>
  </si>
  <si>
    <t>Total IDEA Preschool</t>
  </si>
  <si>
    <t>US DEPARTMENT OF EDUCATION</t>
  </si>
  <si>
    <t>Pass through from Illinois State Board of Education</t>
  </si>
  <si>
    <t>Special Education (IDEA) Cluster (M)</t>
  </si>
  <si>
    <t>IDEA Part B Flow-Through (M)</t>
  </si>
  <si>
    <t>Total CFDA 84.027</t>
  </si>
  <si>
    <t>IDEA Preschool (M)</t>
  </si>
  <si>
    <t>Total CFDA 84.173</t>
  </si>
  <si>
    <t>Total Special Education (IDEA) Cluster (M)</t>
  </si>
  <si>
    <t>Total Illinois State Board of Education</t>
  </si>
  <si>
    <t>TOTAL US DEPARTMENT OF EDUCATION</t>
  </si>
  <si>
    <t>TOTAL US DEPARTMENT OF HEALTH AND HUMAN SERVICES</t>
  </si>
  <si>
    <t>US DEPARTMENT OF HEALTH AND HUMAN SERVICES</t>
  </si>
  <si>
    <t>Pass through from Illinois Department of Healthcare and Family Services</t>
  </si>
  <si>
    <t>Medical Assistance Program - Administrative Outreach</t>
  </si>
  <si>
    <t>Total Illinois Department of Healthcare and Family Services</t>
  </si>
  <si>
    <t>TOTAL FEDERAL AWARDS</t>
  </si>
  <si>
    <t>Svc dates Jul 2017-Jun 2018</t>
  </si>
  <si>
    <t>Svc dates Jul 2016-Jun 2017</t>
  </si>
  <si>
    <t>2017-4620</t>
  </si>
  <si>
    <t>2018-4620</t>
  </si>
  <si>
    <t>2017-4600</t>
  </si>
  <si>
    <t>2018-4600</t>
  </si>
  <si>
    <t>Unmodified</t>
  </si>
  <si>
    <t>84.027, 84.173</t>
  </si>
  <si>
    <t>Special Education (IDEA) Cluster</t>
  </si>
  <si>
    <t>Adverse (GAAP Basis); Unmodified (Regulatory Basis)</t>
  </si>
  <si>
    <r>
      <t>The following amounts were expended in the form of non-cash assistance by KASEC and should be</t>
    </r>
    <r>
      <rPr>
        <sz val="9"/>
        <rFont val="Calibri"/>
        <family val="2"/>
        <scheme val="minor"/>
      </rPr>
      <t xml:space="preserve"> included in the Schedule of Expenditures of Federal Awards:</t>
    </r>
  </si>
  <si>
    <t>NONE</t>
  </si>
  <si>
    <t>2017-001</t>
  </si>
  <si>
    <t>Management is not consistently reviewing and signing off on all adjusting journal entries posted to the general ledger.</t>
  </si>
  <si>
    <t>2017-002</t>
  </si>
  <si>
    <t>KASEC has been identified as a pass-through entity for Special Education IDEA Part B Flow-Through.  KASEC did not formally evaluate and document each subrecipient's risk of noncompliance for purposes of determining appropriate subrecipient monitoring related to the sub-award.</t>
  </si>
  <si>
    <t>KASEC performed and documented the risk assessment for fiscal year 2018.</t>
  </si>
  <si>
    <t>2017-003</t>
  </si>
  <si>
    <t>KASEC has been identified as a pass-through entity for Special Education IDEA Preschool.  KASEC did not formally evaluate and document each subrecipient's risk of noncompliance for purposes of determining appropriate subrecipient monitoring related to the sub-award.</t>
  </si>
  <si>
    <t>Plus Admin Fee for Medicaid - Administrative Outreach, which is recorded</t>
  </si>
  <si>
    <t>066-005281</t>
  </si>
  <si>
    <t>Management reviews and signs off on journal entries on a monthly basis.</t>
  </si>
  <si>
    <t>Item 14 - KASEC's budget was filed late with ISBE.</t>
  </si>
  <si>
    <t>ED-Exec Admin-Prof. Serv.</t>
  </si>
  <si>
    <t>Supply/Equip Purchasing - SAGS, St. George, Pembroke, St. Anne High School, Herscher</t>
  </si>
  <si>
    <t>St. Anne Grade School, St. Anne HS</t>
  </si>
  <si>
    <t>#3999 - Other Restricted Revenue from State Sources: DHS Part C Early Intervention $687</t>
  </si>
  <si>
    <t xml:space="preserve">#2190 - Education Fund-Other Support Services Pupils: (1) Behavior Interventist $22,900; Adaptive PE Teacher $1,176 = $24,076 </t>
  </si>
  <si>
    <t xml:space="preserve">(2) Adaptive PE Teacher IMRF $151; Adaptive PE Teacher FICA $20; Adaptive PE Teacher Medical $1; Adaptive PE Teacher THIS $1; </t>
  </si>
  <si>
    <t>Adaptive PE Teacher Flex $2; Behavior Interventist Medical $348; Behavior Interventist TRS $144; Behavior Interventist THIS $218;</t>
  </si>
  <si>
    <t>Behavior Interventist FLEX $40; Behavior Interventist Medical Life $27; Behavior Interventist Medical $2,022 = $2,974</t>
  </si>
  <si>
    <t>(3) Travel - KM $71</t>
  </si>
  <si>
    <t>#2490 - Education Fund-Other Support Services Admin: (1) Coordinator Salary $29,861;  (2) Coordinator Medical $419; Coordinator TRS $174;</t>
  </si>
  <si>
    <t>Coordinator THIS $263; Coordinator FLEX $46; Coordinator Life Ins $32; Coordinator Health Insurance $2,434 = $3,368</t>
  </si>
  <si>
    <t>#1999 - Other Local Revenues: Misc Receipts $1,928</t>
  </si>
  <si>
    <t>(3) Coordinator Travel $87; Cell Phone Allowance $480 = $567</t>
  </si>
  <si>
    <t>10-2300-300</t>
  </si>
  <si>
    <t>na</t>
  </si>
  <si>
    <t>as federal revenues and expenditures on the SEFA</t>
  </si>
  <si>
    <t>815-422-4151</t>
  </si>
  <si>
    <t>815-427-8409</t>
  </si>
  <si>
    <t>Carmen Huizenga</t>
  </si>
  <si>
    <t>carmenh@skdocpa.com</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</si>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</sst>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48">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51" fillId="0" borderId="0" xfId="3" applyFont="1" applyAlignment="1" applyProtection="1">
      <alignment horizontal="center"/>
    </xf>
    <xf numFmtId="0" fontId="59" fillId="0" borderId="0" xfId="3" applyFont="1" applyBorder="1" applyAlignment="1" applyProtection="1">
      <alignment horizontal="left" vertical="top" wrapText="1"/>
    </xf>
    <xf numFmtId="0" fontId="62" fillId="0" borderId="0" xfId="3" applyFont="1" applyBorder="1" applyAlignment="1" applyProtection="1"/>
    <xf numFmtId="0" fontId="52" fillId="0" borderId="148" xfId="3" applyFont="1" applyBorder="1" applyAlignment="1" applyProtection="1">
      <alignment horizontal="left" indent="1"/>
      <protection locked="0"/>
    </xf>
    <xf numFmtId="0" fontId="52" fillId="0" borderId="148" xfId="3" applyFont="1" applyBorder="1" applyAlignment="1" applyProtection="1">
      <alignment horizontal="left" indent="2"/>
      <protection locked="0"/>
    </xf>
    <xf numFmtId="3" fontId="61" fillId="0" borderId="22" xfId="3" applyNumberFormat="1" applyFont="1" applyBorder="1" applyAlignment="1" applyProtection="1">
      <alignment horizontal="left" vertical="center" wrapText="1"/>
      <protection locked="0"/>
    </xf>
    <xf numFmtId="3" fontId="95" fillId="0" borderId="22" xfId="3" applyNumberFormat="1" applyFont="1" applyBorder="1" applyAlignment="1" applyProtection="1">
      <alignment horizontal="left" vertical="center" wrapText="1"/>
      <protection locked="0"/>
    </xf>
    <xf numFmtId="3" fontId="70" fillId="0" borderId="22" xfId="3" applyNumberFormat="1" applyFont="1" applyBorder="1" applyAlignment="1" applyProtection="1">
      <alignment horizontal="left" vertical="center" wrapText="1"/>
      <protection locked="0"/>
    </xf>
    <xf numFmtId="3" fontId="59" fillId="0" borderId="22" xfId="3" applyNumberFormat="1" applyFont="1" applyBorder="1" applyAlignment="1" applyProtection="1">
      <alignment horizontal="left" vertical="center" wrapText="1" indent="1"/>
      <protection locked="0"/>
    </xf>
    <xf numFmtId="3" fontId="70" fillId="0" borderId="22" xfId="3" applyNumberFormat="1" applyFont="1" applyBorder="1" applyAlignment="1" applyProtection="1">
      <alignment horizontal="left" vertical="center" wrapText="1" indent="2"/>
      <protection locked="0"/>
    </xf>
    <xf numFmtId="3" fontId="84" fillId="0" borderId="22" xfId="3" applyNumberFormat="1" applyFont="1" applyBorder="1" applyAlignment="1" applyProtection="1">
      <alignment horizontal="left" vertical="center" wrapText="1"/>
      <protection locked="0"/>
    </xf>
    <xf numFmtId="1" fontId="59" fillId="0" borderId="22" xfId="3" applyNumberFormat="1" applyFont="1" applyBorder="1" applyAlignment="1" applyProtection="1">
      <alignment horizontal="center" wrapText="1"/>
      <protection locked="0"/>
    </xf>
    <xf numFmtId="3" fontId="59" fillId="0" borderId="8" xfId="3" applyNumberFormat="1" applyFont="1" applyBorder="1" applyAlignment="1" applyProtection="1">
      <alignment horizontal="right"/>
      <protection locked="0"/>
    </xf>
    <xf numFmtId="3" fontId="59" fillId="0" borderId="22" xfId="3" applyNumberFormat="1" applyFont="1" applyBorder="1" applyAlignment="1" applyProtection="1">
      <alignment horizontal="right"/>
      <protection locked="0"/>
    </xf>
    <xf numFmtId="3" fontId="70" fillId="0" borderId="22" xfId="3" applyNumberFormat="1" applyFont="1" applyBorder="1" applyAlignment="1" applyProtection="1">
      <alignment horizontal="right"/>
      <protection locked="0"/>
    </xf>
    <xf numFmtId="3" fontId="95" fillId="0" borderId="22" xfId="3" applyNumberFormat="1" applyFont="1" applyBorder="1" applyAlignment="1" applyProtection="1">
      <alignment horizontal="right"/>
      <protection locked="0"/>
    </xf>
    <xf numFmtId="3" fontId="61" fillId="0" borderId="22" xfId="3" applyNumberFormat="1" applyFont="1" applyBorder="1" applyAlignment="1" applyProtection="1">
      <alignment horizontal="right"/>
      <protection locked="0"/>
    </xf>
    <xf numFmtId="3" fontId="70" fillId="0" borderId="8" xfId="3" applyNumberFormat="1" applyFont="1" applyBorder="1" applyAlignment="1" applyProtection="1">
      <alignment horizontal="right"/>
      <protection locked="0"/>
    </xf>
    <xf numFmtId="3" fontId="95" fillId="0" borderId="8" xfId="3" applyNumberFormat="1" applyFont="1" applyBorder="1" applyAlignment="1" applyProtection="1">
      <alignment horizontal="right"/>
      <protection locked="0"/>
    </xf>
    <xf numFmtId="3" fontId="61" fillId="0" borderId="8" xfId="3" applyNumberFormat="1" applyFont="1" applyBorder="1" applyAlignment="1" applyProtection="1">
      <alignment horizontal="right"/>
      <protection locked="0"/>
    </xf>
    <xf numFmtId="3" fontId="95"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3" fontId="95" fillId="0" borderId="8" xfId="3" applyNumberFormat="1" applyFont="1" applyBorder="1" applyAlignment="1" applyProtection="1">
      <alignment horizontal="center"/>
      <protection locked="0"/>
    </xf>
    <xf numFmtId="3" fontId="84" fillId="0" borderId="22" xfId="3" applyNumberFormat="1" applyFont="1" applyBorder="1" applyAlignment="1" applyProtection="1">
      <alignment horizontal="center"/>
      <protection locked="0"/>
    </xf>
    <xf numFmtId="3" fontId="84" fillId="0" borderId="8" xfId="3" applyNumberFormat="1" applyFont="1" applyBorder="1" applyAlignment="1" applyProtection="1">
      <alignment horizontal="center"/>
      <protection locked="0"/>
    </xf>
    <xf numFmtId="169" fontId="59" fillId="0" borderId="77" xfId="3" applyNumberFormat="1" applyFont="1" applyBorder="1" applyAlignment="1" applyProtection="1">
      <alignment horizontal="center" vertical="center"/>
      <protection locked="0"/>
    </xf>
    <xf numFmtId="5" fontId="52" fillId="0" borderId="0" xfId="3" applyNumberFormat="1" applyFont="1" applyBorder="1" applyAlignment="1" applyProtection="1">
      <protection locked="0"/>
    </xf>
    <xf numFmtId="5" fontId="62" fillId="0" borderId="0" xfId="3" applyNumberFormat="1" applyFont="1" applyBorder="1" applyAlignment="1" applyProtection="1"/>
    <xf numFmtId="5" fontId="52" fillId="0" borderId="0" xfId="3" applyNumberFormat="1" applyFont="1" applyBorder="1" applyAlignment="1" applyProtection="1">
      <alignment horizontal="center"/>
      <protection locked="0"/>
    </xf>
    <xf numFmtId="6" fontId="52" fillId="0" borderId="0" xfId="3" applyNumberFormat="1" applyFont="1" applyBorder="1" applyAlignment="1" applyProtection="1">
      <alignment horizontal="center"/>
      <protection locked="0"/>
    </xf>
    <xf numFmtId="0" fontId="54" fillId="0" borderId="165" xfId="3" applyFont="1" applyBorder="1" applyProtection="1"/>
    <xf numFmtId="179" fontId="54" fillId="0" borderId="105" xfId="3" applyNumberFormat="1" applyFont="1" applyBorder="1" applyAlignment="1" applyProtection="1">
      <alignment vertical="top"/>
      <protection locked="0"/>
    </xf>
    <xf numFmtId="0" fontId="54" fillId="0" borderId="106" xfId="3" applyFont="1" applyBorder="1" applyAlignment="1" applyProtection="1">
      <alignment vertical="top" wrapText="1"/>
      <protection locked="0"/>
    </xf>
    <xf numFmtId="0" fontId="54" fillId="0" borderId="134" xfId="3" applyFont="1" applyBorder="1" applyProtection="1">
      <protection locked="0"/>
    </xf>
    <xf numFmtId="0" fontId="54" fillId="0" borderId="138" xfId="3" applyFont="1" applyBorder="1" applyProtection="1">
      <protection locked="0"/>
    </xf>
    <xf numFmtId="179" fontId="54" fillId="0" borderId="135" xfId="3" applyNumberFormat="1" applyFont="1" applyBorder="1" applyProtection="1">
      <protection locked="0"/>
    </xf>
    <xf numFmtId="0" fontId="54" fillId="0" borderId="105" xfId="3" applyFont="1" applyBorder="1" applyAlignment="1" applyProtection="1">
      <alignment vertical="top" wrapText="1"/>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107" xfId="3" applyNumberFormat="1" applyFont="1" applyBorder="1" applyAlignment="1" applyProtection="1">
      <alignment horizontal="right" indent="1"/>
      <protection locked="0"/>
    </xf>
    <xf numFmtId="3" fontId="52" fillId="0" borderId="132" xfId="3" applyNumberFormat="1" applyFont="1" applyBorder="1" applyAlignment="1" applyProtection="1">
      <alignment horizontal="right" indent="1"/>
      <protection locked="0"/>
    </xf>
    <xf numFmtId="3" fontId="52" fillId="0" borderId="133"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0" xfId="3" applyNumberFormat="1" applyFont="1" applyBorder="1" applyAlignment="1" applyProtection="1">
      <protection locked="0"/>
    </xf>
    <xf numFmtId="0" fontId="62" fillId="0" borderId="0"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0"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51" fillId="0" borderId="78" xfId="3" applyFont="1" applyBorder="1" applyAlignment="1" applyProtection="1">
      <alignment horizontal="center"/>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78" xfId="3" applyFont="1" applyBorder="1" applyAlignment="1" applyProtection="1">
      <alignment horizontal="center"/>
      <protection locked="0"/>
    </xf>
    <xf numFmtId="0" fontId="59" fillId="0" borderId="0" xfId="3" applyFont="1" applyBorder="1" applyAlignment="1" applyProtection="1">
      <alignment horizontal="center"/>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DDDDD"/>
      <color rgb="FFFFFFCC"/>
      <color rgb="FFFDDFC7"/>
      <color rgb="FFFF9966"/>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xdr:row>
          <xdr:rowOff>0</xdr:rowOff>
        </xdr:from>
        <xdr:to>
          <xdr:col>3</xdr:col>
          <xdr:colOff>304800</xdr:colOff>
          <xdr:row>6</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xdr:row>
          <xdr:rowOff>0</xdr:rowOff>
        </xdr:from>
        <xdr:to>
          <xdr:col>5</xdr:col>
          <xdr:colOff>304800</xdr:colOff>
          <xdr:row>7</xdr:row>
          <xdr:rowOff>38100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xdr:row>
          <xdr:rowOff>0</xdr:rowOff>
        </xdr:from>
        <xdr:to>
          <xdr:col>7</xdr:col>
          <xdr:colOff>304800</xdr:colOff>
          <xdr:row>8</xdr:row>
          <xdr:rowOff>38100</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26</xdr:row>
      <xdr:rowOff>0</xdr:rowOff>
    </xdr:from>
    <xdr:to>
      <xdr:col>2</xdr:col>
      <xdr:colOff>76200</xdr:colOff>
      <xdr:row>27</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25</xdr:row>
      <xdr:rowOff>0</xdr:rowOff>
    </xdr:from>
    <xdr:to>
      <xdr:col>2</xdr:col>
      <xdr:colOff>0</xdr:colOff>
      <xdr:row>25</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4" sqref="A14"/>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69" t="s">
        <v>425</v>
      </c>
      <c r="J1" s="2070"/>
      <c r="K1" s="2070"/>
      <c r="L1" s="2070"/>
      <c r="M1" s="2070"/>
      <c r="N1" s="2070"/>
      <c r="O1" s="2070"/>
      <c r="P1" s="2070"/>
      <c r="Q1" s="2070"/>
      <c r="R1" s="2070"/>
      <c r="S1" s="2070"/>
    </row>
    <row r="2" spans="1:28" ht="12" customHeight="1" x14ac:dyDescent="0.2">
      <c r="A2" s="47" t="s">
        <v>1684</v>
      </c>
      <c r="D2" s="48"/>
      <c r="I2" s="2071" t="s">
        <v>1036</v>
      </c>
      <c r="J2" s="2070"/>
      <c r="K2" s="2070"/>
      <c r="L2" s="2070"/>
      <c r="M2" s="2070"/>
      <c r="N2" s="2070"/>
      <c r="O2" s="2070"/>
      <c r="P2" s="2070"/>
      <c r="Q2" s="2070"/>
      <c r="R2" s="2070"/>
      <c r="S2" s="2070"/>
    </row>
    <row r="3" spans="1:28" ht="12" customHeight="1" x14ac:dyDescent="0.2">
      <c r="A3" s="155" t="s">
        <v>1685</v>
      </c>
      <c r="B3" s="156"/>
      <c r="C3" s="156"/>
      <c r="D3" s="157"/>
      <c r="I3" s="2071" t="s">
        <v>54</v>
      </c>
      <c r="J3" s="2070"/>
      <c r="K3" s="2070"/>
      <c r="L3" s="2070"/>
      <c r="M3" s="2070"/>
      <c r="N3" s="2070"/>
      <c r="O3" s="2070"/>
      <c r="P3" s="2070"/>
      <c r="Q3" s="2070"/>
      <c r="R3" s="2070"/>
      <c r="S3" s="2070"/>
    </row>
    <row r="4" spans="1:28" ht="12" customHeight="1" x14ac:dyDescent="0.2">
      <c r="A4" s="37"/>
      <c r="I4" s="2071" t="s">
        <v>545</v>
      </c>
      <c r="J4" s="2070"/>
      <c r="K4" s="2070"/>
      <c r="L4" s="2070"/>
      <c r="M4" s="2070"/>
      <c r="N4" s="2070"/>
      <c r="O4" s="2070"/>
      <c r="P4" s="2070"/>
      <c r="Q4" s="2070"/>
      <c r="R4" s="2070"/>
      <c r="S4" s="2070"/>
    </row>
    <row r="5" spans="1:28" ht="14.1" customHeight="1" x14ac:dyDescent="0.2">
      <c r="B5" s="104"/>
      <c r="C5" s="26" t="s">
        <v>966</v>
      </c>
      <c r="D5" s="84"/>
      <c r="E5" s="84"/>
      <c r="H5" s="38"/>
      <c r="I5" s="2078" t="s">
        <v>701</v>
      </c>
      <c r="J5" s="2023"/>
      <c r="K5" s="2023"/>
      <c r="L5" s="2023"/>
      <c r="M5" s="2023"/>
      <c r="N5" s="2023"/>
      <c r="O5" s="2023"/>
      <c r="P5" s="2023"/>
      <c r="Q5" s="2023"/>
      <c r="R5" s="2023"/>
      <c r="S5" s="2023"/>
    </row>
    <row r="6" spans="1:28" ht="14.1" customHeight="1" x14ac:dyDescent="0.2">
      <c r="B6" s="104" t="s">
        <v>2084</v>
      </c>
      <c r="C6" s="26" t="s">
        <v>967</v>
      </c>
      <c r="D6" s="84"/>
      <c r="E6" s="84"/>
      <c r="I6" s="2077" t="s">
        <v>938</v>
      </c>
      <c r="J6" s="2023"/>
      <c r="K6" s="2023"/>
      <c r="L6" s="2023"/>
      <c r="M6" s="2023"/>
      <c r="N6" s="2023"/>
      <c r="O6" s="2023"/>
      <c r="P6" s="2023"/>
      <c r="Q6" s="2023"/>
      <c r="R6" s="2023"/>
      <c r="S6" s="2023"/>
    </row>
    <row r="7" spans="1:28" ht="12.2" customHeight="1" x14ac:dyDescent="0.2">
      <c r="I7" s="2072">
        <v>43281</v>
      </c>
      <c r="J7" s="2073"/>
      <c r="K7" s="2073"/>
      <c r="L7" s="2073"/>
      <c r="M7" s="2073"/>
      <c r="N7" s="2073"/>
      <c r="O7" s="2073"/>
      <c r="P7" s="2073"/>
      <c r="Q7" s="2073"/>
      <c r="R7" s="2073"/>
      <c r="S7" s="207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4" t="s">
        <v>695</v>
      </c>
      <c r="J9" s="2075"/>
      <c r="K9" s="2075"/>
      <c r="L9" s="2075"/>
      <c r="M9" s="2075"/>
      <c r="N9" s="2075"/>
      <c r="O9" s="2075"/>
      <c r="P9" s="2075"/>
      <c r="Q9" s="2075"/>
      <c r="R9" s="2075"/>
      <c r="S9" s="2076"/>
      <c r="T9" s="2019" t="s">
        <v>554</v>
      </c>
      <c r="U9" s="2020"/>
      <c r="V9" s="2020"/>
      <c r="W9" s="2020"/>
      <c r="X9" s="2020"/>
      <c r="Y9" s="2020"/>
      <c r="Z9" s="2020"/>
      <c r="AA9" s="2021"/>
    </row>
    <row r="10" spans="1:28" ht="13.5" customHeight="1" x14ac:dyDescent="0.2">
      <c r="A10" s="2028" t="s">
        <v>696</v>
      </c>
      <c r="B10" s="2029"/>
      <c r="C10" s="2029"/>
      <c r="D10" s="2029"/>
      <c r="E10" s="2029"/>
      <c r="F10" s="2029"/>
      <c r="G10" s="2029"/>
      <c r="H10" s="2030"/>
      <c r="I10" s="29"/>
      <c r="J10" s="30"/>
      <c r="K10" s="28"/>
      <c r="R10" s="30"/>
      <c r="S10" s="30"/>
      <c r="T10" s="2022"/>
      <c r="U10" s="2023"/>
      <c r="V10" s="2023"/>
      <c r="W10" s="2023"/>
      <c r="X10" s="2023"/>
      <c r="Y10" s="2023"/>
      <c r="Z10" s="2023"/>
      <c r="AA10" s="2024"/>
    </row>
    <row r="11" spans="1:28" ht="14.25" customHeight="1" x14ac:dyDescent="0.2">
      <c r="A11" s="2031" t="s">
        <v>1012</v>
      </c>
      <c r="B11" s="2032"/>
      <c r="C11" s="2032"/>
      <c r="D11" s="2032"/>
      <c r="E11" s="2032"/>
      <c r="F11" s="2032"/>
      <c r="G11" s="2032"/>
      <c r="H11" s="2033"/>
      <c r="I11" s="27"/>
      <c r="J11" s="74"/>
      <c r="K11" s="27"/>
      <c r="O11" s="148" t="s">
        <v>2084</v>
      </c>
      <c r="P11" s="100" t="s">
        <v>210</v>
      </c>
      <c r="Q11" s="30"/>
      <c r="R11" s="28"/>
      <c r="S11" s="27"/>
      <c r="T11" s="2025"/>
      <c r="U11" s="2026"/>
      <c r="V11" s="2026"/>
      <c r="W11" s="2026"/>
      <c r="X11" s="2026"/>
      <c r="Y11" s="2026"/>
      <c r="Z11" s="2026"/>
      <c r="AA11" s="202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9">
        <v>32046850060</v>
      </c>
      <c r="B13" s="2040"/>
      <c r="C13" s="2040"/>
      <c r="D13" s="2040"/>
      <c r="E13" s="2040"/>
      <c r="F13" s="2040"/>
      <c r="G13" s="2040"/>
      <c r="H13" s="2041"/>
      <c r="I13" s="31"/>
      <c r="J13" s="30"/>
      <c r="K13" s="28"/>
      <c r="L13" s="30"/>
      <c r="M13" s="30"/>
      <c r="N13" s="30"/>
      <c r="O13" s="30"/>
      <c r="P13" s="30"/>
      <c r="Q13" s="30"/>
      <c r="R13" s="30"/>
      <c r="S13" s="30"/>
      <c r="T13" s="2044" t="s">
        <v>2074</v>
      </c>
      <c r="U13" s="2045"/>
      <c r="V13" s="2045"/>
      <c r="W13" s="2045"/>
      <c r="X13" s="2045"/>
      <c r="Y13" s="2046"/>
      <c r="Z13" s="2046"/>
      <c r="AA13" s="204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7" t="s">
        <v>2085</v>
      </c>
      <c r="B15" s="2042"/>
      <c r="C15" s="2042"/>
      <c r="D15" s="2042"/>
      <c r="E15" s="2042"/>
      <c r="F15" s="2042"/>
      <c r="G15" s="2042"/>
      <c r="H15" s="2043"/>
      <c r="T15" s="2005" t="s">
        <v>2170</v>
      </c>
      <c r="U15" s="2006"/>
      <c r="V15" s="2006"/>
      <c r="W15" s="2006"/>
      <c r="X15" s="2006"/>
      <c r="Y15" s="2048"/>
      <c r="Z15" s="2048"/>
      <c r="AA15" s="204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7" t="s">
        <v>2086</v>
      </c>
      <c r="B17" s="2067"/>
      <c r="C17" s="2067"/>
      <c r="D17" s="2067"/>
      <c r="E17" s="2067"/>
      <c r="F17" s="2067"/>
      <c r="G17" s="2067"/>
      <c r="H17" s="2068"/>
      <c r="T17" s="2054" t="s">
        <v>2075</v>
      </c>
      <c r="U17" s="2055"/>
      <c r="V17" s="2055"/>
      <c r="W17" s="2055"/>
      <c r="X17" s="2055"/>
      <c r="Y17" s="2055"/>
      <c r="Z17" s="2055"/>
      <c r="AA17" s="2056"/>
    </row>
    <row r="18" spans="1:27" ht="13.5" customHeight="1" x14ac:dyDescent="0.2">
      <c r="A18" s="85" t="s">
        <v>551</v>
      </c>
      <c r="B18" s="76"/>
      <c r="C18" s="72"/>
      <c r="D18" s="76"/>
      <c r="E18" s="76"/>
      <c r="F18" s="76"/>
      <c r="G18" s="76"/>
      <c r="H18" s="56"/>
      <c r="I18" s="2064" t="s">
        <v>697</v>
      </c>
      <c r="J18" s="2065"/>
      <c r="K18" s="2065"/>
      <c r="L18" s="2065"/>
      <c r="M18" s="2065"/>
      <c r="N18" s="2065"/>
      <c r="O18" s="2065"/>
      <c r="P18" s="2065"/>
      <c r="Q18" s="2065"/>
      <c r="R18" s="2065"/>
      <c r="S18" s="2066"/>
      <c r="T18" s="85" t="s">
        <v>735</v>
      </c>
      <c r="U18" s="51"/>
      <c r="V18" s="72"/>
      <c r="W18" s="50"/>
      <c r="X18" s="85" t="s">
        <v>284</v>
      </c>
      <c r="Y18" s="81"/>
      <c r="Z18" s="159" t="s">
        <v>698</v>
      </c>
      <c r="AA18" s="46"/>
    </row>
    <row r="19" spans="1:27" ht="13.5" customHeight="1" x14ac:dyDescent="0.2">
      <c r="A19" s="2037" t="s">
        <v>2087</v>
      </c>
      <c r="B19" s="2038"/>
      <c r="C19" s="2038"/>
      <c r="D19" s="2038"/>
      <c r="E19" s="2038"/>
      <c r="F19" s="2038"/>
      <c r="G19" s="2038"/>
      <c r="H19" s="2036"/>
      <c r="I19" s="30"/>
      <c r="J19" s="99"/>
      <c r="K19" s="40"/>
      <c r="L19" s="38"/>
      <c r="M19" s="112" t="s">
        <v>333</v>
      </c>
      <c r="P19" s="27"/>
      <c r="Q19" s="27"/>
      <c r="R19" s="27"/>
      <c r="S19" s="31"/>
      <c r="T19" s="2037" t="s">
        <v>2076</v>
      </c>
      <c r="U19" s="2035"/>
      <c r="V19" s="2035"/>
      <c r="W19" s="2036"/>
      <c r="X19" s="2052" t="s">
        <v>2077</v>
      </c>
      <c r="Y19" s="2053"/>
      <c r="Z19" s="2050">
        <v>60914</v>
      </c>
      <c r="AA19" s="205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34" t="s">
        <v>2088</v>
      </c>
      <c r="B21" s="2035"/>
      <c r="C21" s="2035"/>
      <c r="D21" s="2035"/>
      <c r="E21" s="2035"/>
      <c r="F21" s="2035"/>
      <c r="G21" s="2035"/>
      <c r="H21" s="2036"/>
      <c r="I21" s="2060" t="s">
        <v>699</v>
      </c>
      <c r="J21" s="2023"/>
      <c r="K21" s="2023"/>
      <c r="L21" s="2023"/>
      <c r="M21" s="2023"/>
      <c r="N21" s="2023"/>
      <c r="O21" s="2023"/>
      <c r="P21" s="2023"/>
      <c r="Q21" s="2023"/>
      <c r="R21" s="2023"/>
      <c r="S21" s="2024"/>
      <c r="T21" s="2002" t="s">
        <v>2078</v>
      </c>
      <c r="U21" s="2003"/>
      <c r="V21" s="2003"/>
      <c r="W21" s="2003"/>
      <c r="X21" s="2016" t="s">
        <v>2079</v>
      </c>
      <c r="Y21" s="2017"/>
      <c r="Z21" s="2017"/>
      <c r="AA21" s="2018"/>
    </row>
    <row r="22" spans="1:27" ht="13.5" customHeight="1" x14ac:dyDescent="0.2">
      <c r="A22" s="87" t="s">
        <v>552</v>
      </c>
      <c r="B22" s="59"/>
      <c r="C22" s="59"/>
      <c r="D22" s="59"/>
      <c r="E22" s="59"/>
      <c r="F22" s="59"/>
      <c r="G22" s="59"/>
      <c r="H22" s="60"/>
      <c r="I22" s="2061" t="s">
        <v>1504</v>
      </c>
      <c r="J22" s="2062"/>
      <c r="K22" s="2062"/>
      <c r="L22" s="2062"/>
      <c r="M22" s="2062"/>
      <c r="N22" s="2062"/>
      <c r="O22" s="2062"/>
      <c r="P22" s="2062"/>
      <c r="Q22" s="2062"/>
      <c r="R22" s="2062"/>
      <c r="S22" s="2063"/>
      <c r="T22" s="85" t="s">
        <v>1596</v>
      </c>
      <c r="U22" s="51"/>
      <c r="V22" s="72"/>
      <c r="W22" s="51"/>
      <c r="X22" s="160" t="s">
        <v>1385</v>
      </c>
      <c r="Z22" s="45"/>
      <c r="AA22" s="46"/>
    </row>
    <row r="23" spans="1:27" ht="13.5" customHeight="1" x14ac:dyDescent="0.2">
      <c r="A23" s="2057"/>
      <c r="B23" s="2058"/>
      <c r="C23" s="2058"/>
      <c r="D23" s="2058"/>
      <c r="E23" s="2058"/>
      <c r="F23" s="2058"/>
      <c r="G23" s="2058"/>
      <c r="H23" s="2059"/>
      <c r="T23" s="1997" t="s">
        <v>2149</v>
      </c>
      <c r="U23" s="1998"/>
      <c r="V23" s="1998"/>
      <c r="W23" s="1998"/>
      <c r="X23" s="2013">
        <v>43434</v>
      </c>
      <c r="Y23" s="2014"/>
      <c r="Z23" s="2014"/>
      <c r="AA23" s="2015"/>
    </row>
    <row r="24" spans="1:27" ht="14.1" customHeight="1" x14ac:dyDescent="0.2">
      <c r="A24" s="88" t="s">
        <v>698</v>
      </c>
      <c r="B24" s="49"/>
      <c r="C24" s="49"/>
      <c r="D24" s="49"/>
      <c r="E24" s="49"/>
      <c r="F24" s="49"/>
      <c r="G24" s="49"/>
      <c r="H24" s="61"/>
      <c r="J24" s="2099" t="str">
        <f>IF(B5="x",IF(AUDITCHECK!D29="AFR form Incomplete.","",IF(AUDITCHECK!D29="Deficit reduction plan is required.","School District must complete a deficit reduction plan in the 2018-2019 Budget",)),"")</f>
        <v/>
      </c>
      <c r="K24" s="2099"/>
      <c r="L24" s="2099"/>
      <c r="M24" s="2099"/>
      <c r="N24" s="2099"/>
      <c r="O24" s="2099"/>
      <c r="P24" s="2099"/>
      <c r="Q24" s="2099"/>
      <c r="R24" s="2099"/>
      <c r="S24" s="2100"/>
      <c r="T24" s="105" t="s">
        <v>552</v>
      </c>
      <c r="U24" s="106"/>
      <c r="V24" s="106"/>
      <c r="W24" s="106"/>
      <c r="X24" s="107"/>
      <c r="Y24" s="107"/>
      <c r="Z24" s="107"/>
      <c r="AA24" s="108"/>
    </row>
    <row r="25" spans="1:27" ht="14.1" customHeight="1" x14ac:dyDescent="0.2">
      <c r="A25" s="2034">
        <v>60964</v>
      </c>
      <c r="B25" s="2035"/>
      <c r="C25" s="2035"/>
      <c r="D25" s="2035"/>
      <c r="E25" s="2035"/>
      <c r="F25" s="2035"/>
      <c r="G25" s="2035"/>
      <c r="H25" s="2036"/>
      <c r="I25" s="113"/>
      <c r="J25" s="2101"/>
      <c r="K25" s="2101"/>
      <c r="L25" s="2101"/>
      <c r="M25" s="2101"/>
      <c r="N25" s="2101"/>
      <c r="O25" s="2101"/>
      <c r="P25" s="2101"/>
      <c r="Q25" s="2101"/>
      <c r="R25" s="2101"/>
      <c r="S25" s="2102"/>
      <c r="T25" s="1994" t="s">
        <v>2171</v>
      </c>
      <c r="U25" s="1995"/>
      <c r="V25" s="1995"/>
      <c r="W25" s="1995"/>
      <c r="X25" s="1995"/>
      <c r="Y25" s="1995"/>
      <c r="Z25" s="1995"/>
      <c r="AA25" s="199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92" t="s">
        <v>1591</v>
      </c>
      <c r="J27" s="2065"/>
      <c r="K27" s="2065"/>
      <c r="L27" s="2065"/>
      <c r="M27" s="2065"/>
      <c r="N27" s="2065"/>
      <c r="O27" s="2065"/>
      <c r="P27" s="2065"/>
      <c r="Q27" s="2065"/>
      <c r="R27" s="2065"/>
      <c r="S27" s="206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2084</v>
      </c>
      <c r="F29" s="141" t="s">
        <v>1383</v>
      </c>
      <c r="G29" s="114"/>
      <c r="I29" s="54"/>
      <c r="J29" s="148" t="s">
        <v>2084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2084</v>
      </c>
      <c r="C30" s="124" t="s">
        <v>1226</v>
      </c>
      <c r="D30" s="28"/>
      <c r="E30" s="28"/>
      <c r="F30" s="140"/>
      <c r="G30" s="114"/>
      <c r="H30" s="114"/>
      <c r="I30" s="54"/>
      <c r="J30" s="148" t="s">
        <v>2084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2084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38"/>
      <c r="Q35" s="2035"/>
      <c r="R35" s="203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7" t="s">
        <v>2089</v>
      </c>
      <c r="B38" s="2067"/>
      <c r="C38" s="2067"/>
      <c r="D38" s="2067"/>
      <c r="E38" s="2067"/>
      <c r="F38" s="2035"/>
      <c r="G38" s="2035"/>
      <c r="H38" s="2036"/>
      <c r="I38" s="2086"/>
      <c r="J38" s="2006"/>
      <c r="K38" s="2006"/>
      <c r="L38" s="2006"/>
      <c r="M38" s="2006"/>
      <c r="N38" s="2006"/>
      <c r="O38" s="2006"/>
      <c r="P38" s="2007"/>
      <c r="Q38" s="2007"/>
      <c r="R38" s="2007"/>
      <c r="S38" s="2008"/>
      <c r="T38" s="2005" t="s">
        <v>2080</v>
      </c>
      <c r="U38" s="2006"/>
      <c r="V38" s="2006"/>
      <c r="W38" s="2006"/>
      <c r="X38" s="2007"/>
      <c r="Y38" s="2007"/>
      <c r="Z38" s="2007"/>
      <c r="AA38" s="2008"/>
    </row>
    <row r="39" spans="1:27" ht="12" customHeight="1" x14ac:dyDescent="0.2">
      <c r="A39" s="2090" t="s">
        <v>552</v>
      </c>
      <c r="B39" s="2091"/>
      <c r="C39" s="72"/>
      <c r="D39" s="69"/>
      <c r="E39" s="69"/>
      <c r="F39" s="79"/>
      <c r="G39" s="69"/>
      <c r="H39" s="56"/>
      <c r="I39" s="2090" t="s">
        <v>552</v>
      </c>
      <c r="J39" s="2091"/>
      <c r="K39" s="2091"/>
      <c r="L39" s="2091"/>
      <c r="M39" s="2091"/>
      <c r="N39" s="67"/>
      <c r="O39" s="72"/>
      <c r="P39" s="72"/>
      <c r="Q39" s="78"/>
      <c r="R39" s="72"/>
      <c r="S39" s="56"/>
      <c r="T39" s="72" t="s">
        <v>552</v>
      </c>
      <c r="U39" s="51"/>
      <c r="V39" s="72"/>
      <c r="W39" s="50"/>
      <c r="X39" s="78"/>
      <c r="Y39" s="45"/>
      <c r="Z39" s="45"/>
      <c r="AA39" s="46"/>
    </row>
    <row r="40" spans="1:27" ht="13.5" customHeight="1" x14ac:dyDescent="0.2">
      <c r="A40" s="2093" t="s">
        <v>2090</v>
      </c>
      <c r="B40" s="2094"/>
      <c r="C40" s="2095"/>
      <c r="D40" s="2095"/>
      <c r="E40" s="2095"/>
      <c r="F40" s="2096"/>
      <c r="G40" s="2096"/>
      <c r="H40" s="2097"/>
      <c r="I40" s="2009"/>
      <c r="J40" s="2011"/>
      <c r="K40" s="2011"/>
      <c r="L40" s="2011"/>
      <c r="M40" s="2011"/>
      <c r="N40" s="2011"/>
      <c r="O40" s="2011"/>
      <c r="P40" s="2011"/>
      <c r="Q40" s="2011"/>
      <c r="R40" s="2011"/>
      <c r="S40" s="2012"/>
      <c r="T40" s="2009" t="s">
        <v>2081</v>
      </c>
      <c r="U40" s="2010"/>
      <c r="V40" s="2011"/>
      <c r="W40" s="2011"/>
      <c r="X40" s="2011"/>
      <c r="Y40" s="2011"/>
      <c r="Z40" s="2011"/>
      <c r="AA40" s="201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83" t="s">
        <v>2168</v>
      </c>
      <c r="B42" s="2084"/>
      <c r="C42" s="2085"/>
      <c r="D42" s="2098" t="s">
        <v>2169</v>
      </c>
      <c r="E42" s="2084"/>
      <c r="F42" s="2084"/>
      <c r="G42" s="2084"/>
      <c r="H42" s="2085"/>
      <c r="I42" s="2004"/>
      <c r="J42" s="2000"/>
      <c r="K42" s="2000"/>
      <c r="L42" s="2000"/>
      <c r="M42" s="2000"/>
      <c r="N42" s="2000"/>
      <c r="O42" s="2001"/>
      <c r="P42" s="1999"/>
      <c r="Q42" s="2000"/>
      <c r="R42" s="2000"/>
      <c r="S42" s="2001"/>
      <c r="T42" s="2004" t="s">
        <v>2082</v>
      </c>
      <c r="U42" s="2000"/>
      <c r="V42" s="2000"/>
      <c r="W42" s="2001"/>
      <c r="X42" s="1999" t="s">
        <v>2083</v>
      </c>
      <c r="Y42" s="2000"/>
      <c r="Z42" s="2000"/>
      <c r="AA42" s="200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87"/>
      <c r="B44" s="2088"/>
      <c r="C44" s="2088"/>
      <c r="D44" s="2088"/>
      <c r="E44" s="2088"/>
      <c r="F44" s="2088"/>
      <c r="G44" s="2088"/>
      <c r="H44" s="2089"/>
      <c r="I44" s="2079"/>
      <c r="J44" s="2081"/>
      <c r="K44" s="2081"/>
      <c r="L44" s="2081"/>
      <c r="M44" s="2081"/>
      <c r="N44" s="2081"/>
      <c r="O44" s="2081"/>
      <c r="P44" s="2081"/>
      <c r="Q44" s="2081"/>
      <c r="R44" s="2081"/>
      <c r="S44" s="2082"/>
      <c r="T44" s="2079"/>
      <c r="U44" s="2080"/>
      <c r="V44" s="2080"/>
      <c r="W44" s="2080"/>
      <c r="X44" s="2080"/>
      <c r="Y44" s="2080"/>
      <c r="Z44" s="2081"/>
      <c r="AA44" s="208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38" t="s">
        <v>1902</v>
      </c>
      <c r="B2" s="1549" t="s">
        <v>2034</v>
      </c>
      <c r="C2" s="715" t="s">
        <v>1907</v>
      </c>
      <c r="D2" s="715" t="s">
        <v>1908</v>
      </c>
      <c r="E2" s="715" t="s">
        <v>1909</v>
      </c>
      <c r="F2" s="715" t="s">
        <v>1910</v>
      </c>
    </row>
    <row r="3" spans="1:6" ht="12" customHeight="1" x14ac:dyDescent="0.2">
      <c r="A3" s="2239"/>
      <c r="B3" s="1546"/>
      <c r="C3" s="1547"/>
      <c r="D3" s="1548" t="s">
        <v>274</v>
      </c>
      <c r="E3" s="1547"/>
      <c r="F3" s="1548" t="s">
        <v>275</v>
      </c>
    </row>
    <row r="4" spans="1:6" ht="13.7" customHeight="1" x14ac:dyDescent="0.2">
      <c r="A4" s="716" t="s">
        <v>1217</v>
      </c>
      <c r="B4" s="1770">
        <f>'Revenues 9-14'!C5</f>
        <v>0</v>
      </c>
      <c r="C4" s="1545"/>
      <c r="D4" s="1773">
        <f>B4-C4</f>
        <v>0</v>
      </c>
      <c r="E4" s="1545"/>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4" t="s">
        <v>650</v>
      </c>
      <c r="B1" s="2245"/>
      <c r="C1" s="722"/>
    </row>
    <row r="2" spans="1:7" ht="33.75" x14ac:dyDescent="0.2">
      <c r="A2" s="2253" t="s">
        <v>1902</v>
      </c>
      <c r="B2" s="2254"/>
      <c r="C2" s="1908" t="s">
        <v>2035</v>
      </c>
      <c r="D2" s="724" t="s">
        <v>2042</v>
      </c>
      <c r="E2" s="724" t="s">
        <v>2043</v>
      </c>
      <c r="F2" s="1908" t="s">
        <v>2036</v>
      </c>
    </row>
    <row r="3" spans="1:7" ht="15.75" customHeight="1" x14ac:dyDescent="0.2">
      <c r="A3" s="2257" t="s">
        <v>1176</v>
      </c>
      <c r="B3" s="2258"/>
      <c r="C3" s="2246"/>
      <c r="D3" s="2247"/>
      <c r="E3" s="2247"/>
      <c r="F3" s="2248"/>
    </row>
    <row r="4" spans="1:7" ht="12.75" customHeight="1" thickBot="1" x14ac:dyDescent="0.25">
      <c r="A4" s="2255" t="s">
        <v>651</v>
      </c>
      <c r="B4" s="2256"/>
      <c r="C4" s="581"/>
      <c r="D4" s="581"/>
      <c r="E4" s="581"/>
      <c r="F4" s="1776">
        <f>SUM(C4+D4)-E4</f>
        <v>0</v>
      </c>
    </row>
    <row r="5" spans="1:7" ht="15.75" customHeight="1" thickTop="1" x14ac:dyDescent="0.2">
      <c r="A5" s="2240" t="s">
        <v>1172</v>
      </c>
      <c r="B5" s="2241"/>
      <c r="C5" s="2249"/>
      <c r="D5" s="2250"/>
      <c r="E5" s="2250"/>
      <c r="F5" s="225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42" t="s">
        <v>652</v>
      </c>
      <c r="B15" s="2243"/>
      <c r="C15" s="1776">
        <f>SUM(C6:C14)</f>
        <v>0</v>
      </c>
      <c r="D15" s="1776">
        <f>SUM(D6:D14)</f>
        <v>0</v>
      </c>
      <c r="E15" s="1776">
        <f>SUM(E6:E14)</f>
        <v>0</v>
      </c>
      <c r="F15" s="1776">
        <f>SUM(F6:F14)</f>
        <v>0</v>
      </c>
      <c r="G15" s="552"/>
    </row>
    <row r="16" spans="1:7" s="202" customFormat="1" ht="15.75" customHeight="1" thickTop="1" x14ac:dyDescent="0.2">
      <c r="A16" s="2252" t="s">
        <v>1173</v>
      </c>
      <c r="B16" s="2241"/>
      <c r="C16" s="2249"/>
      <c r="D16" s="2250"/>
      <c r="E16" s="2250"/>
      <c r="F16" s="2251"/>
    </row>
    <row r="17" spans="1:11" ht="12.75" customHeight="1" thickBot="1" x14ac:dyDescent="0.25">
      <c r="A17" s="2265" t="s">
        <v>66</v>
      </c>
      <c r="B17" s="2266"/>
      <c r="C17" s="727"/>
      <c r="D17" s="585"/>
      <c r="E17" s="727"/>
      <c r="F17" s="1776">
        <f>SUM(C17+D17)-E17</f>
        <v>0</v>
      </c>
    </row>
    <row r="18" spans="1:11" ht="12.75" customHeight="1" thickTop="1" thickBot="1" x14ac:dyDescent="0.25">
      <c r="A18" s="2265" t="s">
        <v>6</v>
      </c>
      <c r="B18" s="2266"/>
      <c r="C18" s="727"/>
      <c r="D18" s="585"/>
      <c r="E18" s="727"/>
      <c r="F18" s="1776">
        <f>SUM(C18+D18)-E18</f>
        <v>0</v>
      </c>
    </row>
    <row r="19" spans="1:11" ht="12.75" customHeight="1" thickTop="1" thickBot="1" x14ac:dyDescent="0.25">
      <c r="A19" s="2265" t="s">
        <v>406</v>
      </c>
      <c r="B19" s="2266"/>
      <c r="C19" s="727"/>
      <c r="D19" s="585"/>
      <c r="E19" s="727"/>
      <c r="F19" s="1776">
        <f>SUM(C19+D19)-E19</f>
        <v>0</v>
      </c>
    </row>
    <row r="20" spans="1:11" ht="12.75" customHeight="1" thickTop="1" thickBot="1" x14ac:dyDescent="0.25">
      <c r="A20" s="2265" t="s">
        <v>468</v>
      </c>
      <c r="B20" s="2266"/>
      <c r="C20" s="727"/>
      <c r="D20" s="585"/>
      <c r="E20" s="727"/>
      <c r="F20" s="1776">
        <f>SUM(C20+D20)-E20</f>
        <v>0</v>
      </c>
    </row>
    <row r="21" spans="1:11" ht="14.25" thickTop="1" thickBot="1" x14ac:dyDescent="0.25">
      <c r="A21" s="2242" t="s">
        <v>653</v>
      </c>
      <c r="B21" s="2243"/>
      <c r="C21" s="1776">
        <f>SUM(C17:C20)</f>
        <v>0</v>
      </c>
      <c r="D21" s="1776">
        <f>SUM(D17:D20)</f>
        <v>0</v>
      </c>
      <c r="E21" s="1776">
        <f>SUM(E17:E20)</f>
        <v>0</v>
      </c>
      <c r="F21" s="1776">
        <f>SUM(F17:F20)</f>
        <v>0</v>
      </c>
      <c r="G21" s="552"/>
    </row>
    <row r="22" spans="1:11" ht="15.75" customHeight="1" thickTop="1" x14ac:dyDescent="0.2">
      <c r="A22" s="2267" t="s">
        <v>1174</v>
      </c>
      <c r="B22" s="2241"/>
      <c r="C22" s="2249"/>
      <c r="D22" s="2250"/>
      <c r="E22" s="2250"/>
      <c r="F22" s="2251"/>
    </row>
    <row r="23" spans="1:11" ht="13.5" thickBot="1" x14ac:dyDescent="0.25">
      <c r="A23" s="2255" t="s">
        <v>654</v>
      </c>
      <c r="B23" s="2256"/>
      <c r="C23" s="581"/>
      <c r="D23" s="581"/>
      <c r="E23" s="581"/>
      <c r="F23" s="1776">
        <f>SUM(C23+D23)-E23</f>
        <v>0</v>
      </c>
      <c r="G23" s="552"/>
    </row>
    <row r="24" spans="1:11" ht="15.75" customHeight="1" thickTop="1" x14ac:dyDescent="0.2">
      <c r="A24" s="2267" t="s">
        <v>1175</v>
      </c>
      <c r="B24" s="2241"/>
      <c r="C24" s="2249"/>
      <c r="D24" s="2250"/>
      <c r="E24" s="2250"/>
      <c r="F24" s="2251"/>
    </row>
    <row r="25" spans="1:11" ht="13.5" thickBot="1" x14ac:dyDescent="0.25">
      <c r="A25" s="2255" t="s">
        <v>655</v>
      </c>
      <c r="B25" s="2256"/>
      <c r="C25" s="581"/>
      <c r="D25" s="581"/>
      <c r="E25" s="581"/>
      <c r="F25" s="1776">
        <f>SUM(C25+D25)-E25</f>
        <v>0</v>
      </c>
      <c r="G25" s="552"/>
    </row>
    <row r="26" spans="1:11" ht="15.75" customHeight="1" thickTop="1" x14ac:dyDescent="0.2">
      <c r="A26" s="2240" t="s">
        <v>678</v>
      </c>
      <c r="B26" s="2241"/>
      <c r="C26" s="728"/>
      <c r="D26" s="728"/>
      <c r="E26" s="728"/>
      <c r="F26" s="729"/>
    </row>
    <row r="27" spans="1:11" ht="13.5" thickBot="1" x14ac:dyDescent="0.25">
      <c r="A27" s="2242" t="s">
        <v>1130</v>
      </c>
      <c r="B27" s="2243"/>
      <c r="C27" s="585"/>
      <c r="D27" s="585"/>
      <c r="E27" s="585"/>
      <c r="F27" s="1776">
        <f>SUM(C27+D27)-E27</f>
        <v>0</v>
      </c>
      <c r="G27" s="552"/>
    </row>
    <row r="28" spans="1:11" ht="7.5" customHeight="1" thickTop="1" x14ac:dyDescent="0.2">
      <c r="A28" s="594"/>
    </row>
    <row r="29" spans="1:11" ht="23.25" customHeight="1" x14ac:dyDescent="0.2">
      <c r="A29" s="2268" t="s">
        <v>603</v>
      </c>
      <c r="B29" s="2245"/>
      <c r="C29" s="730"/>
      <c r="D29" s="730"/>
      <c r="E29" s="730"/>
      <c r="F29" s="730"/>
      <c r="G29" s="730"/>
      <c r="H29" s="730"/>
      <c r="I29" s="730"/>
      <c r="J29" s="730"/>
    </row>
    <row r="30" spans="1:11" ht="33.75" x14ac:dyDescent="0.2">
      <c r="A30" s="1550" t="s">
        <v>1131</v>
      </c>
      <c r="B30" s="731" t="s">
        <v>1186</v>
      </c>
      <c r="C30" s="1909" t="s">
        <v>604</v>
      </c>
      <c r="D30" s="1909" t="s">
        <v>1772</v>
      </c>
      <c r="E30" s="1909" t="s">
        <v>2037</v>
      </c>
      <c r="F30" s="1909" t="s">
        <v>2038</v>
      </c>
      <c r="G30" s="1909" t="s">
        <v>2041</v>
      </c>
      <c r="H30" s="1909" t="s">
        <v>2039</v>
      </c>
      <c r="I30" s="1909" t="s">
        <v>2040</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59" t="s">
        <v>605</v>
      </c>
      <c r="C52" s="2260"/>
      <c r="D52" s="2260"/>
      <c r="E52" s="750" t="s">
        <v>900</v>
      </c>
      <c r="F52" s="2261"/>
      <c r="G52" s="2262"/>
      <c r="H52" s="737"/>
      <c r="I52" s="737"/>
      <c r="J52" s="747"/>
    </row>
    <row r="53" spans="1:11" ht="11.25" customHeight="1" x14ac:dyDescent="0.2">
      <c r="A53" s="751" t="s">
        <v>969</v>
      </c>
      <c r="B53" s="752" t="s">
        <v>1008</v>
      </c>
      <c r="C53" s="747"/>
      <c r="D53" s="738"/>
      <c r="E53" s="750" t="s">
        <v>518</v>
      </c>
      <c r="F53" s="2263"/>
      <c r="G53" s="2264"/>
      <c r="H53" s="737"/>
      <c r="I53" s="737"/>
      <c r="J53" s="747"/>
    </row>
    <row r="54" spans="1:11" ht="11.25" customHeight="1" x14ac:dyDescent="0.2">
      <c r="A54" s="753" t="s">
        <v>970</v>
      </c>
      <c r="B54" s="748" t="s">
        <v>1009</v>
      </c>
      <c r="C54" s="747"/>
      <c r="D54" s="738"/>
      <c r="E54" s="750" t="s">
        <v>519</v>
      </c>
      <c r="F54" s="2263"/>
      <c r="G54" s="226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3" t="s">
        <v>911</v>
      </c>
      <c r="B1" s="2294"/>
      <c r="C1" s="2294"/>
      <c r="D1" s="2294"/>
      <c r="E1" s="2294"/>
      <c r="F1" s="2294"/>
      <c r="G1" s="2295"/>
      <c r="H1" s="1551"/>
      <c r="I1" s="761"/>
      <c r="J1" s="433"/>
    </row>
    <row r="2" spans="1:11" ht="26.25" x14ac:dyDescent="0.2">
      <c r="A2" s="2272" t="s">
        <v>1776</v>
      </c>
      <c r="B2" s="2273"/>
      <c r="C2" s="2273"/>
      <c r="D2" s="2273"/>
      <c r="E2" s="2274"/>
      <c r="F2" s="762" t="s">
        <v>960</v>
      </c>
      <c r="G2" s="763" t="s">
        <v>1773</v>
      </c>
      <c r="H2" s="763" t="s">
        <v>430</v>
      </c>
      <c r="I2" s="763" t="s">
        <v>1220</v>
      </c>
      <c r="J2" s="763" t="s">
        <v>1916</v>
      </c>
      <c r="K2" s="763" t="s">
        <v>140</v>
      </c>
    </row>
    <row r="3" spans="1:11" x14ac:dyDescent="0.2">
      <c r="A3" s="2275" t="s">
        <v>1698</v>
      </c>
      <c r="B3" s="2276"/>
      <c r="C3" s="2276"/>
      <c r="D3" s="2276"/>
      <c r="E3" s="2277"/>
      <c r="F3" s="764"/>
      <c r="G3" s="765"/>
      <c r="H3" s="765"/>
      <c r="I3" s="765"/>
      <c r="J3" s="766"/>
      <c r="K3" s="766"/>
    </row>
    <row r="4" spans="1:11" x14ac:dyDescent="0.2">
      <c r="A4" s="2278" t="s">
        <v>387</v>
      </c>
      <c r="B4" s="2279"/>
      <c r="C4" s="2279"/>
      <c r="D4" s="2279"/>
      <c r="E4" s="2260"/>
      <c r="F4" s="767"/>
      <c r="G4" s="768"/>
      <c r="H4" s="769"/>
      <c r="I4" s="768"/>
      <c r="J4" s="770"/>
      <c r="K4" s="770"/>
    </row>
    <row r="5" spans="1:11" x14ac:dyDescent="0.2">
      <c r="A5" s="2296" t="s">
        <v>1129</v>
      </c>
      <c r="B5" s="2269"/>
      <c r="C5" s="2269"/>
      <c r="D5" s="2269"/>
      <c r="E5" s="229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96" t="s">
        <v>1917</v>
      </c>
      <c r="B10" s="2269"/>
      <c r="C10" s="2269"/>
      <c r="D10" s="2269"/>
      <c r="E10" s="2298"/>
      <c r="F10" s="784" t="s">
        <v>917</v>
      </c>
      <c r="G10" s="783"/>
      <c r="H10" s="785"/>
      <c r="I10" s="765"/>
      <c r="J10" s="766"/>
      <c r="K10" s="766"/>
    </row>
    <row r="11" spans="1:11" x14ac:dyDescent="0.2">
      <c r="A11" s="2296" t="s">
        <v>162</v>
      </c>
      <c r="B11" s="2269"/>
      <c r="C11" s="2269"/>
      <c r="D11" s="2269"/>
      <c r="E11" s="2297"/>
      <c r="F11" s="771" t="s">
        <v>907</v>
      </c>
      <c r="G11" s="772"/>
      <c r="H11" s="765"/>
      <c r="I11" s="765"/>
      <c r="J11" s="766"/>
      <c r="K11" s="774"/>
    </row>
    <row r="12" spans="1:11" ht="13.5" thickBot="1" x14ac:dyDescent="0.25">
      <c r="A12" s="2286" t="s">
        <v>961</v>
      </c>
      <c r="B12" s="2287"/>
      <c r="C12" s="2287"/>
      <c r="D12" s="2287"/>
      <c r="E12" s="2288"/>
      <c r="F12" s="1778"/>
      <c r="G12" s="1779">
        <f>SUM(G5:G11)</f>
        <v>0</v>
      </c>
      <c r="H12" s="1779">
        <f>SUM(H5:H11)</f>
        <v>0</v>
      </c>
      <c r="I12" s="1779">
        <f>SUM(I5:I11)</f>
        <v>0</v>
      </c>
      <c r="J12" s="1779">
        <f>SUM(J5:J11)</f>
        <v>0</v>
      </c>
      <c r="K12" s="1779">
        <f>SUM(K5:K11)</f>
        <v>0</v>
      </c>
    </row>
    <row r="13" spans="1:11" ht="13.5" thickTop="1" x14ac:dyDescent="0.2">
      <c r="A13" s="2280" t="s">
        <v>388</v>
      </c>
      <c r="B13" s="2281"/>
      <c r="C13" s="2281"/>
      <c r="D13" s="2281"/>
      <c r="E13" s="2282"/>
      <c r="F13" s="786"/>
      <c r="G13" s="787"/>
      <c r="H13" s="788"/>
      <c r="I13" s="789"/>
      <c r="J13" s="789"/>
      <c r="K13" s="789"/>
    </row>
    <row r="14" spans="1:11" x14ac:dyDescent="0.2">
      <c r="A14" s="2302" t="s">
        <v>476</v>
      </c>
      <c r="B14" s="2302"/>
      <c r="C14" s="2302"/>
      <c r="D14" s="2302"/>
      <c r="E14" s="2303"/>
      <c r="F14" s="790" t="s">
        <v>909</v>
      </c>
      <c r="G14" s="783"/>
      <c r="H14" s="765"/>
      <c r="I14" s="772"/>
      <c r="J14" s="774"/>
      <c r="K14" s="766"/>
    </row>
    <row r="15" spans="1:11" x14ac:dyDescent="0.2">
      <c r="A15" s="2269" t="s">
        <v>4</v>
      </c>
      <c r="B15" s="2269"/>
      <c r="C15" s="2269"/>
      <c r="D15" s="2269"/>
      <c r="E15" s="2297"/>
      <c r="F15" s="790" t="s">
        <v>910</v>
      </c>
      <c r="G15" s="772"/>
      <c r="H15" s="765"/>
      <c r="I15" s="765"/>
      <c r="J15" s="766"/>
      <c r="K15" s="766"/>
    </row>
    <row r="16" spans="1:11" x14ac:dyDescent="0.2">
      <c r="A16" s="2269" t="s">
        <v>316</v>
      </c>
      <c r="B16" s="2269"/>
      <c r="C16" s="2269"/>
      <c r="D16" s="2269"/>
      <c r="E16" s="2297"/>
      <c r="F16" s="790" t="s">
        <v>980</v>
      </c>
      <c r="G16" s="773"/>
      <c r="H16" s="768"/>
      <c r="I16" s="768"/>
      <c r="J16" s="770"/>
      <c r="K16" s="770"/>
    </row>
    <row r="17" spans="1:11" x14ac:dyDescent="0.2">
      <c r="A17" s="2291" t="s">
        <v>992</v>
      </c>
      <c r="B17" s="2291"/>
      <c r="C17" s="2291"/>
      <c r="D17" s="2291"/>
      <c r="E17" s="2292"/>
      <c r="F17" s="791"/>
      <c r="G17" s="792"/>
      <c r="H17" s="793"/>
      <c r="I17" s="793"/>
      <c r="J17" s="794"/>
      <c r="K17" s="795"/>
    </row>
    <row r="18" spans="1:11" x14ac:dyDescent="0.2">
      <c r="A18" s="2283" t="s">
        <v>386</v>
      </c>
      <c r="B18" s="2284"/>
      <c r="C18" s="2284"/>
      <c r="D18" s="2284"/>
      <c r="E18" s="2285"/>
      <c r="F18" s="790" t="s">
        <v>989</v>
      </c>
      <c r="G18" s="783"/>
      <c r="H18" s="783"/>
      <c r="I18" s="783"/>
      <c r="J18" s="766"/>
      <c r="K18" s="796"/>
    </row>
    <row r="19" spans="1:11" ht="21.75" customHeight="1" x14ac:dyDescent="0.2">
      <c r="A19" s="2304" t="s">
        <v>1913</v>
      </c>
      <c r="B19" s="2304"/>
      <c r="C19" s="2304"/>
      <c r="D19" s="2304"/>
      <c r="E19" s="2305"/>
      <c r="F19" s="790" t="s">
        <v>990</v>
      </c>
      <c r="G19" s="783"/>
      <c r="H19" s="783"/>
      <c r="I19" s="783"/>
      <c r="J19" s="766"/>
      <c r="K19" s="796"/>
    </row>
    <row r="20" spans="1:11" x14ac:dyDescent="0.2">
      <c r="A20" s="2283" t="s">
        <v>1918</v>
      </c>
      <c r="B20" s="2284"/>
      <c r="C20" s="2284"/>
      <c r="D20" s="2284"/>
      <c r="E20" s="2285"/>
      <c r="F20" s="790" t="s">
        <v>991</v>
      </c>
      <c r="G20" s="783"/>
      <c r="H20" s="783"/>
      <c r="I20" s="783"/>
      <c r="J20" s="766"/>
      <c r="K20" s="796"/>
    </row>
    <row r="21" spans="1:11" ht="13.5" thickBot="1" x14ac:dyDescent="0.25">
      <c r="A21" s="2289" t="s">
        <v>659</v>
      </c>
      <c r="B21" s="2289"/>
      <c r="C21" s="2289"/>
      <c r="D21" s="2289"/>
      <c r="E21" s="2289"/>
      <c r="F21" s="1780"/>
      <c r="G21" s="793"/>
      <c r="H21" s="797"/>
      <c r="I21" s="797"/>
      <c r="J21" s="1781">
        <f>SUM(J18:J20)</f>
        <v>0</v>
      </c>
      <c r="K21" s="794"/>
    </row>
    <row r="22" spans="1:11" ht="13.5" thickTop="1" x14ac:dyDescent="0.2">
      <c r="A22" s="2269" t="s">
        <v>1919</v>
      </c>
      <c r="B22" s="2269"/>
      <c r="C22" s="2269"/>
      <c r="D22" s="2269"/>
      <c r="E22" s="2297"/>
      <c r="F22" s="790" t="s">
        <v>917</v>
      </c>
      <c r="G22" s="783"/>
      <c r="H22" s="765"/>
      <c r="I22" s="765"/>
      <c r="J22" s="798"/>
      <c r="K22" s="766"/>
    </row>
    <row r="23" spans="1:11" ht="13.5" thickBot="1" x14ac:dyDescent="0.25">
      <c r="A23" s="2290" t="s">
        <v>962</v>
      </c>
      <c r="B23" s="2289"/>
      <c r="C23" s="2289"/>
      <c r="D23" s="2289"/>
      <c r="E23" s="2289"/>
      <c r="F23" s="1782"/>
      <c r="G23" s="1779">
        <f>SUM(G14:G16,G21,G22)</f>
        <v>0</v>
      </c>
      <c r="H23" s="1779">
        <f>SUM(H14:H16,H21,H22)</f>
        <v>0</v>
      </c>
      <c r="I23" s="1779">
        <f>SUM(I14:I16,I21,I22)</f>
        <v>0</v>
      </c>
      <c r="J23" s="1779">
        <f>SUM(J14:J16,J21,J22)</f>
        <v>0</v>
      </c>
      <c r="K23" s="1779">
        <f>SUM(K14:K16,K21,K22)</f>
        <v>0</v>
      </c>
    </row>
    <row r="24" spans="1:11" ht="14.25" thickTop="1" thickBot="1" x14ac:dyDescent="0.25">
      <c r="A24" s="2290" t="s">
        <v>2023</v>
      </c>
      <c r="B24" s="2289"/>
      <c r="C24" s="2289"/>
      <c r="D24" s="2289"/>
      <c r="E24" s="2289"/>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2033</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99"/>
      <c r="I31" s="2300"/>
      <c r="J31" s="2300"/>
      <c r="K31" s="2300"/>
    </row>
    <row r="32" spans="1:11" x14ac:dyDescent="0.2">
      <c r="A32" s="810"/>
      <c r="B32" s="237"/>
      <c r="C32" s="237"/>
      <c r="D32" s="237"/>
      <c r="E32" s="806"/>
      <c r="F32" s="812" t="s">
        <v>561</v>
      </c>
      <c r="G32" s="765"/>
      <c r="H32" s="2301"/>
      <c r="I32" s="2300"/>
      <c r="J32" s="2300"/>
      <c r="K32" s="2300"/>
    </row>
    <row r="33" spans="1:11" ht="1.5" customHeight="1" x14ac:dyDescent="0.2">
      <c r="A33" s="813" t="s">
        <v>1231</v>
      </c>
      <c r="B33" s="364"/>
      <c r="C33" s="364"/>
      <c r="D33" s="364"/>
      <c r="E33" s="364"/>
      <c r="F33" s="364"/>
      <c r="G33" s="814"/>
      <c r="H33" s="2301"/>
      <c r="I33" s="2300"/>
      <c r="J33" s="2300"/>
      <c r="K33" s="2300"/>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69" t="s">
        <v>562</v>
      </c>
      <c r="B41" s="2270"/>
      <c r="C41" s="2270"/>
      <c r="D41" s="2270"/>
      <c r="E41" s="2270"/>
      <c r="F41" s="2271"/>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1914</v>
      </c>
      <c r="B46" s="408" t="s">
        <v>1774</v>
      </c>
    </row>
    <row r="47" spans="1:11" s="824" customFormat="1" ht="12.75" customHeight="1" x14ac:dyDescent="0.2">
      <c r="A47" s="822"/>
      <c r="B47" s="823" t="s">
        <v>1775</v>
      </c>
      <c r="E47" s="823"/>
      <c r="K47" s="825"/>
    </row>
    <row r="48" spans="1:11" ht="12.75" customHeight="1" x14ac:dyDescent="0.2">
      <c r="A48" s="1553"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D12" sqref="D1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8" t="s">
        <v>2032</v>
      </c>
      <c r="B1" s="2309"/>
      <c r="C1" s="2310"/>
      <c r="D1" s="827"/>
      <c r="E1" s="828"/>
      <c r="F1" s="828"/>
      <c r="G1" s="829"/>
      <c r="H1" s="830"/>
      <c r="I1" s="831"/>
      <c r="J1" s="2306"/>
      <c r="K1" s="2307"/>
      <c r="L1" s="2307"/>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47026</v>
      </c>
      <c r="D12" s="845">
        <v>2620</v>
      </c>
      <c r="E12" s="845"/>
      <c r="F12" s="1781">
        <f>(C12+D12)-E12</f>
        <v>49646</v>
      </c>
      <c r="G12" s="844">
        <v>10</v>
      </c>
      <c r="H12" s="766"/>
      <c r="I12" s="766"/>
      <c r="J12" s="766"/>
      <c r="K12" s="1790">
        <f>(H12+I12)-J12</f>
        <v>0</v>
      </c>
      <c r="L12" s="1790">
        <f>F12-K12</f>
        <v>49646</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47026</v>
      </c>
      <c r="D16" s="1781">
        <f>SUM(D3,D5:D6,D8:D10,D12:D15)</f>
        <v>2620</v>
      </c>
      <c r="E16" s="1781">
        <f>SUM(E3,E5:E6,E8:E10,E12:E15)</f>
        <v>0</v>
      </c>
      <c r="F16" s="1781">
        <f>SUM(F3,F5:F6,F8:F10,F12:F15)</f>
        <v>49646</v>
      </c>
      <c r="G16" s="844"/>
      <c r="H16" s="1781">
        <f>SUM(H3,H6,H8:H10,H12:H14,)</f>
        <v>0</v>
      </c>
      <c r="I16" s="1781">
        <f>SUM(I3,I6,I8:I10,I12:I14,)</f>
        <v>0</v>
      </c>
      <c r="J16" s="1781">
        <f>SUM(J3,J6,J8:J10,J12:J14,)</f>
        <v>0</v>
      </c>
      <c r="K16" s="1781">
        <f>(H16+I16)-J16</f>
        <v>0</v>
      </c>
      <c r="L16" s="1781">
        <f>F16-K16</f>
        <v>49646</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14" t="s">
        <v>1699</v>
      </c>
      <c r="B1" s="2315"/>
      <c r="C1" s="2315"/>
      <c r="D1" s="2315"/>
      <c r="E1" s="2315"/>
      <c r="F1" s="2316"/>
      <c r="G1" s="856"/>
    </row>
    <row r="2" spans="1:7" ht="15" customHeight="1" thickBot="1" x14ac:dyDescent="0.25">
      <c r="A2" s="2317" t="s">
        <v>498</v>
      </c>
      <c r="B2" s="2318"/>
      <c r="C2" s="2318"/>
      <c r="D2" s="2318"/>
      <c r="E2" s="2318"/>
      <c r="F2" s="231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20"/>
      <c r="B5" s="2321"/>
      <c r="C5" s="2321"/>
      <c r="D5" s="2321"/>
      <c r="E5" s="2321"/>
      <c r="F5" s="2321"/>
    </row>
    <row r="6" spans="1:7" ht="13.5" customHeight="1" thickBot="1" x14ac:dyDescent="0.25">
      <c r="A6" s="2311" t="s">
        <v>1166</v>
      </c>
      <c r="B6" s="2312"/>
      <c r="C6" s="2312"/>
      <c r="D6" s="2312"/>
      <c r="E6" s="2312"/>
      <c r="F6" s="231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2358762</v>
      </c>
      <c r="G8" s="866"/>
    </row>
    <row r="9" spans="1:7" x14ac:dyDescent="0.2">
      <c r="A9" s="870" t="s">
        <v>480</v>
      </c>
      <c r="B9" s="871" t="s">
        <v>1986</v>
      </c>
      <c r="C9" s="872"/>
      <c r="D9" s="870" t="s">
        <v>522</v>
      </c>
      <c r="E9" s="869"/>
      <c r="F9" s="1934">
        <f>'Expenditures 15-22'!K151</f>
        <v>0</v>
      </c>
      <c r="G9" s="873"/>
    </row>
    <row r="10" spans="1:7" x14ac:dyDescent="0.2">
      <c r="A10" s="870" t="s">
        <v>520</v>
      </c>
      <c r="B10" s="871" t="s">
        <v>1987</v>
      </c>
      <c r="C10" s="872"/>
      <c r="D10" s="870" t="s">
        <v>522</v>
      </c>
      <c r="E10" s="869"/>
      <c r="F10" s="1934">
        <f>'Expenditures 15-22'!K174</f>
        <v>0</v>
      </c>
      <c r="G10" s="873"/>
    </row>
    <row r="11" spans="1:7" x14ac:dyDescent="0.2">
      <c r="A11" s="870" t="s">
        <v>481</v>
      </c>
      <c r="B11" s="871" t="s">
        <v>1988</v>
      </c>
      <c r="C11" s="872"/>
      <c r="D11" s="870" t="s">
        <v>522</v>
      </c>
      <c r="E11" s="869"/>
      <c r="F11" s="1934">
        <f>'Expenditures 15-22'!K210</f>
        <v>0</v>
      </c>
      <c r="G11" s="873"/>
    </row>
    <row r="12" spans="1:7" x14ac:dyDescent="0.2">
      <c r="A12" s="870" t="s">
        <v>482</v>
      </c>
      <c r="B12" s="871" t="s">
        <v>1989</v>
      </c>
      <c r="C12" s="872"/>
      <c r="D12" s="870" t="s">
        <v>522</v>
      </c>
      <c r="E12" s="869"/>
      <c r="F12" s="1934">
        <f>'Expenditures 15-22'!K295</f>
        <v>0</v>
      </c>
      <c r="G12" s="873"/>
    </row>
    <row r="13" spans="1:7" x14ac:dyDescent="0.2">
      <c r="A13" s="870" t="s">
        <v>108</v>
      </c>
      <c r="B13" s="871" t="s">
        <v>1990</v>
      </c>
      <c r="C13" s="872"/>
      <c r="D13" s="870" t="s">
        <v>522</v>
      </c>
      <c r="E13" s="869"/>
      <c r="F13" s="1934">
        <f>'Expenditures 15-22'!K342</f>
        <v>0</v>
      </c>
      <c r="G13" s="874"/>
    </row>
    <row r="14" spans="1:7" ht="12" customHeight="1" thickBot="1" x14ac:dyDescent="0.25">
      <c r="A14" s="1791"/>
      <c r="B14" s="1792"/>
      <c r="C14" s="1793"/>
      <c r="D14" s="1794" t="s">
        <v>522</v>
      </c>
      <c r="E14" s="1795" t="s">
        <v>1015</v>
      </c>
      <c r="F14" s="1796">
        <f>SUM(F8:F13)</f>
        <v>2358762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6052</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1163257</v>
      </c>
      <c r="G53" s="866"/>
    </row>
    <row r="54" spans="1:7" x14ac:dyDescent="0.2">
      <c r="A54" s="870" t="s">
        <v>479</v>
      </c>
      <c r="B54" s="870" t="s">
        <v>1552</v>
      </c>
      <c r="C54" s="890" t="s">
        <v>1039</v>
      </c>
      <c r="D54" s="886" t="s">
        <v>1157</v>
      </c>
      <c r="E54" s="869"/>
      <c r="F54" s="1938">
        <f>'Expenditures 15-22'!G114</f>
        <v>2620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8">
        <f>'Expenditures 15-22'!K139</f>
        <v>0</v>
      </c>
      <c r="G57" s="866"/>
    </row>
    <row r="58" spans="1:7" x14ac:dyDescent="0.2">
      <c r="A58" s="870" t="s">
        <v>480</v>
      </c>
      <c r="B58" s="870" t="s">
        <v>1992</v>
      </c>
      <c r="C58" s="887" t="s">
        <v>1039</v>
      </c>
      <c r="D58" s="886" t="s">
        <v>1157</v>
      </c>
      <c r="E58" s="869"/>
      <c r="F58" s="1940">
        <f>'Expenditures 15-22'!G151</f>
        <v>0</v>
      </c>
      <c r="G58" s="866"/>
    </row>
    <row r="59" spans="1:7" x14ac:dyDescent="0.2">
      <c r="A59" s="894" t="s">
        <v>480</v>
      </c>
      <c r="B59" s="857" t="s">
        <v>1993</v>
      </c>
      <c r="C59" s="895" t="s">
        <v>1039</v>
      </c>
      <c r="D59" s="857" t="s">
        <v>309</v>
      </c>
      <c r="F59" s="1941">
        <f>'Expenditures 15-22'!I151</f>
        <v>0</v>
      </c>
      <c r="G59" s="866"/>
    </row>
    <row r="60" spans="1:7" x14ac:dyDescent="0.2">
      <c r="A60" s="894" t="s">
        <v>520</v>
      </c>
      <c r="B60" s="857" t="s">
        <v>1994</v>
      </c>
      <c r="C60" s="895">
        <v>4000</v>
      </c>
      <c r="D60" s="857" t="s">
        <v>330</v>
      </c>
      <c r="F60" s="1939">
        <f>'Expenditures 15-22'!K160</f>
        <v>0</v>
      </c>
      <c r="G60" s="866"/>
    </row>
    <row r="61" spans="1:7" x14ac:dyDescent="0.2">
      <c r="A61" s="896" t="s">
        <v>520</v>
      </c>
      <c r="B61" s="896" t="s">
        <v>1995</v>
      </c>
      <c r="C61" s="897" t="str">
        <f>'Expenditures 15-22'!B170</f>
        <v>5300</v>
      </c>
      <c r="D61" s="898" t="s">
        <v>329</v>
      </c>
      <c r="E61" s="880"/>
      <c r="F61" s="1938">
        <f>'Expenditures 15-22'!K170</f>
        <v>0</v>
      </c>
      <c r="G61" s="866"/>
    </row>
    <row r="62" spans="1:7" x14ac:dyDescent="0.2">
      <c r="A62" s="870" t="s">
        <v>481</v>
      </c>
      <c r="B62" s="870" t="s">
        <v>1996</v>
      </c>
      <c r="C62" s="887">
        <f>'Expenditures 15-22'!B185</f>
        <v>3000</v>
      </c>
      <c r="D62" s="877" t="s">
        <v>469</v>
      </c>
      <c r="E62" s="869"/>
      <c r="F62" s="1938">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1998</v>
      </c>
      <c r="C64" s="897" t="str">
        <f>'Expenditures 15-22'!B206</f>
        <v>5300</v>
      </c>
      <c r="D64" s="893" t="s">
        <v>329</v>
      </c>
      <c r="E64" s="869"/>
      <c r="F64" s="1938">
        <f>'Expenditures 15-22'!K206</f>
        <v>0</v>
      </c>
      <c r="G64" s="866"/>
    </row>
    <row r="65" spans="1:8" x14ac:dyDescent="0.2">
      <c r="A65" s="870" t="s">
        <v>481</v>
      </c>
      <c r="B65" s="870" t="s">
        <v>1999</v>
      </c>
      <c r="C65" s="887" t="s">
        <v>1039</v>
      </c>
      <c r="D65" s="886" t="s">
        <v>1157</v>
      </c>
      <c r="E65" s="869"/>
      <c r="F65" s="1938">
        <f>'Expenditures 15-22'!G210</f>
        <v>0</v>
      </c>
      <c r="G65" s="866"/>
    </row>
    <row r="66" spans="1:8" x14ac:dyDescent="0.2">
      <c r="A66" s="870" t="s">
        <v>481</v>
      </c>
      <c r="B66" s="870" t="s">
        <v>2000</v>
      </c>
      <c r="C66" s="887" t="s">
        <v>1039</v>
      </c>
      <c r="D66" s="886" t="s">
        <v>309</v>
      </c>
      <c r="E66" s="869"/>
      <c r="F66" s="1938">
        <f>'Expenditures 15-22'!I210</f>
        <v>0</v>
      </c>
      <c r="G66" s="866"/>
    </row>
    <row r="67" spans="1:8" x14ac:dyDescent="0.2">
      <c r="A67" s="870" t="s">
        <v>482</v>
      </c>
      <c r="B67" s="870" t="s">
        <v>2001</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2003</v>
      </c>
      <c r="C70" s="887">
        <f>'Expenditures 15-22'!B221</f>
        <v>1300</v>
      </c>
      <c r="D70" s="888" t="str">
        <f>'Expenditures 15-22'!A221</f>
        <v>Adult/Continuing Education Programs</v>
      </c>
      <c r="E70" s="869"/>
      <c r="F70" s="1938">
        <f>'Expenditures 15-22'!K221</f>
        <v>0</v>
      </c>
      <c r="G70" s="866"/>
    </row>
    <row r="71" spans="1:8" x14ac:dyDescent="0.2">
      <c r="A71" s="870" t="s">
        <v>482</v>
      </c>
      <c r="B71" s="870" t="s">
        <v>2004</v>
      </c>
      <c r="C71" s="887">
        <f>'Expenditures 15-22'!B224</f>
        <v>1600</v>
      </c>
      <c r="D71" s="888" t="str">
        <f>'Expenditures 15-22'!A224</f>
        <v>Summer School Programs</v>
      </c>
      <c r="E71" s="869"/>
      <c r="F71" s="1938">
        <f>'Expenditures 15-22'!K224</f>
        <v>0</v>
      </c>
      <c r="G71" s="866"/>
    </row>
    <row r="72" spans="1:8" x14ac:dyDescent="0.2">
      <c r="A72" s="870" t="s">
        <v>482</v>
      </c>
      <c r="B72" s="870" t="s">
        <v>2005</v>
      </c>
      <c r="C72" s="887">
        <f>'Expenditures 15-22'!B280</f>
        <v>3000</v>
      </c>
      <c r="D72" s="877" t="s">
        <v>469</v>
      </c>
      <c r="E72" s="869"/>
      <c r="F72" s="1938">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2007</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2008</v>
      </c>
      <c r="E76" s="1795" t="s">
        <v>1015</v>
      </c>
      <c r="F76" s="1799">
        <f>SUM(F18:F74)</f>
        <v>1171929</v>
      </c>
      <c r="G76" s="866"/>
    </row>
    <row r="77" spans="1:8" s="894" customFormat="1" ht="12" customHeight="1" thickTop="1" thickBot="1" x14ac:dyDescent="0.25">
      <c r="A77" s="1800"/>
      <c r="B77" s="1797"/>
      <c r="C77" s="1793"/>
      <c r="D77" s="1798" t="s">
        <v>2009</v>
      </c>
      <c r="E77" s="1795"/>
      <c r="F77" s="1801">
        <f>(F14-F76)</f>
        <v>1186833</v>
      </c>
      <c r="G77" s="870"/>
    </row>
    <row r="78" spans="1:8" s="894" customFormat="1" ht="12" customHeight="1" thickTop="1" x14ac:dyDescent="0.2">
      <c r="A78" s="1802"/>
      <c r="B78" s="1797"/>
      <c r="C78" s="1793"/>
      <c r="D78" s="1798" t="s">
        <v>2056</v>
      </c>
      <c r="E78" s="1795"/>
      <c r="F78" s="899">
        <v>0</v>
      </c>
      <c r="G78" s="900"/>
      <c r="H78" s="870"/>
    </row>
    <row r="79" spans="1:8" s="894" customFormat="1" ht="12" customHeight="1" thickBot="1" x14ac:dyDescent="0.25">
      <c r="A79" s="1803"/>
      <c r="B79" s="1797"/>
      <c r="C79" s="1793"/>
      <c r="D79" s="1798" t="s">
        <v>2010</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311" t="s">
        <v>1167</v>
      </c>
      <c r="B81" s="2312"/>
      <c r="C81" s="2312"/>
      <c r="D81" s="2312"/>
      <c r="E81" s="2312"/>
      <c r="F81" s="231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4956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80470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0</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687</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121368</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10252</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23621</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2055</v>
      </c>
      <c r="C175" s="1945">
        <v>3100</v>
      </c>
      <c r="D175" s="1946" t="s">
        <v>2058</v>
      </c>
      <c r="E175" s="907"/>
      <c r="F175" s="1930"/>
      <c r="G175" s="928"/>
    </row>
    <row r="176" spans="1:7" x14ac:dyDescent="0.2">
      <c r="A176" s="1943" t="s">
        <v>685</v>
      </c>
      <c r="B176" s="1944" t="s">
        <v>2055</v>
      </c>
      <c r="C176" s="1945">
        <v>3300</v>
      </c>
      <c r="D176" s="1946" t="s">
        <v>2059</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2011</v>
      </c>
      <c r="E178" s="1808" t="s">
        <v>1015</v>
      </c>
      <c r="F178" s="1809">
        <f>SUM(F84:F136,F161:F176)</f>
        <v>241354</v>
      </c>
    </row>
    <row r="179" spans="1:7" ht="12" customHeight="1" x14ac:dyDescent="0.2">
      <c r="A179" s="1791"/>
      <c r="B179" s="1805"/>
      <c r="C179" s="1806"/>
      <c r="D179" s="1807" t="s">
        <v>2012</v>
      </c>
      <c r="E179" s="1808"/>
      <c r="F179" s="1810">
        <f>'PCTC-OEPP 27-28'!F77-F178</f>
        <v>945479</v>
      </c>
    </row>
    <row r="180" spans="1:7" ht="12" customHeight="1" x14ac:dyDescent="0.2">
      <c r="A180" s="1791"/>
      <c r="B180" s="1805"/>
      <c r="C180" s="1806"/>
      <c r="D180" s="1807" t="s">
        <v>1921</v>
      </c>
      <c r="E180" s="1808"/>
      <c r="F180" s="1810">
        <f>'Cap Outlay Deprec 26'!I18</f>
        <v>0</v>
      </c>
    </row>
    <row r="181" spans="1:7" ht="12" customHeight="1" x14ac:dyDescent="0.2">
      <c r="A181" s="1791"/>
      <c r="B181" s="1805"/>
      <c r="C181" s="1806"/>
      <c r="D181" s="1807" t="s">
        <v>2013</v>
      </c>
      <c r="E181" s="1808"/>
      <c r="F181" s="1810">
        <f>F179+F180</f>
        <v>945479</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2014</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7" customFormat="1" ht="12.2" customHeight="1" x14ac:dyDescent="0.2">
      <c r="A186" s="1947" t="s">
        <v>2062</v>
      </c>
      <c r="B186" s="1948"/>
      <c r="C186" s="1949"/>
      <c r="D186" s="1948"/>
      <c r="E186" s="1949"/>
      <c r="F186" s="1948"/>
      <c r="G186" s="1948"/>
    </row>
    <row r="187" spans="1:7" s="1947" customFormat="1" ht="12.2" customHeight="1" x14ac:dyDescent="0.2">
      <c r="A187" s="1950" t="s">
        <v>2063</v>
      </c>
      <c r="C187" s="1949"/>
      <c r="D187" s="1948"/>
      <c r="E187" s="1949"/>
      <c r="F187" s="1948"/>
      <c r="G187" s="1948"/>
    </row>
    <row r="188" spans="1:7" ht="12" customHeight="1" x14ac:dyDescent="0.2">
      <c r="C188" s="950"/>
      <c r="D188" s="931"/>
      <c r="E188" s="950"/>
      <c r="F188" s="931"/>
      <c r="G188" s="931"/>
    </row>
    <row r="189" spans="1:7" x14ac:dyDescent="0.2">
      <c r="A189" s="1951" t="s">
        <v>2061</v>
      </c>
      <c r="B189" s="1952"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8" sqref="A18:D18"/>
    </sheetView>
  </sheetViews>
  <sheetFormatPr defaultColWidth="9.140625"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1937</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325" t="s">
        <v>1922</v>
      </c>
      <c r="B4" s="2326"/>
      <c r="C4" s="2326"/>
      <c r="D4" s="2326"/>
      <c r="E4" s="2326"/>
      <c r="F4" s="2326"/>
      <c r="G4" s="2327"/>
    </row>
    <row r="5" spans="1:7" x14ac:dyDescent="0.25">
      <c r="A5" s="2328"/>
      <c r="B5" s="2329"/>
      <c r="C5" s="2329"/>
      <c r="D5" s="2329"/>
      <c r="E5" s="2329"/>
      <c r="F5" s="2329"/>
      <c r="G5" s="2330"/>
    </row>
    <row r="6" spans="1:7" ht="18.75" x14ac:dyDescent="0.25">
      <c r="A6" s="1555" t="s">
        <v>1923</v>
      </c>
      <c r="B6" s="1556"/>
      <c r="C6" s="1556"/>
      <c r="D6" s="1556"/>
      <c r="E6" s="1556"/>
      <c r="F6" s="1556"/>
      <c r="G6" s="1557"/>
    </row>
    <row r="7" spans="1:7" ht="30.75" customHeight="1" x14ac:dyDescent="0.25">
      <c r="A7" s="2331" t="s">
        <v>2072</v>
      </c>
      <c r="B7" s="2332"/>
      <c r="C7" s="2332"/>
      <c r="D7" s="2332"/>
      <c r="E7" s="2332"/>
      <c r="F7" s="2332"/>
      <c r="G7" s="2333"/>
    </row>
    <row r="8" spans="1:7" ht="15.75" customHeight="1" x14ac:dyDescent="0.25">
      <c r="A8" s="2334" t="s">
        <v>2021</v>
      </c>
      <c r="B8" s="2335"/>
      <c r="C8" s="2335"/>
      <c r="D8" s="2335"/>
      <c r="E8" s="2335"/>
      <c r="F8" s="2335"/>
      <c r="G8" s="2336"/>
    </row>
    <row r="9" spans="1:7" ht="35.25" customHeight="1" x14ac:dyDescent="0.25">
      <c r="A9" s="2331" t="s">
        <v>2020</v>
      </c>
      <c r="B9" s="2332"/>
      <c r="C9" s="2332"/>
      <c r="D9" s="2332"/>
      <c r="E9" s="2332"/>
      <c r="F9" s="2332"/>
      <c r="G9" s="2333"/>
    </row>
    <row r="10" spans="1:7" ht="15" customHeight="1" x14ac:dyDescent="0.25">
      <c r="A10" s="1558" t="s">
        <v>1924</v>
      </c>
      <c r="B10" s="1559"/>
      <c r="C10" s="1559"/>
      <c r="D10" s="1559"/>
      <c r="E10" s="1559"/>
      <c r="F10" s="1559"/>
      <c r="G10" s="1560"/>
    </row>
    <row r="11" spans="1:7" ht="17.25" customHeight="1" x14ac:dyDescent="0.25">
      <c r="A11" s="2331" t="s">
        <v>1938</v>
      </c>
      <c r="B11" s="2332"/>
      <c r="C11" s="2332"/>
      <c r="D11" s="2332"/>
      <c r="E11" s="2332"/>
      <c r="F11" s="2332"/>
      <c r="G11" s="2333"/>
    </row>
    <row r="12" spans="1:7" ht="15" customHeight="1" x14ac:dyDescent="0.25">
      <c r="A12" s="1558" t="s">
        <v>1929</v>
      </c>
      <c r="B12" s="1559"/>
      <c r="C12" s="1559"/>
      <c r="D12" s="1559"/>
      <c r="E12" s="1559"/>
      <c r="F12" s="1559"/>
      <c r="G12" s="1560"/>
    </row>
    <row r="13" spans="1:7" ht="32.25" customHeight="1" x14ac:dyDescent="0.25">
      <c r="A13" s="2322" t="s">
        <v>1930</v>
      </c>
      <c r="B13" s="2323"/>
      <c r="C13" s="2323"/>
      <c r="D13" s="2323"/>
      <c r="E13" s="2323"/>
      <c r="F13" s="2323"/>
      <c r="G13" s="2324"/>
    </row>
    <row r="14" spans="1:7" x14ac:dyDescent="0.25">
      <c r="A14" s="1682" t="s">
        <v>1939</v>
      </c>
      <c r="B14" s="1683"/>
      <c r="C14" s="1683"/>
      <c r="D14" s="1683"/>
      <c r="E14" s="1683"/>
      <c r="F14" s="1683"/>
      <c r="G14" s="1684"/>
    </row>
    <row r="15" spans="1:7" ht="61.5" customHeight="1" x14ac:dyDescent="0.25">
      <c r="A15" s="1567" t="s">
        <v>1931</v>
      </c>
      <c r="B15" s="1567" t="s">
        <v>1932</v>
      </c>
      <c r="C15" s="1567" t="s">
        <v>1933</v>
      </c>
      <c r="D15" s="1568" t="s">
        <v>1934</v>
      </c>
      <c r="E15" s="1568" t="s">
        <v>1925</v>
      </c>
      <c r="F15" s="1568" t="s">
        <v>1935</v>
      </c>
      <c r="G15" s="1568" t="s">
        <v>1936</v>
      </c>
    </row>
    <row r="16" spans="1:7" x14ac:dyDescent="0.25">
      <c r="A16" s="1669" t="s">
        <v>1940</v>
      </c>
      <c r="B16" s="1670" t="s">
        <v>1928</v>
      </c>
      <c r="C16" s="1671" t="s">
        <v>1926</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991" t="s">
        <v>2152</v>
      </c>
      <c r="B17" s="1992" t="s">
        <v>2165</v>
      </c>
      <c r="C17" s="1993" t="s">
        <v>2092</v>
      </c>
      <c r="D17" s="1866">
        <v>34895</v>
      </c>
      <c r="E17" s="1561">
        <f t="shared" ref="E17:E141" si="1">IF(D17&lt;=25000,D17,IF(D17&gt;25000,25000,0))</f>
        <v>25000</v>
      </c>
      <c r="F17" s="1814">
        <f t="shared" si="0"/>
        <v>25000</v>
      </c>
      <c r="G17" s="1815">
        <f>IF(F17=0,0,D17-F17)</f>
        <v>9895</v>
      </c>
      <c r="H17" s="1668"/>
    </row>
    <row r="18" spans="1:8" x14ac:dyDescent="0.25">
      <c r="A18" s="1991"/>
      <c r="B18" s="1992"/>
      <c r="C18" s="1993"/>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34895</v>
      </c>
      <c r="E141" s="1562">
        <f t="shared" si="1"/>
        <v>25000</v>
      </c>
      <c r="F141" s="1816">
        <f>SUM(F17:F140)</f>
        <v>25000</v>
      </c>
      <c r="G141" s="1817">
        <f>SUM(G17:G140)</f>
        <v>9895</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0" colorId="8" zoomScale="110" zoomScaleNormal="110" workbookViewId="0">
      <selection activeCell="E40" sqref="E4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37" t="s">
        <v>1778</v>
      </c>
      <c r="B5" s="2338"/>
      <c r="C5" s="2338"/>
      <c r="D5" s="2338"/>
      <c r="E5" s="2338"/>
      <c r="F5" s="2338"/>
      <c r="G5" s="2339"/>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v>8500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0</v>
      </c>
      <c r="F9" s="975"/>
      <c r="G9" s="976"/>
      <c r="H9" s="162"/>
      <c r="I9" s="162"/>
    </row>
    <row r="10" spans="1:9" s="669" customFormat="1" ht="12" customHeight="1" x14ac:dyDescent="0.2">
      <c r="A10" s="971" t="s">
        <v>2073</v>
      </c>
      <c r="B10" s="972"/>
      <c r="C10" s="977"/>
      <c r="D10" s="973"/>
      <c r="E10" s="974">
        <v>0</v>
      </c>
      <c r="F10" s="975"/>
      <c r="G10" s="976"/>
      <c r="H10" s="162"/>
      <c r="I10" s="162"/>
    </row>
    <row r="11" spans="1:9" s="669" customFormat="1" ht="22.5" customHeight="1" x14ac:dyDescent="0.2">
      <c r="A11" s="2342" t="s">
        <v>1942</v>
      </c>
      <c r="B11" s="2343"/>
      <c r="C11" s="2343"/>
      <c r="D11" s="2344"/>
      <c r="E11" s="978"/>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0</v>
      </c>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654015</v>
      </c>
      <c r="F19" s="1821"/>
      <c r="G19" s="1823">
        <f>'Expenditures 15-22'!K33-SUM('Expenditures 15-22'!G33,'Expenditures 15-22'!I33)+'Expenditures 15-22'!D229</f>
        <v>654015</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273760</v>
      </c>
      <c r="F21" s="1824"/>
      <c r="G21" s="1827">
        <f>'Expenditures 15-22'!K42-SUM('Expenditures 15-22'!G42,'Expenditures 15-22'!I42)+'Expenditures 15-22'!K120-SUM('Expenditures 15-22'!G120,'Expenditures 15-22'!I120)+'Expenditures 15-22'!K180-SUM('Expenditures 15-22'!G180,'Expenditures 15-22'!I180)+'Expenditures 15-22'!D238</f>
        <v>273760</v>
      </c>
      <c r="H21" s="988"/>
      <c r="I21" s="162"/>
    </row>
    <row r="22" spans="1:9" s="669" customFormat="1" ht="12" customHeight="1" x14ac:dyDescent="0.2">
      <c r="A22" s="995" t="s">
        <v>585</v>
      </c>
      <c r="B22" s="996"/>
      <c r="C22" s="994">
        <v>2200</v>
      </c>
      <c r="D22" s="1824"/>
      <c r="E22" s="1826">
        <f>'Expenditures 15-22'!K47-SUM('Expenditures 15-22'!G47,'Expenditures 15-22'!I47)+'Expenditures 15-22'!D243</f>
        <v>10313</v>
      </c>
      <c r="F22" s="1824"/>
      <c r="G22" s="1827">
        <f>'Expenditures 15-22'!K47-SUM('Expenditures 15-22'!G47,'Expenditures 15-22'!I47)+'Expenditures 15-22'!D243</f>
        <v>10313</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207930</v>
      </c>
      <c r="F23" s="1824"/>
      <c r="G23" s="1826">
        <f>'Expenditures 15-22'!K53-SUM('Expenditures 15-22'!G53,'Expenditures 15-22'!I53)+'Expenditures 15-22'!D257+'Expenditures 15-22'!K330-SUM('Expenditures 15-22'!G330,'Expenditures 15-22'!I330)</f>
        <v>207930</v>
      </c>
      <c r="H23" s="988"/>
      <c r="I23" s="162"/>
    </row>
    <row r="24" spans="1:9" s="669" customFormat="1" ht="12" customHeight="1" x14ac:dyDescent="0.2">
      <c r="A24" s="995" t="s">
        <v>587</v>
      </c>
      <c r="B24" s="996"/>
      <c r="C24" s="994">
        <v>2400</v>
      </c>
      <c r="D24" s="1824"/>
      <c r="E24" s="1826">
        <f>'Expenditures 15-22'!K57-SUM('Expenditures 15-22'!G57,'Expenditures 15-22'!I57)+'Expenditures 15-22'!D261</f>
        <v>33796</v>
      </c>
      <c r="F24" s="1824"/>
      <c r="G24" s="1827">
        <f>'Expenditures 15-22'!K57-SUM('Expenditures 15-22'!G57,'Expenditures 15-22'!I57)+'Expenditures 15-22'!D261</f>
        <v>33796</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8500</v>
      </c>
      <c r="F26" s="1826">
        <f>'Expenditures 15-22'!K59-SUM('Expenditures 15-22'!G59,'Expenditures 15-22'!I59)+'Expenditures 15-22'!D263-E7</f>
        <v>0</v>
      </c>
      <c r="G26" s="1827">
        <f>'Expenditures 15-22'!K122-SUM('Expenditures 15-22'!G122,'Expenditures 15-22'!I122)+E7</f>
        <v>8500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0</v>
      </c>
      <c r="F28" s="1828">
        <f>'Expenditures 15-22'!K61-SUM('Expenditures 15-22'!G61,'Expenditures 15-22'!I61)+'Expenditures 15-22'!K124-SUM('Expenditures 15-22'!G124,'Expenditures 15-22'!I124)+'Expenditures 15-22'!D266-E9</f>
        <v>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0</v>
      </c>
      <c r="F29" s="1824"/>
      <c r="G29" s="182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4571</v>
      </c>
      <c r="E31" s="1826">
        <f>E12</f>
        <v>0</v>
      </c>
      <c r="F31" s="1826">
        <f>'Expenditures 15-22'!K64-SUM('Expenditures 15-22'!G64,'Expenditures 15-22'!I64)+'Expenditures 15-22'!D269-E12</f>
        <v>4571</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4"/>
      <c r="E40" s="1828">
        <f>-'Contracts Paid in CY 29'!G141</f>
        <v>-9895</v>
      </c>
      <c r="F40" s="1824"/>
      <c r="G40" s="1828">
        <f>-'Contracts Paid in CY 29'!G141</f>
        <v>-9895</v>
      </c>
    </row>
    <row r="41" spans="1:7" ht="12" customHeight="1" x14ac:dyDescent="0.2">
      <c r="A41" s="999" t="s">
        <v>158</v>
      </c>
      <c r="B41" s="1000"/>
      <c r="C41" s="1001"/>
      <c r="D41" s="1828">
        <f>SUM(D19:D39)</f>
        <v>4571</v>
      </c>
      <c r="E41" s="1828">
        <f>SUM(E19:E40)</f>
        <v>1178419</v>
      </c>
      <c r="F41" s="1828">
        <f>SUM(F19:F39)</f>
        <v>4571</v>
      </c>
      <c r="G41" s="1828">
        <f>SUM(G19:G40)</f>
        <v>1178419</v>
      </c>
    </row>
    <row r="42" spans="1:7" x14ac:dyDescent="0.2">
      <c r="A42" s="988"/>
      <c r="B42" s="162"/>
      <c r="C42" s="1002"/>
      <c r="D42" s="2340" t="s">
        <v>543</v>
      </c>
      <c r="E42" s="2341"/>
      <c r="F42" s="1003" t="s">
        <v>544</v>
      </c>
      <c r="G42" s="1004"/>
    </row>
    <row r="43" spans="1:7" ht="12" customHeight="1" x14ac:dyDescent="0.2">
      <c r="A43" s="988"/>
      <c r="B43" s="162"/>
      <c r="C43" s="1002"/>
      <c r="D43" s="1829" t="s">
        <v>493</v>
      </c>
      <c r="E43" s="1830">
        <f>D41</f>
        <v>4571</v>
      </c>
      <c r="F43" s="1829" t="s">
        <v>495</v>
      </c>
      <c r="G43" s="1830">
        <f>F41</f>
        <v>4571</v>
      </c>
    </row>
    <row r="44" spans="1:7" ht="12" customHeight="1" x14ac:dyDescent="0.2">
      <c r="A44" s="988"/>
      <c r="B44" s="162"/>
      <c r="C44" s="1002"/>
      <c r="D44" s="1829" t="s">
        <v>494</v>
      </c>
      <c r="E44" s="1830">
        <f>E41</f>
        <v>1178419</v>
      </c>
      <c r="F44" s="1829" t="s">
        <v>494</v>
      </c>
      <c r="G44" s="1830">
        <f>G41</f>
        <v>1178419</v>
      </c>
    </row>
    <row r="45" spans="1:7" ht="12" customHeight="1" x14ac:dyDescent="0.2">
      <c r="A45" s="988"/>
      <c r="B45" s="162"/>
      <c r="C45" s="162"/>
      <c r="D45" s="1831" t="s">
        <v>1063</v>
      </c>
      <c r="E45" s="1832">
        <f>(E43/E44)</f>
        <v>3.8789259168428209E-3</v>
      </c>
      <c r="F45" s="1831" t="s">
        <v>1063</v>
      </c>
      <c r="G45" s="1832">
        <f>(G43/G44)</f>
        <v>3.8789259168428209E-3</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6" sqref="F26"/>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48" t="s">
        <v>1446</v>
      </c>
      <c r="B1" s="2348"/>
      <c r="C1" s="2348"/>
      <c r="D1" s="2348"/>
      <c r="E1" s="2348"/>
      <c r="F1" s="2348"/>
    </row>
    <row r="2" spans="1:10" x14ac:dyDescent="0.2">
      <c r="A2" s="1911" t="s">
        <v>2045</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49" t="s">
        <v>1627</v>
      </c>
      <c r="B5" s="2350"/>
      <c r="C5" s="2351"/>
      <c r="D5" s="2351"/>
      <c r="E5" s="2351"/>
      <c r="F5" s="2351"/>
    </row>
    <row r="6" spans="1:10" ht="12" customHeight="1" x14ac:dyDescent="0.25">
      <c r="A6" s="1874"/>
      <c r="B6" s="1875"/>
      <c r="C6" s="2352" t="str">
        <f>COVER!A17</f>
        <v>Kankakee Area Special Education Cooperative</v>
      </c>
      <c r="D6" s="2352"/>
      <c r="E6" s="2352"/>
      <c r="F6" s="1876"/>
    </row>
    <row r="7" spans="1:10" ht="11.25" customHeight="1" thickBot="1" x14ac:dyDescent="0.3">
      <c r="A7" s="1874"/>
      <c r="B7" s="1875"/>
      <c r="C7" s="2353">
        <f>COVER!A13</f>
        <v>32046850060</v>
      </c>
      <c r="D7" s="2353"/>
      <c r="E7" s="2353"/>
      <c r="F7" s="1876"/>
    </row>
    <row r="8" spans="1:10" ht="25.5" customHeight="1" thickBot="1" x14ac:dyDescent="0.25">
      <c r="A8" s="1917" t="s">
        <v>2022</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t="s">
        <v>2084</v>
      </c>
      <c r="D14" s="1889" t="s">
        <v>2084</v>
      </c>
      <c r="E14" s="1892"/>
      <c r="F14" s="1891" t="s">
        <v>2091</v>
      </c>
      <c r="H14" s="1902">
        <f t="shared" si="0"/>
        <v>5</v>
      </c>
      <c r="I14" s="1902">
        <f t="shared" si="1"/>
        <v>5</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t="s">
        <v>2084</v>
      </c>
      <c r="D16" s="1889" t="s">
        <v>2084</v>
      </c>
      <c r="E16" s="1892"/>
      <c r="F16" s="1891" t="s">
        <v>2154</v>
      </c>
      <c r="H16" s="1902">
        <f t="shared" si="0"/>
        <v>5</v>
      </c>
      <c r="I16" s="1902">
        <f t="shared" si="1"/>
        <v>5</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2084</v>
      </c>
      <c r="D19" s="1889" t="s">
        <v>2084</v>
      </c>
      <c r="E19" s="1892"/>
      <c r="F19" s="1891" t="s">
        <v>2091</v>
      </c>
      <c r="H19" s="1902">
        <f t="shared" si="0"/>
        <v>5</v>
      </c>
      <c r="I19" s="1902">
        <f t="shared" si="1"/>
        <v>5</v>
      </c>
      <c r="J19" s="1902">
        <f t="shared" si="2"/>
        <v>0</v>
      </c>
    </row>
    <row r="20" spans="1:12" ht="12" customHeight="1" x14ac:dyDescent="0.2">
      <c r="A20" s="1887" t="s">
        <v>1609</v>
      </c>
      <c r="B20" s="1888"/>
      <c r="C20" s="1889" t="s">
        <v>2084</v>
      </c>
      <c r="D20" s="1889" t="s">
        <v>2084</v>
      </c>
      <c r="E20" s="1892"/>
      <c r="F20" s="1891" t="s">
        <v>2091</v>
      </c>
      <c r="H20" s="1902">
        <f t="shared" si="0"/>
        <v>5</v>
      </c>
      <c r="I20" s="1902">
        <f t="shared" si="1"/>
        <v>5</v>
      </c>
      <c r="J20" s="1902">
        <f t="shared" si="2"/>
        <v>0</v>
      </c>
    </row>
    <row r="21" spans="1:12" ht="12" customHeight="1" x14ac:dyDescent="0.2">
      <c r="A21" s="1887" t="s">
        <v>1610</v>
      </c>
      <c r="B21" s="1888"/>
      <c r="C21" s="1889" t="s">
        <v>2084</v>
      </c>
      <c r="D21" s="1889" t="s">
        <v>2084</v>
      </c>
      <c r="E21" s="1892"/>
      <c r="F21" s="1891" t="s">
        <v>2091</v>
      </c>
      <c r="H21" s="1902">
        <f t="shared" si="0"/>
        <v>5</v>
      </c>
      <c r="I21" s="1902">
        <f t="shared" si="1"/>
        <v>5</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t="s">
        <v>2084</v>
      </c>
      <c r="D25" s="1889" t="s">
        <v>2084</v>
      </c>
      <c r="E25" s="1892"/>
      <c r="F25" s="1891" t="s">
        <v>2092</v>
      </c>
      <c r="H25" s="1902">
        <f t="shared" si="0"/>
        <v>5</v>
      </c>
      <c r="I25" s="1902">
        <f t="shared" si="1"/>
        <v>5</v>
      </c>
      <c r="J25" s="1902">
        <f t="shared" si="2"/>
        <v>0</v>
      </c>
    </row>
    <row r="26" spans="1:12" ht="12" customHeight="1" x14ac:dyDescent="0.2">
      <c r="A26" s="1887" t="s">
        <v>1615</v>
      </c>
      <c r="B26" s="1888"/>
      <c r="C26" s="1889" t="s">
        <v>2084</v>
      </c>
      <c r="D26" s="1889" t="s">
        <v>2084</v>
      </c>
      <c r="E26" s="1892"/>
      <c r="F26" s="1891" t="s">
        <v>2093</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t="s">
        <v>2084</v>
      </c>
      <c r="D28" s="1889" t="s">
        <v>2084</v>
      </c>
      <c r="E28" s="1892"/>
      <c r="F28" s="1891" t="s">
        <v>2094</v>
      </c>
      <c r="H28" s="1902">
        <f t="shared" si="0"/>
        <v>5</v>
      </c>
      <c r="I28" s="1902">
        <f t="shared" si="1"/>
        <v>5</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40</v>
      </c>
      <c r="I34" s="1902">
        <f>SUM(I11:I32)</f>
        <v>40</v>
      </c>
      <c r="J34" s="1902">
        <f>SUM(J11:J32)</f>
        <v>0</v>
      </c>
      <c r="K34" s="1902">
        <f>SUM(H34:J34)</f>
        <v>80</v>
      </c>
    </row>
    <row r="35" spans="1:11" ht="12" customHeight="1" x14ac:dyDescent="0.2">
      <c r="A35" s="1895" t="s">
        <v>1459</v>
      </c>
      <c r="B35" s="1896"/>
      <c r="C35" s="2354"/>
      <c r="D35" s="2354"/>
      <c r="E35" s="2354"/>
      <c r="F35" s="2355"/>
    </row>
    <row r="36" spans="1:11" ht="12" customHeight="1" x14ac:dyDescent="0.2">
      <c r="A36" s="2345"/>
      <c r="B36" s="2346"/>
      <c r="C36" s="2346"/>
      <c r="D36" s="2346"/>
      <c r="E36" s="2346"/>
      <c r="F36" s="2347"/>
    </row>
    <row r="37" spans="1:11" ht="12" customHeight="1" x14ac:dyDescent="0.2">
      <c r="A37" s="2345"/>
      <c r="B37" s="2346"/>
      <c r="C37" s="2346"/>
      <c r="D37" s="2346"/>
      <c r="E37" s="2346"/>
      <c r="F37" s="2347"/>
    </row>
    <row r="38" spans="1:11" ht="12" customHeight="1" x14ac:dyDescent="0.2">
      <c r="A38" s="2359"/>
      <c r="B38" s="2360"/>
      <c r="C38" s="2360"/>
      <c r="D38" s="2360"/>
      <c r="E38" s="2360"/>
      <c r="F38" s="2361"/>
    </row>
    <row r="39" spans="1:11" ht="4.5" hidden="1" customHeight="1" x14ac:dyDescent="0.2">
      <c r="A39" s="1897"/>
      <c r="B39" s="1897"/>
      <c r="C39" s="1897"/>
      <c r="D39" s="1897"/>
      <c r="E39" s="1897"/>
      <c r="F39" s="1897"/>
    </row>
    <row r="40" spans="1:11" s="1894" customFormat="1" ht="12" customHeight="1" x14ac:dyDescent="0.25">
      <c r="A40" s="1898" t="s">
        <v>1458</v>
      </c>
      <c r="B40" s="1899"/>
      <c r="C40" s="2362"/>
      <c r="D40" s="2362"/>
      <c r="E40" s="2362"/>
      <c r="F40" s="2363"/>
      <c r="H40" s="1903"/>
      <c r="I40" s="1903"/>
      <c r="J40" s="1903"/>
      <c r="K40" s="1903"/>
    </row>
    <row r="41" spans="1:11" s="1894" customFormat="1" ht="12" customHeight="1" x14ac:dyDescent="0.25">
      <c r="A41" s="2364" t="s">
        <v>2095</v>
      </c>
      <c r="B41" s="2365"/>
      <c r="C41" s="2365"/>
      <c r="D41" s="2365"/>
      <c r="E41" s="2365"/>
      <c r="F41" s="2366"/>
      <c r="H41" s="1903"/>
      <c r="I41" s="1903"/>
      <c r="J41" s="1903"/>
      <c r="K41" s="1903"/>
    </row>
    <row r="42" spans="1:11" s="1894" customFormat="1" ht="12" customHeight="1" x14ac:dyDescent="0.25">
      <c r="A42" s="2364" t="s">
        <v>2153</v>
      </c>
      <c r="B42" s="2365"/>
      <c r="C42" s="2365"/>
      <c r="D42" s="2365"/>
      <c r="E42" s="2365"/>
      <c r="F42" s="2366"/>
      <c r="H42" s="1903"/>
      <c r="I42" s="1903"/>
      <c r="J42" s="1903"/>
      <c r="K42" s="1903"/>
    </row>
    <row r="43" spans="1:11" s="1894" customFormat="1" ht="15" x14ac:dyDescent="0.25">
      <c r="A43" s="2356"/>
      <c r="B43" s="2357"/>
      <c r="C43" s="2357"/>
      <c r="D43" s="2357"/>
      <c r="E43" s="2357"/>
      <c r="F43" s="2358"/>
      <c r="H43" s="1903"/>
      <c r="I43" s="1903"/>
      <c r="J43" s="1903"/>
      <c r="K43" s="1903"/>
    </row>
    <row r="44" spans="1:11" s="1894" customFormat="1" ht="12" hidden="1" customHeight="1" x14ac:dyDescent="0.25">
      <c r="A44" s="2356"/>
      <c r="B44" s="2357"/>
      <c r="C44" s="2357"/>
      <c r="D44" s="2357"/>
      <c r="E44" s="2357"/>
      <c r="F44" s="2358"/>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72" t="str">
        <f>COVER!A17</f>
        <v>Kankakee Area Special Education Cooperative</v>
      </c>
      <c r="J6" s="2373"/>
      <c r="Q6" s="1685"/>
    </row>
    <row r="7" spans="1:17" x14ac:dyDescent="0.2">
      <c r="A7" s="2374" t="s">
        <v>924</v>
      </c>
      <c r="B7" s="2375"/>
      <c r="C7" s="2375"/>
      <c r="D7" s="2375"/>
      <c r="E7" s="2376"/>
      <c r="F7" s="1018"/>
      <c r="G7" s="1010"/>
      <c r="H7" s="1017" t="s">
        <v>390</v>
      </c>
      <c r="I7" s="2377">
        <f>COVER!A13</f>
        <v>32046850060</v>
      </c>
      <c r="J7" s="2377"/>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78" t="s">
        <v>502</v>
      </c>
      <c r="B11" s="2379"/>
      <c r="C11" s="238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159752</v>
      </c>
      <c r="F12" s="1040"/>
      <c r="G12" s="1833">
        <f t="shared" ref="G12:G18" si="0">SUM(E12:F12)</f>
        <v>159752</v>
      </c>
      <c r="H12" s="1041"/>
      <c r="I12" s="1040"/>
      <c r="J12" s="1833">
        <f t="shared" ref="J12:J18" si="1">SUM(H12:I12)</f>
        <v>0</v>
      </c>
    </row>
    <row r="13" spans="1:17" ht="15" customHeight="1" x14ac:dyDescent="0.2">
      <c r="A13" s="1036">
        <v>2</v>
      </c>
      <c r="B13" s="1037" t="s">
        <v>44</v>
      </c>
      <c r="C13" s="1038"/>
      <c r="D13" s="1039">
        <v>2330</v>
      </c>
      <c r="E13" s="1833">
        <f>'Expenditures 15-22'!K51</f>
        <v>0</v>
      </c>
      <c r="F13" s="1040"/>
      <c r="G13" s="1833">
        <f t="shared" si="0"/>
        <v>0</v>
      </c>
      <c r="H13" s="1041"/>
      <c r="I13" s="1040"/>
      <c r="J13" s="1833">
        <f t="shared" si="1"/>
        <v>0</v>
      </c>
    </row>
    <row r="14" spans="1:17" ht="15" customHeight="1" x14ac:dyDescent="0.2">
      <c r="A14" s="1036">
        <v>3</v>
      </c>
      <c r="B14" s="1037" t="s">
        <v>45</v>
      </c>
      <c r="C14" s="1038"/>
      <c r="D14" s="1042">
        <v>2490</v>
      </c>
      <c r="E14" s="1833">
        <f>'Expenditures 15-22'!K56</f>
        <v>33796</v>
      </c>
      <c r="F14" s="1040"/>
      <c r="G14" s="1833">
        <f t="shared" si="0"/>
        <v>33796</v>
      </c>
      <c r="H14" s="1041"/>
      <c r="I14" s="1040"/>
      <c r="J14" s="1833">
        <f t="shared" si="1"/>
        <v>0</v>
      </c>
    </row>
    <row r="15" spans="1:17" ht="15" customHeight="1" x14ac:dyDescent="0.2">
      <c r="A15" s="1036">
        <v>4</v>
      </c>
      <c r="B15" s="1037" t="s">
        <v>1128</v>
      </c>
      <c r="C15" s="1038"/>
      <c r="D15" s="1039">
        <v>2510</v>
      </c>
      <c r="E15" s="1833">
        <f>'Expenditures 15-22'!K59</f>
        <v>8500</v>
      </c>
      <c r="F15" s="1833">
        <f>'Expenditures 15-22'!K122</f>
        <v>0</v>
      </c>
      <c r="G15" s="1833">
        <f t="shared" si="0"/>
        <v>8500</v>
      </c>
      <c r="H15" s="1041"/>
      <c r="I15" s="1041"/>
      <c r="J15" s="1833">
        <f t="shared" si="1"/>
        <v>0</v>
      </c>
    </row>
    <row r="16" spans="1:17" ht="15" customHeight="1" x14ac:dyDescent="0.2">
      <c r="A16" s="1036">
        <v>5</v>
      </c>
      <c r="B16" s="1037" t="s">
        <v>103</v>
      </c>
      <c r="C16" s="1038"/>
      <c r="D16" s="1039">
        <v>2570</v>
      </c>
      <c r="E16" s="1833">
        <f>'Expenditures 15-22'!K64</f>
        <v>4571</v>
      </c>
      <c r="F16" s="1040"/>
      <c r="G16" s="1833">
        <f t="shared" si="0"/>
        <v>4571</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81" t="s">
        <v>7</v>
      </c>
      <c r="C18" s="2382"/>
      <c r="D18" s="2383"/>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206619</v>
      </c>
      <c r="F19" s="1835">
        <f t="shared" si="2"/>
        <v>0</v>
      </c>
      <c r="G19" s="1835">
        <f t="shared" si="2"/>
        <v>206619</v>
      </c>
      <c r="H19" s="1835">
        <f t="shared" si="2"/>
        <v>0</v>
      </c>
      <c r="I19" s="1835">
        <f t="shared" si="2"/>
        <v>0</v>
      </c>
      <c r="J19" s="1835">
        <f t="shared" si="2"/>
        <v>0</v>
      </c>
    </row>
    <row r="20" spans="1:10" ht="13.5" thickTop="1" x14ac:dyDescent="0.2">
      <c r="A20" s="1036">
        <v>9</v>
      </c>
      <c r="B20" s="2384" t="s">
        <v>1703</v>
      </c>
      <c r="C20" s="2384"/>
      <c r="D20" s="2385"/>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90"/>
      <c r="D26" s="2390"/>
      <c r="E26" s="1051"/>
      <c r="F26" s="2389"/>
      <c r="G26" s="2389"/>
    </row>
    <row r="27" spans="1:10" x14ac:dyDescent="0.2">
      <c r="B27" s="1048"/>
      <c r="C27" s="1052" t="s">
        <v>1093</v>
      </c>
      <c r="D27" s="1053"/>
      <c r="E27" s="1054"/>
      <c r="F27" s="2386" t="s">
        <v>1589</v>
      </c>
      <c r="G27" s="2386"/>
    </row>
    <row r="28" spans="1:10" ht="28.5" customHeight="1" x14ac:dyDescent="0.2">
      <c r="B28" s="1048"/>
      <c r="C28" s="2388"/>
      <c r="D28" s="2388"/>
      <c r="E28" s="1055"/>
      <c r="F28" s="2388"/>
      <c r="G28" s="2388"/>
    </row>
    <row r="29" spans="1:10" x14ac:dyDescent="0.2">
      <c r="B29" s="1048"/>
      <c r="C29" s="1056" t="s">
        <v>1642</v>
      </c>
      <c r="E29" s="1057"/>
      <c r="F29" s="2387" t="s">
        <v>1590</v>
      </c>
      <c r="G29" s="238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69" t="s">
        <v>134</v>
      </c>
      <c r="D33" s="2370"/>
      <c r="E33" s="2370"/>
      <c r="F33" s="2370"/>
      <c r="G33" s="2370"/>
      <c r="H33" s="2370"/>
      <c r="I33" s="2370"/>
    </row>
    <row r="34" spans="1:10" ht="10.35" customHeight="1" x14ac:dyDescent="0.2">
      <c r="C34" s="2370"/>
      <c r="D34" s="2370"/>
      <c r="E34" s="2370"/>
      <c r="F34" s="2370"/>
      <c r="G34" s="2370"/>
      <c r="H34" s="2370"/>
      <c r="I34" s="2370"/>
    </row>
    <row r="35" spans="1:10" ht="7.5" customHeight="1" x14ac:dyDescent="0.2">
      <c r="C35" s="1063"/>
    </row>
    <row r="36" spans="1:10" ht="13.5" customHeight="1" x14ac:dyDescent="0.2">
      <c r="B36" s="1062"/>
      <c r="C36" s="2371" t="s">
        <v>1941</v>
      </c>
      <c r="D36" s="2370"/>
      <c r="E36" s="2370"/>
      <c r="F36" s="2370"/>
      <c r="G36" s="2370"/>
      <c r="H36" s="2370"/>
      <c r="I36" s="2370"/>
      <c r="J36" s="1064"/>
    </row>
    <row r="37" spans="1:10" ht="22.5" customHeight="1" x14ac:dyDescent="0.2">
      <c r="C37" s="2370"/>
      <c r="D37" s="2370"/>
      <c r="E37" s="2370"/>
      <c r="F37" s="2370"/>
      <c r="G37" s="2370"/>
      <c r="H37" s="2370"/>
      <c r="I37" s="2370"/>
      <c r="J37" s="1064"/>
    </row>
    <row r="38" spans="1:10" ht="7.5" customHeight="1" x14ac:dyDescent="0.2">
      <c r="C38" s="1063"/>
      <c r="D38" s="1065"/>
      <c r="E38" s="1066"/>
      <c r="F38" s="1067"/>
      <c r="G38" s="1066"/>
    </row>
    <row r="39" spans="1:10" ht="13.5" customHeight="1" x14ac:dyDescent="0.2">
      <c r="B39" s="1062"/>
      <c r="C39" s="2367" t="s">
        <v>937</v>
      </c>
      <c r="D39" s="2368"/>
      <c r="E39" s="2368"/>
      <c r="F39" s="2368"/>
      <c r="G39" s="2368"/>
      <c r="H39" s="2368"/>
      <c r="I39" s="236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70"/>
  <sheetViews>
    <sheetView showGridLines="0" zoomScale="110" zoomScaleNormal="110" workbookViewId="0">
      <selection activeCell="B15" sqref="B1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2163</v>
      </c>
    </row>
    <row r="6" spans="1:2" x14ac:dyDescent="0.2">
      <c r="A6" s="1069">
        <v>2</v>
      </c>
      <c r="B6" s="329" t="s">
        <v>2155</v>
      </c>
    </row>
    <row r="7" spans="1:2" x14ac:dyDescent="0.2">
      <c r="A7" s="1069">
        <v>3</v>
      </c>
      <c r="B7" s="329" t="s">
        <v>2156</v>
      </c>
    </row>
    <row r="8" spans="1:2" x14ac:dyDescent="0.2">
      <c r="A8" s="1069"/>
      <c r="B8" s="329" t="s">
        <v>2157</v>
      </c>
    </row>
    <row r="9" spans="1:2" x14ac:dyDescent="0.2">
      <c r="A9" s="1069"/>
      <c r="B9" s="329" t="s">
        <v>2158</v>
      </c>
    </row>
    <row r="10" spans="1:2" x14ac:dyDescent="0.2">
      <c r="A10" s="1069"/>
      <c r="B10" s="329" t="s">
        <v>2159</v>
      </c>
    </row>
    <row r="11" spans="1:2" x14ac:dyDescent="0.2">
      <c r="A11" s="1069"/>
      <c r="B11" s="329" t="s">
        <v>2160</v>
      </c>
    </row>
    <row r="12" spans="1:2" x14ac:dyDescent="0.2">
      <c r="A12" s="1069">
        <v>4</v>
      </c>
      <c r="B12" s="329" t="s">
        <v>2161</v>
      </c>
    </row>
    <row r="13" spans="1:2" x14ac:dyDescent="0.2">
      <c r="A13" s="1069"/>
      <c r="B13" s="329" t="s">
        <v>2162</v>
      </c>
    </row>
    <row r="14" spans="1:2" x14ac:dyDescent="0.2">
      <c r="A14" s="1070"/>
      <c r="B14" s="329" t="s">
        <v>2164</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row>
    <row r="66" spans="1:2" x14ac:dyDescent="0.2">
      <c r="A66" s="1070"/>
    </row>
    <row r="67" spans="1:2" x14ac:dyDescent="0.2">
      <c r="A67" s="1070"/>
    </row>
    <row r="68" spans="1:2" x14ac:dyDescent="0.2">
      <c r="A68" s="1070"/>
    </row>
    <row r="69" spans="1:2" x14ac:dyDescent="0.2">
      <c r="A69" s="1070"/>
      <c r="B69" s="258" t="str">
        <f>COVER!A17</f>
        <v>Kankakee Area Special Education Cooperative</v>
      </c>
    </row>
    <row r="70" spans="1:2" x14ac:dyDescent="0.2">
      <c r="B70" s="1071">
        <f>COVER!A13</f>
        <v>32046850060</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8" t="s">
        <v>1709</v>
      </c>
    </row>
    <row r="23" spans="1:5" x14ac:dyDescent="0.2">
      <c r="A23" s="168"/>
      <c r="B23" s="162" t="s">
        <v>1966</v>
      </c>
      <c r="D23" s="167" t="s">
        <v>658</v>
      </c>
      <c r="E23" s="1858"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106" t="s">
        <v>1125</v>
      </c>
      <c r="B35" s="2106"/>
      <c r="C35" s="2106"/>
      <c r="D35" s="2106"/>
      <c r="E35" s="210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3" t="s">
        <v>715</v>
      </c>
      <c r="B40" s="2103"/>
      <c r="C40" s="2103"/>
      <c r="D40" s="2103"/>
      <c r="E40" s="2103"/>
    </row>
    <row r="41" spans="1:5" x14ac:dyDescent="0.2">
      <c r="A41" s="2104" t="s">
        <v>1706</v>
      </c>
      <c r="B41" s="2104"/>
      <c r="C41" s="2104"/>
      <c r="D41" s="2104"/>
      <c r="E41" s="2104"/>
    </row>
    <row r="42" spans="1:5" ht="12.75" customHeight="1" x14ac:dyDescent="0.2">
      <c r="A42" s="2105" t="s">
        <v>1080</v>
      </c>
      <c r="B42" s="2105"/>
      <c r="C42" s="2105"/>
      <c r="D42" s="2105"/>
      <c r="E42" s="210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6" t="s">
        <v>1876</v>
      </c>
    </row>
    <row r="60" spans="1:3" x14ac:dyDescent="0.2">
      <c r="A60" s="196"/>
      <c r="B60" s="1506"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8"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7"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G5" sqref="G5"/>
    </sheetView>
  </sheetViews>
  <sheetFormatPr defaultColWidth="9.140625" defaultRowHeight="12.75" x14ac:dyDescent="0.2"/>
  <cols>
    <col min="1" max="1" width="1.85546875" style="329" customWidth="1"/>
    <col min="2" max="2" width="24"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91" t="s">
        <v>1784</v>
      </c>
      <c r="B18" s="239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2</xdr:row>
                <xdr:rowOff>0</xdr:rowOff>
              </from>
              <to>
                <xdr:col>3</xdr:col>
                <xdr:colOff>304800</xdr:colOff>
                <xdr:row>6</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4</xdr:col>
                <xdr:colOff>0</xdr:colOff>
                <xdr:row>3</xdr:row>
                <xdr:rowOff>0</xdr:rowOff>
              </from>
              <to>
                <xdr:col>5</xdr:col>
                <xdr:colOff>304800</xdr:colOff>
                <xdr:row>7</xdr:row>
                <xdr:rowOff>38100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6</xdr:col>
                <xdr:colOff>0</xdr:colOff>
                <xdr:row>4</xdr:row>
                <xdr:rowOff>0</xdr:rowOff>
              </from>
              <to>
                <xdr:col>7</xdr:col>
                <xdr:colOff>304800</xdr:colOff>
                <xdr:row>8</xdr:row>
                <xdr:rowOff>38100</xdr:rowOff>
              </to>
            </anchor>
          </objectPr>
        </oleObject>
      </mc:Choice>
      <mc:Fallback>
        <oleObject progId="Acrobat Document"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2" t="s">
        <v>1790</v>
      </c>
      <c r="B1" s="2393"/>
      <c r="C1" s="2393"/>
      <c r="D1" s="2393"/>
      <c r="E1" s="2393"/>
      <c r="F1" s="2394"/>
    </row>
    <row r="2" spans="1:8" ht="45" customHeight="1" x14ac:dyDescent="0.2">
      <c r="A2" s="2402" t="s">
        <v>1791</v>
      </c>
      <c r="B2" s="2403"/>
      <c r="C2" s="2403"/>
      <c r="D2" s="2403"/>
      <c r="E2" s="2403"/>
      <c r="F2" s="2404"/>
      <c r="G2" s="1075"/>
      <c r="H2" s="1075"/>
    </row>
    <row r="3" spans="1:8" ht="57" customHeight="1" x14ac:dyDescent="0.2">
      <c r="A3" s="2405" t="s">
        <v>1786</v>
      </c>
      <c r="B3" s="2406"/>
      <c r="C3" s="2406"/>
      <c r="D3" s="2406"/>
      <c r="E3" s="2406"/>
      <c r="F3" s="2407"/>
      <c r="G3" s="1075"/>
      <c r="H3" s="1075"/>
    </row>
    <row r="4" spans="1:8" ht="14.25" customHeight="1" x14ac:dyDescent="0.2">
      <c r="A4" s="2411" t="s">
        <v>2053</v>
      </c>
      <c r="B4" s="2412"/>
      <c r="C4" s="2412"/>
      <c r="D4" s="2412"/>
      <c r="E4" s="2412"/>
      <c r="F4" s="2413"/>
      <c r="G4" s="1075"/>
      <c r="H4" s="1075"/>
    </row>
    <row r="5" spans="1:8" ht="14.25" customHeight="1" x14ac:dyDescent="0.2">
      <c r="A5" s="2414" t="s">
        <v>2054</v>
      </c>
      <c r="B5" s="2415"/>
      <c r="C5" s="2415"/>
      <c r="D5" s="2415"/>
      <c r="E5" s="2415"/>
      <c r="F5" s="2416"/>
      <c r="G5" s="1075"/>
      <c r="H5" s="1075"/>
    </row>
    <row r="6" spans="1:8" s="1076" customFormat="1" ht="41.25" customHeight="1" x14ac:dyDescent="0.2">
      <c r="A6" s="2408" t="s">
        <v>1792</v>
      </c>
      <c r="B6" s="2409"/>
      <c r="C6" s="2409"/>
      <c r="D6" s="2409"/>
      <c r="E6" s="2409"/>
      <c r="F6" s="241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7">
        <f>'Acct Summary 7-8'!C8</f>
        <v>2349060</v>
      </c>
      <c r="C8" s="1837">
        <f>'Acct Summary 7-8'!D8</f>
        <v>0</v>
      </c>
      <c r="D8" s="1837">
        <f>'Acct Summary 7-8'!F8</f>
        <v>0</v>
      </c>
      <c r="E8" s="1837">
        <f>'Acct Summary 7-8'!I8</f>
        <v>0</v>
      </c>
      <c r="F8" s="1837">
        <f>SUM(B8:E8)</f>
        <v>2349060</v>
      </c>
    </row>
    <row r="9" spans="1:8" s="1080" customFormat="1" ht="14.25" customHeight="1" thickBot="1" x14ac:dyDescent="0.25">
      <c r="A9" s="1079" t="s">
        <v>1436</v>
      </c>
      <c r="B9" s="1838">
        <f>'Acct Summary 7-8'!C17</f>
        <v>2358762</v>
      </c>
      <c r="C9" s="1838">
        <f>'Acct Summary 7-8'!D17</f>
        <v>0</v>
      </c>
      <c r="D9" s="1838">
        <f>'Acct Summary 7-8'!F17</f>
        <v>0</v>
      </c>
      <c r="E9" s="1837"/>
      <c r="F9" s="1837">
        <f>SUM(B9:E9)</f>
        <v>2358762</v>
      </c>
    </row>
    <row r="10" spans="1:8" s="1080" customFormat="1" ht="14.25" thickTop="1" thickBot="1" x14ac:dyDescent="0.25">
      <c r="A10" s="1081" t="s">
        <v>1437</v>
      </c>
      <c r="B10" s="1839">
        <f>(B8-B9)</f>
        <v>-9702</v>
      </c>
      <c r="C10" s="1839">
        <f>(C8-C9)</f>
        <v>0</v>
      </c>
      <c r="D10" s="1839">
        <f>(D8-D9)</f>
        <v>0</v>
      </c>
      <c r="E10" s="1838">
        <f>(E8-E9)</f>
        <v>0</v>
      </c>
      <c r="F10" s="1840">
        <f>SUM(F8-F9)</f>
        <v>-9702</v>
      </c>
    </row>
    <row r="11" spans="1:8" s="1080" customFormat="1" ht="14.25" thickTop="1" thickBot="1" x14ac:dyDescent="0.25">
      <c r="A11" s="1082" t="s">
        <v>1785</v>
      </c>
      <c r="B11" s="1841">
        <f>'Acct Summary 7-8'!C81</f>
        <v>1091111</v>
      </c>
      <c r="C11" s="1841">
        <f>'Acct Summary 7-8'!D81</f>
        <v>0</v>
      </c>
      <c r="D11" s="1841">
        <f>'Acct Summary 7-8'!F81</f>
        <v>20336</v>
      </c>
      <c r="E11" s="1841">
        <f>'Acct Summary 7-8'!I81</f>
        <v>0</v>
      </c>
      <c r="F11" s="1842">
        <f>SUM(B11:E11)</f>
        <v>1111447</v>
      </c>
    </row>
    <row r="12" spans="1:8" ht="16.5" customHeight="1" thickTop="1" x14ac:dyDescent="0.2">
      <c r="A12" s="1083"/>
      <c r="B12" s="1084"/>
      <c r="C12" s="2396" t="str">
        <f>IF(AND(F10&lt;0,F11&gt;=0,ABS(F10*3)&gt;ABS(F11)),A16,IF(AND(F10&lt;0,F11&gt;0,ABS(F10*3)&lt;=ABS(F11)),A17,IF(AND(F10&lt;0,F11&lt;0),A16,IF(F11=0,A19,A18))))</f>
        <v>Unbalanced -  however, a deficit reduction plan is not required at this time.</v>
      </c>
      <c r="D12" s="2397"/>
      <c r="E12" s="2397"/>
      <c r="F12" s="2398"/>
    </row>
    <row r="13" spans="1:8" ht="19.5" customHeight="1" x14ac:dyDescent="0.2">
      <c r="A13" s="1085"/>
      <c r="B13" s="1086"/>
      <c r="C13" s="2396"/>
      <c r="D13" s="2397"/>
      <c r="E13" s="2397"/>
      <c r="F13" s="2398"/>
      <c r="H13" s="1075"/>
    </row>
    <row r="14" spans="1:8" ht="19.5" customHeight="1" x14ac:dyDescent="0.2">
      <c r="A14" s="1085"/>
      <c r="B14" s="1086"/>
      <c r="C14" s="2396"/>
      <c r="D14" s="2397"/>
      <c r="E14" s="2397"/>
      <c r="F14" s="2398"/>
      <c r="H14" s="1075"/>
    </row>
    <row r="15" spans="1:8" ht="17.25" customHeight="1" x14ac:dyDescent="0.2">
      <c r="A15" s="1085"/>
      <c r="B15" s="1086"/>
      <c r="C15" s="2399"/>
      <c r="D15" s="2400"/>
      <c r="E15" s="2400"/>
      <c r="F15" s="2401"/>
      <c r="H15" s="1075"/>
    </row>
    <row r="16" spans="1:8" s="310" customFormat="1" ht="51.75" hidden="1" customHeight="1" x14ac:dyDescent="0.2">
      <c r="A16" s="2395" t="s">
        <v>1787</v>
      </c>
      <c r="B16" s="2395"/>
      <c r="C16" s="2395"/>
      <c r="D16" s="2395"/>
      <c r="E16" s="239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D29" sqref="D29"/>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417" t="s">
        <v>686</v>
      </c>
      <c r="B3" s="2418"/>
      <c r="C3" s="2418"/>
      <c r="D3" s="2419"/>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28" t="s">
        <v>1584</v>
      </c>
      <c r="D7" s="2429"/>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20" t="s">
        <v>1065</v>
      </c>
      <c r="B15" s="2421"/>
      <c r="C15" s="2421"/>
      <c r="D15" s="2422"/>
    </row>
    <row r="16" spans="1:4" s="669" customFormat="1" ht="24" customHeight="1" x14ac:dyDescent="0.2">
      <c r="A16" s="2423" t="s">
        <v>684</v>
      </c>
      <c r="B16" s="2424"/>
      <c r="C16" s="2424"/>
      <c r="D16" s="242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32" t="s">
        <v>332</v>
      </c>
      <c r="D21" s="2433"/>
    </row>
    <row r="22" spans="1:10" ht="12.75" x14ac:dyDescent="0.2">
      <c r="A22" s="1140"/>
      <c r="B22" s="1141">
        <v>2</v>
      </c>
      <c r="C22" s="2430" t="s">
        <v>1605</v>
      </c>
      <c r="D22" s="243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34" t="s">
        <v>557</v>
      </c>
      <c r="D43" s="243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26" t="s">
        <v>817</v>
      </c>
      <c r="D56" s="242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26" t="s">
        <v>1797</v>
      </c>
      <c r="D70" s="242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32046850060</v>
      </c>
    </row>
    <row r="3" spans="1:2" x14ac:dyDescent="0.2">
      <c r="A3" t="s">
        <v>1013</v>
      </c>
      <c r="B3" s="138" t="str">
        <f>COVER!A15</f>
        <v>Kankakee/Iroquois</v>
      </c>
    </row>
    <row r="4" spans="1:2" x14ac:dyDescent="0.2">
      <c r="A4" t="s">
        <v>1064</v>
      </c>
      <c r="B4" s="138" t="str">
        <f>COVER!A17</f>
        <v>Kankakee Area Special Education Cooperative</v>
      </c>
    </row>
    <row r="5" spans="1:2" x14ac:dyDescent="0.2">
      <c r="A5" t="s">
        <v>728</v>
      </c>
      <c r="B5" s="138" t="str">
        <f>COVER!A38</f>
        <v>Debra Quain</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Carmen Huizenga</v>
      </c>
    </row>
    <row r="18" spans="1:2" x14ac:dyDescent="0.2">
      <c r="A18" t="s">
        <v>1212</v>
      </c>
      <c r="B18" s="138" t="str">
        <f>COVER!T17</f>
        <v>1605 North Convent</v>
      </c>
    </row>
    <row r="19" spans="1:2" x14ac:dyDescent="0.2">
      <c r="A19" t="s">
        <v>941</v>
      </c>
      <c r="B19" s="138" t="str">
        <f>COVER!T25</f>
        <v>carmenh@skdocpa.com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Yes</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650000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1090830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-281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-281</v>
      </c>
      <c r="C91" s="2" t="s">
        <v>594</v>
      </c>
      <c r="D91" s="2" t="str">
        <f t="shared" si="0"/>
        <v>Error?</v>
      </c>
    </row>
    <row r="92" spans="1:4" x14ac:dyDescent="0.2">
      <c r="A92" s="5">
        <v>31</v>
      </c>
      <c r="B92" s="138">
        <f>'Assets-Liab 5-6'!C39</f>
        <v>1091111</v>
      </c>
      <c r="D92" s="2" t="str">
        <f t="shared" si="0"/>
        <v>Error?</v>
      </c>
    </row>
    <row r="93" spans="1:4" x14ac:dyDescent="0.2">
      <c r="A93" s="5">
        <v>32</v>
      </c>
      <c r="B93" s="138">
        <f>'Assets-Liab 5-6'!C41</f>
        <v>1090830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20336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20336</v>
      </c>
      <c r="D170" s="2" t="str">
        <f t="shared" si="1"/>
        <v>Error?</v>
      </c>
    </row>
    <row r="171" spans="1:4" x14ac:dyDescent="0.2">
      <c r="A171" s="5">
        <v>110</v>
      </c>
      <c r="B171" s="138">
        <f>'Assets-Liab 5-6'!F41</f>
        <v>20336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49646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49646</v>
      </c>
      <c r="C279" s="2" t="s">
        <v>594</v>
      </c>
      <c r="D279" s="2" t="str">
        <f t="shared" si="3"/>
        <v>Error?</v>
      </c>
    </row>
    <row r="280" spans="1:4" x14ac:dyDescent="0.2">
      <c r="A280" s="5">
        <v>219</v>
      </c>
      <c r="B280" s="138">
        <f>'Assets-Liab 5-6'!M40</f>
        <v>49646</v>
      </c>
      <c r="D280" s="2" t="str">
        <f t="shared" si="3"/>
        <v>Error?</v>
      </c>
    </row>
    <row r="281" spans="1:4" x14ac:dyDescent="0.2">
      <c r="A281" s="5">
        <v>220</v>
      </c>
      <c r="B281" s="138">
        <f>'Assets-Liab 5-6'!M41</f>
        <v>49646</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5825</v>
      </c>
      <c r="D719" s="2" t="str">
        <f t="shared" si="10"/>
        <v>Error?</v>
      </c>
    </row>
    <row r="720" spans="1:4" x14ac:dyDescent="0.2">
      <c r="A720" s="5">
        <v>659</v>
      </c>
      <c r="B720" s="138">
        <f>'Expenditures 15-22'!C33</f>
        <v>475324</v>
      </c>
      <c r="C720" s="2" t="s">
        <v>594</v>
      </c>
      <c r="D720" s="2" t="str">
        <f t="shared" si="10"/>
        <v>Error?</v>
      </c>
    </row>
    <row r="721" spans="1:4" x14ac:dyDescent="0.2">
      <c r="A721" s="5">
        <v>660</v>
      </c>
      <c r="B721" s="138">
        <f>'Expenditures 15-22'!C36</f>
        <v>42746</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90392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43064</v>
      </c>
      <c r="D725" s="2" t="str">
        <f t="shared" si="10"/>
        <v>Error?</v>
      </c>
    </row>
    <row r="726" spans="1:4" x14ac:dyDescent="0.2">
      <c r="A726" s="5">
        <v>665</v>
      </c>
      <c r="B726" s="138">
        <f>'Expenditures 15-22'!C41</f>
        <v>24076</v>
      </c>
      <c r="D726" s="2" t="str">
        <f t="shared" si="10"/>
        <v>Error?</v>
      </c>
    </row>
    <row r="727" spans="1:4" x14ac:dyDescent="0.2">
      <c r="A727" s="5">
        <v>666</v>
      </c>
      <c r="B727" s="138">
        <f>'Expenditures 15-22'!C42</f>
        <v>200278</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123538</v>
      </c>
      <c r="D733" s="2" t="str">
        <f t="shared" si="10"/>
        <v>Error?</v>
      </c>
    </row>
    <row r="734" spans="1:4" x14ac:dyDescent="0.2">
      <c r="A734" s="5">
        <v>673</v>
      </c>
      <c r="B734" s="138">
        <f>'Expenditures 15-22'!C53</f>
        <v>123538</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29861</v>
      </c>
      <c r="D736" s="2" t="str">
        <f t="shared" si="10"/>
        <v>Error?</v>
      </c>
    </row>
    <row r="737" spans="1:4" x14ac:dyDescent="0.2">
      <c r="A737" s="5">
        <v>676</v>
      </c>
      <c r="B737" s="138">
        <f>'Expenditures 15-22'!C57</f>
        <v>29861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353677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829001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227</v>
      </c>
      <c r="D777" s="2" t="str">
        <f t="shared" si="11"/>
        <v>Error?</v>
      </c>
    </row>
    <row r="778" spans="1:4" x14ac:dyDescent="0.2">
      <c r="A778" s="5">
        <v>717</v>
      </c>
      <c r="B778" s="138">
        <f>'Expenditures 15-22'!D33</f>
        <v>106972</v>
      </c>
      <c r="C778" s="2" t="s">
        <v>594</v>
      </c>
      <c r="D778" s="2" t="str">
        <f t="shared" si="11"/>
        <v>Error?</v>
      </c>
    </row>
    <row r="779" spans="1:4" x14ac:dyDescent="0.2">
      <c r="A779" s="5">
        <v>718</v>
      </c>
      <c r="B779" s="138">
        <f>'Expenditures 15-22'!D36</f>
        <v>4495</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28024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11244</v>
      </c>
      <c r="D783" s="2" t="str">
        <f t="shared" si="11"/>
        <v>Error?</v>
      </c>
    </row>
    <row r="784" spans="1:4" x14ac:dyDescent="0.2">
      <c r="A784" s="5">
        <v>723</v>
      </c>
      <c r="B784" s="138">
        <f>'Expenditures 15-22'!D41</f>
        <v>2974</v>
      </c>
      <c r="D784" s="2" t="str">
        <f t="shared" si="11"/>
        <v>Error?</v>
      </c>
    </row>
    <row r="785" spans="1:4" x14ac:dyDescent="0.2">
      <c r="A785" s="5">
        <v>724</v>
      </c>
      <c r="B785" s="138">
        <f>'Expenditures 15-22'!D42</f>
        <v>46737</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3735</v>
      </c>
      <c r="D791" s="2" t="str">
        <f t="shared" si="11"/>
        <v>Error?</v>
      </c>
    </row>
    <row r="792" spans="1:4" x14ac:dyDescent="0.2">
      <c r="A792" s="5">
        <v>731</v>
      </c>
      <c r="B792" s="138">
        <f>'Expenditures 15-22'!D53</f>
        <v>3735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3368</v>
      </c>
      <c r="D794" s="2" t="str">
        <f t="shared" si="11"/>
        <v>Error?</v>
      </c>
    </row>
    <row r="795" spans="1:4" x14ac:dyDescent="0.2">
      <c r="A795" s="5">
        <v>734</v>
      </c>
      <c r="B795" s="138">
        <f>'Expenditures 15-22'!D57</f>
        <v>3368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53840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160812</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6198</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63448</v>
      </c>
      <c r="C836" s="2" t="s">
        <v>594</v>
      </c>
      <c r="D836" s="2" t="str">
        <f t="shared" si="12"/>
        <v>Error?</v>
      </c>
    </row>
    <row r="837" spans="1:4" x14ac:dyDescent="0.2">
      <c r="A837" s="5">
        <v>776</v>
      </c>
      <c r="B837" s="138">
        <f>'Expenditures 15-22'!E36</f>
        <v>384</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1751</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22644</v>
      </c>
      <c r="D841" s="2" t="str">
        <f t="shared" si="12"/>
        <v>Error?</v>
      </c>
    </row>
    <row r="842" spans="1:4" x14ac:dyDescent="0.2">
      <c r="A842" s="5">
        <v>781</v>
      </c>
      <c r="B842" s="138">
        <f>'Expenditures 15-22'!E41</f>
        <v>71</v>
      </c>
      <c r="D842" s="2" t="str">
        <f t="shared" si="12"/>
        <v>Error?</v>
      </c>
    </row>
    <row r="843" spans="1:4" x14ac:dyDescent="0.2">
      <c r="A843" s="5">
        <v>782</v>
      </c>
      <c r="B843" s="138">
        <f>'Expenditures 15-22'!E42</f>
        <v>24850</v>
      </c>
      <c r="C843" s="2" t="s">
        <v>594</v>
      </c>
      <c r="D843" s="2" t="str">
        <f t="shared" si="12"/>
        <v>Error?</v>
      </c>
    </row>
    <row r="844" spans="1:4" x14ac:dyDescent="0.2">
      <c r="A844" s="5">
        <v>783</v>
      </c>
      <c r="B844" s="138">
        <f>'Expenditures 15-22'!E44</f>
        <v>8163</v>
      </c>
      <c r="D844" s="2" t="str">
        <f t="shared" si="12"/>
        <v>Error?</v>
      </c>
    </row>
    <row r="845" spans="1:4" x14ac:dyDescent="0.2">
      <c r="A845" s="5">
        <v>784</v>
      </c>
      <c r="B845" s="138">
        <f>'Expenditures 15-22'!E45</f>
        <v>2150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10313</v>
      </c>
      <c r="C847" s="2" t="s">
        <v>594</v>
      </c>
      <c r="D847" s="2" t="str">
        <f t="shared" si="12"/>
        <v>Error?</v>
      </c>
    </row>
    <row r="848" spans="1:4" x14ac:dyDescent="0.2">
      <c r="A848" s="5">
        <v>787</v>
      </c>
      <c r="B848" s="138">
        <f>'Expenditures 15-22'!E49</f>
        <v>39351</v>
      </c>
      <c r="D848" s="2" t="str">
        <f t="shared" si="12"/>
        <v>Error?</v>
      </c>
    </row>
    <row r="849" spans="1:4" x14ac:dyDescent="0.2">
      <c r="A849" s="5">
        <v>788</v>
      </c>
      <c r="B849" s="138">
        <f>'Expenditures 15-22'!E50</f>
        <v>26480</v>
      </c>
      <c r="D849" s="2" t="str">
        <f t="shared" si="12"/>
        <v>Error?</v>
      </c>
    </row>
    <row r="850" spans="1:4" x14ac:dyDescent="0.2">
      <c r="A850" s="5">
        <v>789</v>
      </c>
      <c r="B850" s="138">
        <f>'Expenditures 15-22'!E53</f>
        <v>77278</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567</v>
      </c>
      <c r="D852" s="2" t="str">
        <f t="shared" si="12"/>
        <v>Error?</v>
      </c>
    </row>
    <row r="853" spans="1:4" x14ac:dyDescent="0.2">
      <c r="A853" s="5">
        <v>792</v>
      </c>
      <c r="B853" s="138">
        <f>'Expenditures 15-22'!E57</f>
        <v>567</v>
      </c>
      <c r="C853" s="2" t="s">
        <v>594</v>
      </c>
      <c r="D853" s="2" t="str">
        <f t="shared" si="12"/>
        <v>Error?</v>
      </c>
    </row>
    <row r="854" spans="1:4" x14ac:dyDescent="0.2">
      <c r="A854" s="5">
        <v>793</v>
      </c>
      <c r="B854" s="138">
        <f>'Expenditures 15-22'!E59</f>
        <v>8500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8500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121508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184956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8271</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1895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1895</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3379</v>
      </c>
      <c r="D907" s="2" t="str">
        <f t="shared" si="13"/>
        <v>Error?</v>
      </c>
    </row>
    <row r="908" spans="1:4" x14ac:dyDescent="0.2">
      <c r="A908" s="5">
        <v>847</v>
      </c>
      <c r="B908" s="138">
        <f>'Expenditures 15-22'!F53</f>
        <v>3379</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4571</v>
      </c>
      <c r="D917" s="2" t="str">
        <f t="shared" si="13"/>
        <v>Error?</v>
      </c>
    </row>
    <row r="918" spans="1:4" x14ac:dyDescent="0.2">
      <c r="A918" s="10">
        <v>857</v>
      </c>
      <c r="D918" s="2" t="str">
        <f t="shared" si="13"/>
        <v>OK</v>
      </c>
    </row>
    <row r="919" spans="1:4" x14ac:dyDescent="0.2">
      <c r="A919" s="5">
        <v>858</v>
      </c>
      <c r="B919" s="138">
        <f>'Expenditures 15-22'!F65</f>
        <v>4571</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9845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18116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2620</v>
      </c>
      <c r="D965" s="2" t="str">
        <f t="shared" si="14"/>
        <v>Error?</v>
      </c>
    </row>
    <row r="966" spans="1:4" x14ac:dyDescent="0.2">
      <c r="A966" s="5">
        <v>905</v>
      </c>
      <c r="B966" s="138">
        <f>'Expenditures 15-22'!G53</f>
        <v>2620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2620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1163257</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1163257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6282</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6052</v>
      </c>
      <c r="C1107" s="2" t="s">
        <v>594</v>
      </c>
      <c r="D1107" s="2" t="str">
        <f t="shared" si="16"/>
        <v>Error?</v>
      </c>
    </row>
    <row r="1108" spans="1:4" x14ac:dyDescent="0.2">
      <c r="A1108" s="5">
        <v>1047</v>
      </c>
      <c r="B1108" s="138">
        <f>'Expenditures 15-22'!K33</f>
        <v>654015</v>
      </c>
      <c r="C1108" s="2" t="s">
        <v>594</v>
      </c>
      <c r="D1108" s="2" t="str">
        <f t="shared" si="16"/>
        <v>Error?</v>
      </c>
    </row>
    <row r="1109" spans="1:4" x14ac:dyDescent="0.2">
      <c r="A1109" s="5">
        <v>1048</v>
      </c>
      <c r="B1109" s="138">
        <f>'Expenditures 15-22'!K36</f>
        <v>47625</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122062</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76952</v>
      </c>
      <c r="C1113" s="2" t="s">
        <v>594</v>
      </c>
      <c r="D1113" s="2" t="str">
        <f t="shared" si="16"/>
        <v>Error?</v>
      </c>
    </row>
    <row r="1114" spans="1:4" x14ac:dyDescent="0.2">
      <c r="A1114" s="5">
        <v>1053</v>
      </c>
      <c r="B1114" s="138">
        <f>'Expenditures 15-22'!K41</f>
        <v>27121</v>
      </c>
      <c r="C1114" s="2" t="s">
        <v>594</v>
      </c>
      <c r="D1114" s="2" t="str">
        <f t="shared" si="16"/>
        <v>Error?</v>
      </c>
    </row>
    <row r="1115" spans="1:4" x14ac:dyDescent="0.2">
      <c r="A1115" s="5">
        <v>1054</v>
      </c>
      <c r="B1115" s="138">
        <f>'Expenditures 15-22'!K42</f>
        <v>273760</v>
      </c>
      <c r="C1115" s="2" t="s">
        <v>594</v>
      </c>
      <c r="D1115" s="2" t="str">
        <f t="shared" si="16"/>
        <v>Error?</v>
      </c>
    </row>
    <row r="1116" spans="1:4" x14ac:dyDescent="0.2">
      <c r="A1116" s="5">
        <v>1055</v>
      </c>
      <c r="B1116" s="138">
        <f>'Expenditures 15-22'!K44</f>
        <v>8163</v>
      </c>
      <c r="C1116" s="2" t="s">
        <v>594</v>
      </c>
      <c r="D1116" s="2" t="str">
        <f t="shared" si="16"/>
        <v>Error?</v>
      </c>
    </row>
    <row r="1117" spans="1:4" x14ac:dyDescent="0.2">
      <c r="A1117" s="5">
        <v>1056</v>
      </c>
      <c r="B1117" s="138">
        <f>'Expenditures 15-22'!K45</f>
        <v>2150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10313</v>
      </c>
      <c r="C1119" s="2" t="s">
        <v>594</v>
      </c>
      <c r="D1119" s="2" t="str">
        <f t="shared" si="16"/>
        <v>Error?</v>
      </c>
    </row>
    <row r="1120" spans="1:4" x14ac:dyDescent="0.2">
      <c r="A1120" s="5">
        <v>1059</v>
      </c>
      <c r="B1120" s="138">
        <f>'Expenditures 15-22'!K49</f>
        <v>39351</v>
      </c>
      <c r="C1120" s="2" t="s">
        <v>594</v>
      </c>
      <c r="D1120" s="2" t="str">
        <f t="shared" si="16"/>
        <v>Error?</v>
      </c>
    </row>
    <row r="1121" spans="1:4" x14ac:dyDescent="0.2">
      <c r="A1121" s="5">
        <v>1060</v>
      </c>
      <c r="B1121" s="138">
        <f>'Expenditures 15-22'!K50</f>
        <v>159752</v>
      </c>
      <c r="C1121" s="2" t="s">
        <v>594</v>
      </c>
      <c r="D1121" s="2" t="str">
        <f t="shared" si="16"/>
        <v>Error?</v>
      </c>
    </row>
    <row r="1122" spans="1:4" x14ac:dyDescent="0.2">
      <c r="A1122" s="5">
        <v>1061</v>
      </c>
      <c r="B1122" s="138">
        <f>'Expenditures 15-22'!K53</f>
        <v>210550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33796</v>
      </c>
      <c r="C1124" s="2" t="s">
        <v>594</v>
      </c>
      <c r="D1124" s="2" t="str">
        <f t="shared" si="16"/>
        <v>Error?</v>
      </c>
    </row>
    <row r="1125" spans="1:4" x14ac:dyDescent="0.2">
      <c r="A1125" s="5">
        <v>1064</v>
      </c>
      <c r="B1125" s="138">
        <f>'Expenditures 15-22'!K57</f>
        <v>33796</v>
      </c>
      <c r="C1125" s="2" t="s">
        <v>594</v>
      </c>
      <c r="D1125" s="2" t="str">
        <f t="shared" si="16"/>
        <v>Error?</v>
      </c>
    </row>
    <row r="1126" spans="1:4" x14ac:dyDescent="0.2">
      <c r="A1126" s="5">
        <v>1065</v>
      </c>
      <c r="B1126" s="138">
        <f>'Expenditures 15-22'!K59</f>
        <v>8500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4571</v>
      </c>
      <c r="C1131" s="2" t="s">
        <v>594</v>
      </c>
      <c r="D1131" s="2" t="str">
        <f t="shared" si="16"/>
        <v>Error?</v>
      </c>
    </row>
    <row r="1132" spans="1:4" x14ac:dyDescent="0.2">
      <c r="A1132" s="10">
        <v>1071</v>
      </c>
      <c r="D1132" s="2" t="str">
        <f t="shared" si="16"/>
        <v>OK</v>
      </c>
    </row>
    <row r="1133" spans="1:4" x14ac:dyDescent="0.2">
      <c r="A1133" s="5">
        <v>1072</v>
      </c>
      <c r="B1133" s="138">
        <f>'Expenditures 15-22'!K65</f>
        <v>13071</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541490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1163257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2358762</v>
      </c>
      <c r="C1152" s="2" t="s">
        <v>594</v>
      </c>
      <c r="D1152" s="2" t="str">
        <f t="shared" si="17"/>
        <v>Error?</v>
      </c>
    </row>
    <row r="1153" spans="1:4" x14ac:dyDescent="0.2">
      <c r="A1153" s="5">
        <v>1092</v>
      </c>
      <c r="B1153" s="138">
        <f>'Expenditures 15-22'!K115</f>
        <v>-9702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1100213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1091111</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20336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20336</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47026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47026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2620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49646</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49646</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49646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49646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788466</v>
      </c>
      <c r="C2551" s="2" t="s">
        <v>594</v>
      </c>
      <c r="D2551" s="2" t="str">
        <f t="shared" si="38"/>
        <v>Error?</v>
      </c>
    </row>
    <row r="2552" spans="1:4" x14ac:dyDescent="0.2">
      <c r="A2552" s="10">
        <v>2491</v>
      </c>
      <c r="D2552" s="2" t="str">
        <f t="shared" si="38"/>
        <v>OK</v>
      </c>
    </row>
    <row r="2553" spans="1:4" x14ac:dyDescent="0.2">
      <c r="A2553" s="5">
        <v>2492</v>
      </c>
      <c r="B2553" s="138">
        <f>'Acct Summary 7-8'!C6</f>
        <v>242096</v>
      </c>
      <c r="C2553" s="2" t="s">
        <v>594</v>
      </c>
      <c r="D2553" s="2" t="str">
        <f t="shared" si="38"/>
        <v>Error?</v>
      </c>
    </row>
    <row r="2554" spans="1:4" x14ac:dyDescent="0.2">
      <c r="A2554" s="5">
        <v>2493</v>
      </c>
      <c r="B2554" s="138">
        <f>'Acct Summary 7-8'!C7</f>
        <v>155241</v>
      </c>
      <c r="C2554" s="2" t="s">
        <v>594</v>
      </c>
      <c r="D2554" s="2" t="str">
        <f t="shared" si="38"/>
        <v>Error?</v>
      </c>
    </row>
    <row r="2555" spans="1:4" x14ac:dyDescent="0.2">
      <c r="A2555" s="5">
        <v>2494</v>
      </c>
      <c r="B2555" s="138">
        <f>'Acct Summary 7-8'!C8</f>
        <v>2349060</v>
      </c>
      <c r="C2555" s="2" t="s">
        <v>594</v>
      </c>
      <c r="D2555" s="2" t="str">
        <f t="shared" si="38"/>
        <v>Error?</v>
      </c>
    </row>
    <row r="2556" spans="1:4" x14ac:dyDescent="0.2">
      <c r="A2556" s="5">
        <v>2495</v>
      </c>
      <c r="B2556" s="138">
        <f>'Acct Summary 7-8'!C12</f>
        <v>654015</v>
      </c>
      <c r="C2556" s="2" t="s">
        <v>594</v>
      </c>
      <c r="D2556" s="2" t="str">
        <f t="shared" si="38"/>
        <v>Error?</v>
      </c>
    </row>
    <row r="2557" spans="1:4" x14ac:dyDescent="0.2">
      <c r="A2557" s="5">
        <v>2496</v>
      </c>
      <c r="B2557" s="138">
        <f>'Acct Summary 7-8'!C13</f>
        <v>541490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1163257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2358762</v>
      </c>
      <c r="C2561" s="2" t="s">
        <v>594</v>
      </c>
      <c r="D2561" s="2" t="str">
        <f t="shared" si="39"/>
        <v>Error?</v>
      </c>
    </row>
    <row r="2562" spans="1:4" x14ac:dyDescent="0.2">
      <c r="A2562" s="5">
        <v>2501</v>
      </c>
      <c r="B2562" s="138">
        <f>'Acct Summary 7-8'!C20</f>
        <v>-9702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8500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600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600</v>
      </c>
      <c r="C3232" s="2" t="s">
        <v>594</v>
      </c>
      <c r="D3232" s="2" t="str">
        <f t="shared" si="49"/>
        <v>Error?</v>
      </c>
    </row>
    <row r="3233" spans="1:4" x14ac:dyDescent="0.2">
      <c r="A3233" s="5">
        <v>3172</v>
      </c>
      <c r="B3233" s="138">
        <f>'Acct Summary 7-8'!C78</f>
        <v>-9102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469499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106745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57250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8187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641681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1163257</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440830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20336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600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365569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2714629</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365569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2724331</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1111447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10252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23621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687</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1306</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776887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778193</v>
      </c>
      <c r="C5087" s="2" t="s">
        <v>594</v>
      </c>
      <c r="D5087" s="2" t="str">
        <f t="shared" si="78"/>
        <v>Error?</v>
      </c>
    </row>
    <row r="5088" spans="1:4" x14ac:dyDescent="0.2">
      <c r="A5088" s="5">
        <v>5027</v>
      </c>
      <c r="B5088" s="138">
        <f>'Revenues 9-14'!C65</f>
        <v>2085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2085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4956</v>
      </c>
      <c r="D5115" s="2" t="str">
        <f t="shared" si="78"/>
        <v>Error?</v>
      </c>
    </row>
    <row r="5116" spans="1:4" x14ac:dyDescent="0.2">
      <c r="A5116" s="5">
        <v>5055</v>
      </c>
      <c r="B5116" s="138">
        <f>'Revenues 9-14'!C99</f>
        <v>1304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1928</v>
      </c>
      <c r="D5119" s="2" t="str">
        <f t="shared" ref="D5119:D5182" si="79">IF(ISBLANK(B5119),"OK",IF(A5119-B5119=0,"OK","Error?"))</f>
        <v>Error?</v>
      </c>
    </row>
    <row r="5120" spans="1:4" x14ac:dyDescent="0.2">
      <c r="A5120" s="5">
        <v>5059</v>
      </c>
      <c r="B5120" s="138">
        <f>'Revenues 9-14'!C108</f>
        <v>8188</v>
      </c>
      <c r="C5120" s="2" t="s">
        <v>594</v>
      </c>
      <c r="D5120" s="2" t="str">
        <f t="shared" si="79"/>
        <v>Error?</v>
      </c>
    </row>
    <row r="5121" spans="1:4" x14ac:dyDescent="0.2">
      <c r="A5121" s="5">
        <v>5060</v>
      </c>
      <c r="B5121" s="138">
        <f>'Revenues 9-14'!C109</f>
        <v>788466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1163257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1163257</v>
      </c>
      <c r="C5125" s="2" t="s">
        <v>594</v>
      </c>
      <c r="D5125" s="2" t="str">
        <f t="shared" si="79"/>
        <v>Error?</v>
      </c>
    </row>
    <row r="5126" spans="1:4" x14ac:dyDescent="0.2">
      <c r="A5126" s="5">
        <v>5065</v>
      </c>
      <c r="B5126" s="138">
        <f>'Revenues 9-14'!C117</f>
        <v>160939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160939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80470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80470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81157</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242096</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121368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121368</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155241</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155241</v>
      </c>
      <c r="C5326" s="2" t="s">
        <v>594</v>
      </c>
      <c r="D5326" s="2" t="str">
        <f t="shared" si="82"/>
        <v>Error?</v>
      </c>
    </row>
    <row r="5327" spans="1:4" x14ac:dyDescent="0.2">
      <c r="A5327" s="5">
        <v>5266</v>
      </c>
      <c r="B5327" s="138">
        <f>'Revenues 9-14'!C275</f>
        <v>2349060</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-9102</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-8.3419560429690478E-3</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11447</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11447</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1163257</v>
      </c>
      <c r="D6998" s="2" t="str">
        <f t="shared" si="108"/>
        <v>Error?</v>
      </c>
    </row>
    <row r="6999" spans="1:4" x14ac:dyDescent="0.2">
      <c r="A6999">
        <v>6938</v>
      </c>
      <c r="B6999" s="138">
        <f>'Expenditures 15-22'!K94</f>
        <v>1163257</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1163257</v>
      </c>
      <c r="D7012" s="2" t="str">
        <f t="shared" si="108"/>
        <v>Error?</v>
      </c>
    </row>
    <row r="7013" spans="1:4" x14ac:dyDescent="0.2">
      <c r="A7013">
        <v>6952</v>
      </c>
      <c r="B7013" s="138">
        <f>'Expenditures 15-22'!K100</f>
        <v>1163257</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34895</v>
      </c>
      <c r="D7797" s="2" t="str">
        <f t="shared" si="127"/>
        <v>Error?</v>
      </c>
      <c r="E7797" s="4" t="s">
        <v>2017</v>
      </c>
    </row>
    <row r="7798" spans="1:5" x14ac:dyDescent="0.2">
      <c r="A7798">
        <v>7737</v>
      </c>
      <c r="B7798" s="138">
        <f>'Contracts Paid in CY 29'!F141</f>
        <v>25000</v>
      </c>
      <c r="D7798" s="2" t="str">
        <f t="shared" si="127"/>
        <v>Error?</v>
      </c>
      <c r="E7798" s="4" t="s">
        <v>2017</v>
      </c>
    </row>
    <row r="7799" spans="1:5" x14ac:dyDescent="0.2">
      <c r="A7799">
        <v>7738</v>
      </c>
      <c r="B7799" s="138">
        <f>'Contracts Paid in CY 29'!G141</f>
        <v>9895</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0" zoomScale="110" zoomScaleNormal="110" workbookViewId="0">
      <selection activeCell="H51" sqref="H51"/>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6" t="s">
        <v>1253</v>
      </c>
      <c r="B2" s="2436"/>
      <c r="C2" s="2436"/>
      <c r="D2" s="2436"/>
      <c r="E2" s="2436"/>
      <c r="F2" s="2436"/>
      <c r="G2" s="2436"/>
      <c r="H2" s="2436"/>
      <c r="I2" s="2436"/>
      <c r="J2" s="2436"/>
      <c r="K2" s="2436"/>
      <c r="L2" s="2436"/>
    </row>
    <row r="3" spans="1:29" ht="13.5" customHeight="1" x14ac:dyDescent="0.2">
      <c r="A3" s="2467" t="s">
        <v>1252</v>
      </c>
      <c r="B3" s="2467"/>
      <c r="C3" s="2467"/>
      <c r="D3" s="2467"/>
      <c r="E3" s="2467"/>
      <c r="F3" s="2467"/>
      <c r="G3" s="2467"/>
      <c r="H3" s="2467"/>
      <c r="I3" s="2467"/>
      <c r="J3" s="2467"/>
      <c r="K3" s="2467"/>
      <c r="L3" s="2467"/>
    </row>
    <row r="4" spans="1:29" ht="13.5" customHeight="1" x14ac:dyDescent="0.2">
      <c r="A4" s="2436" t="s">
        <v>1799</v>
      </c>
      <c r="B4" s="2457"/>
      <c r="C4" s="2457"/>
      <c r="D4" s="2457"/>
      <c r="E4" s="2457"/>
      <c r="F4" s="2457"/>
      <c r="G4" s="2457"/>
      <c r="H4" s="2457"/>
      <c r="I4" s="2457"/>
      <c r="J4" s="2457"/>
      <c r="K4" s="2457"/>
      <c r="L4" s="2457"/>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58" t="str">
        <f>COVER!A17</f>
        <v>Kankakee Area Special Education Cooperative</v>
      </c>
      <c r="B7" s="2459"/>
      <c r="C7" s="2459"/>
      <c r="D7" s="2460"/>
      <c r="E7" s="2461">
        <f>COVER!A13</f>
        <v>32046850060</v>
      </c>
      <c r="F7" s="2462"/>
      <c r="G7" s="2468" t="str">
        <f>COVER!T23</f>
        <v>066-005281</v>
      </c>
      <c r="H7" s="2469"/>
      <c r="I7" s="2469"/>
      <c r="J7" s="2469"/>
      <c r="K7" s="2469"/>
      <c r="L7" s="2470"/>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71"/>
      <c r="B9" s="2472"/>
      <c r="C9" s="2472"/>
      <c r="D9" s="2472"/>
      <c r="E9" s="2472"/>
      <c r="F9" s="2473"/>
      <c r="G9" s="2442" t="str">
        <f>COVER!T13</f>
        <v>Smith, Koelling, Dykstra &amp; Ohm, P.C.</v>
      </c>
      <c r="H9" s="2474"/>
      <c r="I9" s="2474"/>
      <c r="J9" s="2474"/>
      <c r="K9" s="2474"/>
      <c r="L9" s="2475"/>
    </row>
    <row r="10" spans="1:29" ht="13.5" customHeight="1" x14ac:dyDescent="0.2">
      <c r="A10" s="2448" t="str">
        <f>COVER!A38</f>
        <v>Debra Quain</v>
      </c>
      <c r="B10" s="2449"/>
      <c r="C10" s="2449"/>
      <c r="D10" s="2449"/>
      <c r="E10" s="2449"/>
      <c r="F10" s="2450"/>
      <c r="G10" s="2442" t="str">
        <f>COVER!T17</f>
        <v>1605 North Convent</v>
      </c>
      <c r="H10" s="2443"/>
      <c r="I10" s="2443"/>
      <c r="J10" s="2443"/>
      <c r="K10" s="2443"/>
      <c r="L10" s="2444"/>
    </row>
    <row r="11" spans="1:29" ht="13.5" customHeight="1" x14ac:dyDescent="0.2">
      <c r="A11" s="1185" t="s">
        <v>1599</v>
      </c>
      <c r="B11" s="1186"/>
      <c r="C11" s="1187"/>
      <c r="D11" s="1192"/>
      <c r="E11" s="1187"/>
      <c r="F11" s="1191"/>
      <c r="G11" s="2442" t="str">
        <f>COVER!T19</f>
        <v>Bourbonnais</v>
      </c>
      <c r="H11" s="2443"/>
      <c r="I11" s="2443"/>
      <c r="J11" s="2443"/>
      <c r="K11" s="2443"/>
      <c r="L11" s="2444"/>
    </row>
    <row r="12" spans="1:29" ht="13.5" customHeight="1" x14ac:dyDescent="0.2">
      <c r="A12" s="2451" t="s">
        <v>1598</v>
      </c>
      <c r="B12" s="2452"/>
      <c r="C12" s="2452"/>
      <c r="D12" s="2452"/>
      <c r="E12" s="2452"/>
      <c r="F12" s="2453"/>
      <c r="G12" s="2445"/>
      <c r="H12" s="2446"/>
      <c r="I12" s="2446"/>
      <c r="J12" s="2446"/>
      <c r="K12" s="2446"/>
      <c r="L12" s="2447"/>
    </row>
    <row r="13" spans="1:29" ht="13.5" customHeight="1" x14ac:dyDescent="0.2">
      <c r="A13" s="2442"/>
      <c r="B13" s="2443"/>
      <c r="C13" s="2443"/>
      <c r="D13" s="2443"/>
      <c r="E13" s="2443"/>
      <c r="F13" s="2444"/>
      <c r="G13" s="2437" t="s">
        <v>1600</v>
      </c>
      <c r="H13" s="2438"/>
      <c r="I13" s="2454" t="str">
        <f>COVER!T25</f>
        <v>carmenh@skdocpa.com</v>
      </c>
      <c r="J13" s="2455"/>
      <c r="K13" s="2455"/>
      <c r="L13" s="2456"/>
    </row>
    <row r="14" spans="1:29" ht="13.5" customHeight="1" x14ac:dyDescent="0.2">
      <c r="A14" s="2442" t="str">
        <f>COVER!A19</f>
        <v>P.O. Box 71</v>
      </c>
      <c r="B14" s="2443"/>
      <c r="C14" s="2443"/>
      <c r="D14" s="2443"/>
      <c r="E14" s="2443"/>
      <c r="F14" s="2444"/>
      <c r="G14" s="1196" t="s">
        <v>1247</v>
      </c>
      <c r="H14" s="1194"/>
      <c r="I14" s="1194"/>
      <c r="J14" s="1194"/>
      <c r="K14" s="1194"/>
      <c r="L14" s="1195"/>
    </row>
    <row r="15" spans="1:29" ht="13.5" customHeight="1" x14ac:dyDescent="0.2">
      <c r="A15" s="2442" t="str">
        <f>COVER!A21</f>
        <v>St. Anne</v>
      </c>
      <c r="B15" s="2443"/>
      <c r="C15" s="2443"/>
      <c r="D15" s="2443"/>
      <c r="E15" s="2443"/>
      <c r="F15" s="2444"/>
      <c r="G15" s="2439" t="str">
        <f>COVER!T15</f>
        <v>Carmen Huizenga</v>
      </c>
      <c r="H15" s="2440"/>
      <c r="I15" s="2440"/>
      <c r="J15" s="2440"/>
      <c r="K15" s="2440"/>
      <c r="L15" s="2441"/>
    </row>
    <row r="16" spans="1:29" ht="12.2" customHeight="1" x14ac:dyDescent="0.2">
      <c r="A16" s="2464">
        <f>COVER!A25</f>
        <v>60964</v>
      </c>
      <c r="B16" s="2465"/>
      <c r="C16" s="2465"/>
      <c r="D16" s="2465"/>
      <c r="E16" s="2465"/>
      <c r="F16" s="2466"/>
      <c r="G16" s="2476"/>
      <c r="H16" s="2477"/>
      <c r="I16" s="2477"/>
      <c r="J16" s="2477"/>
      <c r="K16" s="2477"/>
      <c r="L16" s="2478"/>
    </row>
    <row r="17" spans="1:13" ht="12.2" customHeight="1" x14ac:dyDescent="0.2">
      <c r="A17" s="2479"/>
      <c r="B17" s="2465"/>
      <c r="C17" s="2465"/>
      <c r="D17" s="2465"/>
      <c r="E17" s="2465"/>
      <c r="F17" s="2466"/>
      <c r="G17" s="1196" t="s">
        <v>1246</v>
      </c>
      <c r="H17" s="1194"/>
      <c r="I17" s="1194"/>
      <c r="J17" s="1194"/>
      <c r="K17" s="1198" t="s">
        <v>1245</v>
      </c>
      <c r="L17" s="1191"/>
      <c r="M17" s="1184"/>
    </row>
    <row r="18" spans="1:13" ht="12.2" customHeight="1" x14ac:dyDescent="0.2">
      <c r="A18" s="2448"/>
      <c r="B18" s="2449"/>
      <c r="C18" s="2449"/>
      <c r="D18" s="2449"/>
      <c r="E18" s="2449"/>
      <c r="F18" s="2450"/>
      <c r="G18" s="2458" t="str">
        <f>COVER!T21</f>
        <v>815-937-1997</v>
      </c>
      <c r="H18" s="2459"/>
      <c r="I18" s="2459"/>
      <c r="J18" s="2459"/>
      <c r="K18" s="2458" t="str">
        <f>COVER!X21</f>
        <v>815-935-0360</v>
      </c>
      <c r="L18" s="2463"/>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2084</v>
      </c>
      <c r="C26" s="1203" t="s">
        <v>1801</v>
      </c>
    </row>
    <row r="27" spans="1:13" s="1199" customFormat="1" ht="9" customHeight="1" x14ac:dyDescent="0.2">
      <c r="B27" s="1204"/>
      <c r="C27" s="1203"/>
    </row>
    <row r="28" spans="1:13" s="1199" customFormat="1" ht="12.2" customHeight="1" x14ac:dyDescent="0.2">
      <c r="A28" s="1206"/>
      <c r="B28" s="1202" t="s">
        <v>2084</v>
      </c>
      <c r="C28" s="1203" t="s">
        <v>1802</v>
      </c>
    </row>
    <row r="29" spans="1:13" s="1199" customFormat="1" ht="9" customHeight="1" x14ac:dyDescent="0.2">
      <c r="A29" s="1206"/>
      <c r="B29" s="1204"/>
      <c r="C29" s="1203"/>
    </row>
    <row r="30" spans="1:13" s="1199" customFormat="1" ht="12.2" customHeight="1" x14ac:dyDescent="0.2">
      <c r="B30" s="1202" t="s">
        <v>2084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2084</v>
      </c>
      <c r="C38" s="1203" t="s">
        <v>1647</v>
      </c>
    </row>
    <row r="39" spans="1:8" ht="9" customHeight="1" x14ac:dyDescent="0.2">
      <c r="B39" s="1204"/>
      <c r="C39" s="1207"/>
    </row>
    <row r="40" spans="1:8" s="1199" customFormat="1" ht="13.5" customHeight="1" x14ac:dyDescent="0.2">
      <c r="B40" s="1202" t="s">
        <v>2084</v>
      </c>
      <c r="C40" s="1203" t="s">
        <v>1648</v>
      </c>
    </row>
    <row r="41" spans="1:8" ht="9" customHeight="1" x14ac:dyDescent="0.2">
      <c r="A41" s="1208"/>
      <c r="B41" s="1204"/>
      <c r="C41" s="1207"/>
    </row>
    <row r="42" spans="1:8" s="1199" customFormat="1" ht="13.5" customHeight="1" x14ac:dyDescent="0.2">
      <c r="B42" s="1202" t="s">
        <v>2166</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3" zoomScale="125" zoomScaleNormal="125" workbookViewId="0">
      <selection activeCell="B129" sqref="B129"/>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80" t="str">
        <f>'Single Audit Cover'!A7</f>
        <v>Kankakee Area Special Education Cooperative</v>
      </c>
      <c r="B1" s="2457"/>
      <c r="C1" s="2457"/>
      <c r="D1" s="2457"/>
    </row>
    <row r="2" spans="1:11" s="1215" customFormat="1" ht="12.75" x14ac:dyDescent="0.2">
      <c r="A2" s="2481">
        <f>'Single Audit Cover'!E7</f>
        <v>32046850060</v>
      </c>
      <c r="B2" s="2482"/>
      <c r="C2" s="2482"/>
      <c r="D2" s="2482"/>
    </row>
    <row r="3" spans="1:11" s="1215" customFormat="1" ht="12.75" x14ac:dyDescent="0.2">
      <c r="A3" s="2480" t="s">
        <v>1593</v>
      </c>
      <c r="B3" s="2457"/>
      <c r="C3" s="2457"/>
      <c r="D3" s="2457"/>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2096</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2096</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2096</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2096</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2096</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2172</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2096</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2096</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2172</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2096</v>
      </c>
      <c r="C42" s="1232">
        <v>11</v>
      </c>
      <c r="D42" s="1243" t="s">
        <v>1655</v>
      </c>
      <c r="E42" s="312"/>
    </row>
    <row r="43" spans="1:5" ht="3" customHeight="1" x14ac:dyDescent="0.2">
      <c r="A43" s="1222"/>
      <c r="B43" s="1239"/>
      <c r="C43" s="1240"/>
      <c r="D43" s="1221"/>
    </row>
    <row r="44" spans="1:5" x14ac:dyDescent="0.2">
      <c r="A44" s="1222"/>
      <c r="B44" s="1225" t="s">
        <v>2172</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2172</v>
      </c>
      <c r="C48" s="1226">
        <f>C44+1</f>
        <v>13</v>
      </c>
      <c r="D48" s="1237" t="s">
        <v>1656</v>
      </c>
    </row>
    <row r="49" spans="1:4" ht="3" customHeight="1" x14ac:dyDescent="0.2">
      <c r="A49" s="1222"/>
      <c r="B49" s="1229"/>
      <c r="C49" s="1226"/>
      <c r="D49" s="1237"/>
    </row>
    <row r="50" spans="1:4" x14ac:dyDescent="0.2">
      <c r="A50" s="1222"/>
      <c r="B50" s="1225" t="s">
        <v>2172</v>
      </c>
      <c r="C50" s="1226">
        <f>C48+1</f>
        <v>14</v>
      </c>
      <c r="D50" s="1237" t="s">
        <v>1274</v>
      </c>
    </row>
    <row r="51" spans="1:4" ht="3" customHeight="1" x14ac:dyDescent="0.2">
      <c r="A51" s="1222"/>
      <c r="B51" s="1229"/>
      <c r="C51" s="1226"/>
      <c r="D51" s="1237"/>
    </row>
    <row r="52" spans="1:4" x14ac:dyDescent="0.2">
      <c r="A52" s="1222"/>
      <c r="B52" s="1225" t="s">
        <v>2172</v>
      </c>
      <c r="C52" s="1226">
        <f>C50+1</f>
        <v>15</v>
      </c>
      <c r="D52" s="1237" t="s">
        <v>1273</v>
      </c>
    </row>
    <row r="53" spans="1:4" ht="3" customHeight="1" x14ac:dyDescent="0.2">
      <c r="A53" s="1222"/>
      <c r="B53" s="1229"/>
      <c r="C53" s="1226"/>
      <c r="D53" s="1237"/>
    </row>
    <row r="54" spans="1:4" x14ac:dyDescent="0.2">
      <c r="A54" s="1222"/>
      <c r="B54" s="1225" t="s">
        <v>2172</v>
      </c>
      <c r="C54" s="1226">
        <f>C52+1</f>
        <v>16</v>
      </c>
      <c r="D54" s="1237" t="s">
        <v>1272</v>
      </c>
    </row>
    <row r="55" spans="1:4" ht="3" customHeight="1" x14ac:dyDescent="0.2">
      <c r="A55" s="1222"/>
      <c r="B55" s="1229"/>
      <c r="C55" s="1226"/>
      <c r="D55" s="1237"/>
    </row>
    <row r="56" spans="1:4" x14ac:dyDescent="0.2">
      <c r="A56" s="1222"/>
      <c r="B56" s="1225" t="s">
        <v>2172</v>
      </c>
      <c r="C56" s="1226">
        <f>C54+1</f>
        <v>17</v>
      </c>
      <c r="D56" s="1221" t="s">
        <v>1811</v>
      </c>
    </row>
    <row r="57" spans="1:4" ht="10.5" customHeight="1" x14ac:dyDescent="0.2">
      <c r="A57" s="1222"/>
      <c r="D57" s="1237" t="s">
        <v>1812</v>
      </c>
    </row>
    <row r="58" spans="1:4" x14ac:dyDescent="0.2">
      <c r="A58" s="1222"/>
      <c r="C58" s="1244" t="s">
        <v>2172</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2172</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2172</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2172</v>
      </c>
      <c r="D69" s="1237" t="s">
        <v>1816</v>
      </c>
    </row>
    <row r="70" spans="1:4" x14ac:dyDescent="0.2">
      <c r="A70" s="1222"/>
      <c r="D70" s="1246" t="s">
        <v>1268</v>
      </c>
    </row>
    <row r="71" spans="1:4" ht="3" customHeight="1" x14ac:dyDescent="0.2">
      <c r="A71" s="1222"/>
      <c r="D71" s="1221"/>
    </row>
    <row r="72" spans="1:4" x14ac:dyDescent="0.2">
      <c r="A72" s="1222"/>
      <c r="B72" s="1225" t="s">
        <v>2096</v>
      </c>
      <c r="C72" s="1226">
        <f>C56+1</f>
        <v>18</v>
      </c>
      <c r="D72" s="1247" t="s">
        <v>1817</v>
      </c>
    </row>
    <row r="73" spans="1:4" ht="3" customHeight="1" x14ac:dyDescent="0.2">
      <c r="A73" s="1222"/>
      <c r="B73" s="1229"/>
      <c r="C73" s="1226"/>
      <c r="D73" s="1247"/>
    </row>
    <row r="74" spans="1:4" x14ac:dyDescent="0.2">
      <c r="A74" s="1222"/>
      <c r="B74" s="1225" t="s">
        <v>2096</v>
      </c>
      <c r="C74" s="1226">
        <f>C72+1</f>
        <v>19</v>
      </c>
      <c r="D74" s="1237" t="s">
        <v>1267</v>
      </c>
    </row>
    <row r="75" spans="1:4" ht="3" customHeight="1" x14ac:dyDescent="0.2">
      <c r="A75" s="1222"/>
      <c r="B75" s="1229"/>
      <c r="C75" s="1226"/>
      <c r="D75" s="1237"/>
    </row>
    <row r="76" spans="1:4" x14ac:dyDescent="0.2">
      <c r="A76" s="1222"/>
      <c r="B76" s="1225" t="s">
        <v>2096</v>
      </c>
      <c r="C76" s="1226">
        <f>C74+1</f>
        <v>20</v>
      </c>
      <c r="D76" s="1248" t="s">
        <v>1818</v>
      </c>
    </row>
    <row r="77" spans="1:4" ht="3" customHeight="1" x14ac:dyDescent="0.2">
      <c r="A77" s="1222"/>
      <c r="B77" s="1229"/>
      <c r="C77" s="1226"/>
      <c r="D77" s="1248"/>
    </row>
    <row r="78" spans="1:4" x14ac:dyDescent="0.2">
      <c r="A78" s="1222"/>
      <c r="B78" s="1225" t="s">
        <v>2096</v>
      </c>
      <c r="C78" s="1226">
        <f>C76+1</f>
        <v>21</v>
      </c>
      <c r="D78" s="1221" t="s">
        <v>1819</v>
      </c>
    </row>
    <row r="79" spans="1:4" ht="3" customHeight="1" x14ac:dyDescent="0.2">
      <c r="A79" s="1222"/>
      <c r="B79" s="1229"/>
      <c r="C79" s="1226"/>
      <c r="D79" s="1221"/>
    </row>
    <row r="80" spans="1:4" x14ac:dyDescent="0.2">
      <c r="A80" s="1222"/>
      <c r="B80" s="1225" t="s">
        <v>2096</v>
      </c>
      <c r="C80" s="1226">
        <f>C78+1</f>
        <v>22</v>
      </c>
      <c r="D80" s="1249" t="s">
        <v>1820</v>
      </c>
    </row>
    <row r="81" spans="1:4" ht="3" customHeight="1" x14ac:dyDescent="0.2">
      <c r="A81" s="1222"/>
      <c r="B81" s="1229"/>
      <c r="C81" s="1226"/>
      <c r="D81" s="1249"/>
    </row>
    <row r="82" spans="1:4" x14ac:dyDescent="0.2">
      <c r="A82" s="1222"/>
      <c r="B82" s="1225" t="s">
        <v>2096</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2096</v>
      </c>
      <c r="C85" s="1226">
        <f>C82+1</f>
        <v>24</v>
      </c>
      <c r="D85" s="1237" t="s">
        <v>1265</v>
      </c>
    </row>
    <row r="86" spans="1:4" ht="3" customHeight="1" x14ac:dyDescent="0.2">
      <c r="A86" s="1222"/>
      <c r="B86" s="1229"/>
      <c r="C86" s="1226"/>
      <c r="D86" s="1237"/>
    </row>
    <row r="87" spans="1:4" x14ac:dyDescent="0.2">
      <c r="A87" s="1222"/>
      <c r="B87" s="1225" t="s">
        <v>2096</v>
      </c>
      <c r="C87" s="1226">
        <f>C85+1</f>
        <v>25</v>
      </c>
      <c r="D87" s="1237" t="s">
        <v>1264</v>
      </c>
    </row>
    <row r="88" spans="1:4" ht="3" customHeight="1" x14ac:dyDescent="0.2">
      <c r="A88" s="1222"/>
      <c r="B88" s="1229"/>
      <c r="C88" s="1226"/>
      <c r="D88" s="1237"/>
    </row>
    <row r="89" spans="1:4" x14ac:dyDescent="0.2">
      <c r="A89" s="1222"/>
      <c r="B89" s="1225" t="s">
        <v>2096</v>
      </c>
      <c r="C89" s="1226">
        <f>C87+1</f>
        <v>26</v>
      </c>
      <c r="D89" s="1237" t="s">
        <v>1263</v>
      </c>
    </row>
    <row r="90" spans="1:4" ht="3" customHeight="1" x14ac:dyDescent="0.2">
      <c r="A90" s="1222"/>
      <c r="B90" s="1229"/>
      <c r="C90" s="1226"/>
      <c r="D90" s="1237"/>
    </row>
    <row r="91" spans="1:4" x14ac:dyDescent="0.2">
      <c r="A91" s="1222"/>
      <c r="B91" s="1225" t="s">
        <v>2096</v>
      </c>
      <c r="C91" s="1226">
        <f>C89+1</f>
        <v>27</v>
      </c>
      <c r="D91" s="1237" t="s">
        <v>1822</v>
      </c>
    </row>
    <row r="92" spans="1:4" x14ac:dyDescent="0.2">
      <c r="A92" s="1222"/>
      <c r="B92" s="1250"/>
      <c r="C92" s="1244" t="s">
        <v>2172</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2096</v>
      </c>
      <c r="C96" s="1226">
        <f>C91+1</f>
        <v>28</v>
      </c>
      <c r="D96" s="1237" t="s">
        <v>1823</v>
      </c>
    </row>
    <row r="97" spans="1:4" ht="3" customHeight="1" x14ac:dyDescent="0.2">
      <c r="A97" s="1222"/>
      <c r="B97" s="1229"/>
      <c r="C97" s="1226"/>
      <c r="D97" s="1237"/>
    </row>
    <row r="98" spans="1:4" x14ac:dyDescent="0.2">
      <c r="A98" s="1222"/>
      <c r="B98" s="1225" t="s">
        <v>2096</v>
      </c>
      <c r="C98" s="1226">
        <f>C96+1</f>
        <v>29</v>
      </c>
      <c r="D98" s="1251" t="s">
        <v>1824</v>
      </c>
    </row>
    <row r="99" spans="1:4" ht="3" customHeight="1" x14ac:dyDescent="0.2">
      <c r="A99" s="1222"/>
      <c r="B99" s="1229"/>
      <c r="C99" s="1226"/>
      <c r="D99" s="1251"/>
    </row>
    <row r="100" spans="1:4" x14ac:dyDescent="0.2">
      <c r="A100" s="1222"/>
      <c r="B100" s="1225" t="s">
        <v>2096</v>
      </c>
      <c r="C100" s="1226">
        <f>C98+1</f>
        <v>30</v>
      </c>
      <c r="D100" s="1237" t="s">
        <v>1825</v>
      </c>
    </row>
    <row r="101" spans="1:4" ht="3" customHeight="1" x14ac:dyDescent="0.2">
      <c r="A101" s="1222"/>
      <c r="B101" s="1229"/>
      <c r="C101" s="1226"/>
      <c r="D101" s="1252"/>
    </row>
    <row r="102" spans="1:4" x14ac:dyDescent="0.2">
      <c r="A102" s="1222"/>
      <c r="B102" s="1225" t="s">
        <v>2096</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2172</v>
      </c>
      <c r="C106" s="1226">
        <f>C102+1</f>
        <v>32</v>
      </c>
      <c r="D106" s="1221" t="s">
        <v>1661</v>
      </c>
    </row>
    <row r="107" spans="1:4" ht="3" customHeight="1" x14ac:dyDescent="0.2">
      <c r="A107" s="1222"/>
      <c r="B107" s="1229"/>
      <c r="C107" s="1226"/>
      <c r="D107" s="1221"/>
    </row>
    <row r="108" spans="1:4" x14ac:dyDescent="0.2">
      <c r="A108" s="1222"/>
      <c r="B108" s="1225" t="s">
        <v>2172</v>
      </c>
      <c r="C108" s="1226">
        <v>33</v>
      </c>
      <c r="D108" s="1221" t="s">
        <v>1826</v>
      </c>
    </row>
    <row r="109" spans="1:4" ht="3" customHeight="1" x14ac:dyDescent="0.2">
      <c r="A109" s="1222"/>
      <c r="B109" s="1229"/>
      <c r="C109" s="1226"/>
      <c r="D109" s="1221"/>
    </row>
    <row r="110" spans="1:4" x14ac:dyDescent="0.2">
      <c r="A110" s="1222"/>
      <c r="B110" s="1225" t="s">
        <v>2172</v>
      </c>
      <c r="C110" s="1226">
        <f>C108+1</f>
        <v>34</v>
      </c>
      <c r="D110" s="1221" t="s">
        <v>1260</v>
      </c>
    </row>
    <row r="111" spans="1:4" ht="3" customHeight="1" x14ac:dyDescent="0.2">
      <c r="A111" s="1222"/>
      <c r="B111" s="1229"/>
      <c r="C111" s="1226"/>
      <c r="D111" s="1221"/>
    </row>
    <row r="112" spans="1:4" x14ac:dyDescent="0.2">
      <c r="A112" s="1222"/>
      <c r="B112" s="1225" t="s">
        <v>2172</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2172</v>
      </c>
      <c r="C115" s="1226">
        <f>C112+1</f>
        <v>36</v>
      </c>
      <c r="D115" s="1237" t="s">
        <v>1257</v>
      </c>
    </row>
    <row r="116" spans="1:4" ht="3" customHeight="1" x14ac:dyDescent="0.2">
      <c r="A116" s="1222"/>
      <c r="B116" s="1229"/>
      <c r="C116" s="1226"/>
      <c r="D116" s="1237"/>
    </row>
    <row r="117" spans="1:4" x14ac:dyDescent="0.2">
      <c r="A117" s="1222"/>
      <c r="B117" s="1225" t="s">
        <v>2172</v>
      </c>
      <c r="C117" s="1226">
        <f>C115+1</f>
        <v>37</v>
      </c>
      <c r="D117" s="1237" t="s">
        <v>1827</v>
      </c>
    </row>
    <row r="118" spans="1:4" ht="3" customHeight="1" x14ac:dyDescent="0.2">
      <c r="A118" s="1222"/>
      <c r="B118" s="1229"/>
      <c r="C118" s="1226"/>
      <c r="D118" s="1237"/>
    </row>
    <row r="119" spans="1:4" x14ac:dyDescent="0.2">
      <c r="A119" s="1222"/>
      <c r="B119" s="1225" t="s">
        <v>2172</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2172</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26" sqref="A26:B26"/>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84" t="str">
        <f>'Single Audit Cover'!A7</f>
        <v>Kankakee Area Special Education Cooperative</v>
      </c>
      <c r="B1" s="2484"/>
      <c r="C1" s="2484"/>
      <c r="D1" s="2484"/>
      <c r="E1" s="2484"/>
    </row>
    <row r="2" spans="1:5" x14ac:dyDescent="0.2">
      <c r="A2" s="2485">
        <f>'Single Audit Cover'!E7</f>
        <v>32046850060</v>
      </c>
      <c r="B2" s="2485"/>
      <c r="C2" s="2485"/>
      <c r="D2" s="2485"/>
      <c r="E2" s="2485"/>
    </row>
    <row r="3" spans="1:5" ht="4.5" customHeight="1" x14ac:dyDescent="0.2"/>
    <row r="4" spans="1:5" x14ac:dyDescent="0.2">
      <c r="A4" s="2484" t="s">
        <v>1307</v>
      </c>
      <c r="B4" s="2484"/>
      <c r="C4" s="2484"/>
      <c r="D4" s="2484"/>
      <c r="E4" s="2484"/>
    </row>
    <row r="5" spans="1:5" x14ac:dyDescent="0.2">
      <c r="A5" s="2487" t="str">
        <f>'Single Audit Cover'!A4</f>
        <v>Year Ending June 30, 2018</v>
      </c>
      <c r="B5" s="2487"/>
      <c r="C5" s="2487"/>
      <c r="D5" s="2487"/>
      <c r="E5" s="2487"/>
    </row>
    <row r="6" spans="1:5" x14ac:dyDescent="0.2">
      <c r="A6" s="2484" t="s">
        <v>1306</v>
      </c>
      <c r="B6" s="2484"/>
      <c r="C6" s="2484"/>
      <c r="D6" s="2484"/>
      <c r="E6" s="2484"/>
    </row>
    <row r="8" spans="1:5" x14ac:dyDescent="0.2">
      <c r="A8" s="1260" t="s">
        <v>1305</v>
      </c>
    </row>
    <row r="10" spans="1:5" x14ac:dyDescent="0.2">
      <c r="A10" s="1261" t="s">
        <v>1304</v>
      </c>
      <c r="B10" s="1262" t="s">
        <v>1303</v>
      </c>
      <c r="C10" s="1262"/>
      <c r="D10" s="1263">
        <f>SUM('Acct Summary 7-8'!C7:K7)</f>
        <v>155241</v>
      </c>
    </row>
    <row r="11" spans="1:5" ht="18" customHeight="1" x14ac:dyDescent="0.2">
      <c r="A11" s="1261" t="s">
        <v>1302</v>
      </c>
      <c r="B11" s="1262"/>
      <c r="C11" s="1262"/>
    </row>
    <row r="12" spans="1:5" x14ac:dyDescent="0.2">
      <c r="A12" s="1261" t="s">
        <v>1301</v>
      </c>
      <c r="B12" s="1262" t="s">
        <v>1300</v>
      </c>
      <c r="C12" s="1262"/>
      <c r="D12" s="1264">
        <f>SUM('Revenues 9-14'!C112:D112,'Revenues 9-14'!F112:G112)</f>
        <v>1163257</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-23621</v>
      </c>
    </row>
    <row r="19" spans="1:4" ht="13.5" thickBot="1" x14ac:dyDescent="0.25">
      <c r="A19" s="1265" t="s">
        <v>1297</v>
      </c>
      <c r="D19" s="1266">
        <f>SUM(D10:D17)</f>
        <v>1294877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86" t="s">
        <v>2148</v>
      </c>
      <c r="B24" s="2486"/>
      <c r="D24" s="1268"/>
    </row>
    <row r="25" spans="1:4" x14ac:dyDescent="0.2">
      <c r="A25" s="2483" t="s">
        <v>2167</v>
      </c>
      <c r="B25" s="2483"/>
      <c r="D25" s="1268">
        <f>+' SEFA (2)'!F16-10252</f>
        <v>428</v>
      </c>
    </row>
    <row r="26" spans="1:4" x14ac:dyDescent="0.2">
      <c r="A26" s="2483"/>
      <c r="B26" s="2483"/>
      <c r="D26" s="1268"/>
    </row>
    <row r="27" spans="1:4" x14ac:dyDescent="0.2">
      <c r="A27" s="2483"/>
      <c r="B27" s="2483"/>
      <c r="D27" s="1268"/>
    </row>
    <row r="28" spans="1:4" x14ac:dyDescent="0.2">
      <c r="A28" s="2483"/>
      <c r="B28" s="2483"/>
      <c r="D28" s="1268"/>
    </row>
    <row r="29" spans="1:4" x14ac:dyDescent="0.2">
      <c r="A29" s="2483"/>
      <c r="B29" s="2483"/>
      <c r="D29" s="1268"/>
    </row>
    <row r="30" spans="1:4" x14ac:dyDescent="0.2">
      <c r="A30" s="2483"/>
      <c r="B30" s="2483"/>
      <c r="D30" s="1268"/>
    </row>
    <row r="32" spans="1:4" x14ac:dyDescent="0.2">
      <c r="A32" s="1260" t="s">
        <v>1295</v>
      </c>
      <c r="D32" s="1263">
        <f>SUM(D19:D30)</f>
        <v>1295305</v>
      </c>
    </row>
    <row r="33" spans="1:4" x14ac:dyDescent="0.2">
      <c r="D33" s="1269"/>
    </row>
    <row r="34" spans="1:4" x14ac:dyDescent="0.2">
      <c r="A34" s="317" t="s">
        <v>1294</v>
      </c>
    </row>
    <row r="35" spans="1:4" x14ac:dyDescent="0.2">
      <c r="A35" s="317" t="s">
        <v>1293</v>
      </c>
      <c r="B35" s="1258" t="s">
        <v>1292</v>
      </c>
      <c r="D35" s="1270">
        <f>+' SEFA (2)'!F18</f>
        <v>1295305</v>
      </c>
    </row>
    <row r="37" spans="1:4" x14ac:dyDescent="0.2">
      <c r="A37" s="1260" t="s">
        <v>1291</v>
      </c>
    </row>
    <row r="39" spans="1:4" ht="13.35" customHeight="1" x14ac:dyDescent="0.2">
      <c r="A39" s="1267" t="s">
        <v>1290</v>
      </c>
    </row>
    <row r="40" spans="1:4" x14ac:dyDescent="0.2">
      <c r="A40" s="2483"/>
      <c r="B40" s="2483"/>
      <c r="D40" s="1268"/>
    </row>
    <row r="41" spans="1:4" x14ac:dyDescent="0.2">
      <c r="A41" s="2483"/>
      <c r="B41" s="2483"/>
      <c r="D41" s="1271"/>
    </row>
    <row r="42" spans="1:4" x14ac:dyDescent="0.2">
      <c r="A42" s="2483"/>
      <c r="B42" s="2483"/>
      <c r="D42" s="1271"/>
    </row>
    <row r="43" spans="1:4" x14ac:dyDescent="0.2">
      <c r="A43" s="2483"/>
      <c r="B43" s="2483"/>
      <c r="D43" s="1271"/>
    </row>
    <row r="44" spans="1:4" x14ac:dyDescent="0.2">
      <c r="A44" s="2483"/>
      <c r="B44" s="2483"/>
      <c r="D44" s="1271"/>
    </row>
    <row r="45" spans="1:4" x14ac:dyDescent="0.2">
      <c r="A45" s="2483"/>
      <c r="B45" s="2483"/>
      <c r="D45" s="1271"/>
    </row>
    <row r="47" spans="1:4" x14ac:dyDescent="0.2">
      <c r="B47" s="1272" t="s">
        <v>1289</v>
      </c>
      <c r="C47" s="1272"/>
      <c r="D47" s="1273">
        <f>SUM(D35:D45)</f>
        <v>1295305</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C37" sqref="C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9" t="str">
        <f>'Single Audit Cover'!A7</f>
        <v>Kankakee Area Special Education Cooperative</v>
      </c>
      <c r="B1" s="2499"/>
      <c r="C1" s="2499"/>
      <c r="D1" s="2499"/>
      <c r="E1" s="2499"/>
      <c r="F1" s="2499"/>
    </row>
    <row r="2" spans="1:7" ht="13.5" customHeight="1" x14ac:dyDescent="0.2">
      <c r="A2" s="2500">
        <f>'Single Audit Cover'!E7</f>
        <v>32046850060</v>
      </c>
      <c r="B2" s="2500"/>
      <c r="C2" s="2500"/>
      <c r="D2" s="2500"/>
      <c r="E2" s="2500"/>
      <c r="F2" s="2500"/>
      <c r="G2" s="1275"/>
    </row>
    <row r="3" spans="1:7" ht="15.75" customHeight="1" x14ac:dyDescent="0.2">
      <c r="A3" s="2501" t="s">
        <v>1333</v>
      </c>
      <c r="B3" s="2501"/>
      <c r="C3" s="2501"/>
      <c r="D3" s="2501"/>
      <c r="E3" s="2501"/>
      <c r="F3" s="2501"/>
    </row>
    <row r="4" spans="1:7" ht="13.5" customHeight="1" x14ac:dyDescent="0.2">
      <c r="A4" s="2502" t="str">
        <f>'Single Audit Cover'!A4</f>
        <v>Year Ending June 30, 2018</v>
      </c>
      <c r="B4" s="2502"/>
      <c r="C4" s="2502"/>
      <c r="D4" s="2502"/>
      <c r="E4" s="2502"/>
      <c r="F4" s="2502"/>
    </row>
    <row r="5" spans="1:7" ht="8.25" customHeight="1" x14ac:dyDescent="0.2">
      <c r="C5" s="317"/>
      <c r="D5" s="317"/>
    </row>
    <row r="6" spans="1:7" ht="13.5" customHeight="1" x14ac:dyDescent="0.2">
      <c r="A6" s="1276" t="s">
        <v>1831</v>
      </c>
      <c r="C6" s="317"/>
      <c r="D6" s="317"/>
    </row>
    <row r="7" spans="1:7" ht="60.95" customHeight="1" x14ac:dyDescent="0.2">
      <c r="A7" s="2498" t="s">
        <v>2097</v>
      </c>
      <c r="B7" s="2498"/>
      <c r="C7" s="2498"/>
      <c r="D7" s="2498"/>
      <c r="E7" s="2498"/>
      <c r="F7" s="249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2096</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98" t="s">
        <v>2098</v>
      </c>
      <c r="B13" s="2498"/>
      <c r="C13" s="2498"/>
      <c r="D13" s="2498"/>
      <c r="E13" s="2498"/>
      <c r="F13" s="2498"/>
    </row>
    <row r="14" spans="1:7" ht="9.75" customHeight="1" x14ac:dyDescent="0.2">
      <c r="C14" s="1260"/>
      <c r="D14" s="1260"/>
    </row>
    <row r="15" spans="1:7" ht="13.5" customHeight="1" x14ac:dyDescent="0.2">
      <c r="C15" s="1870" t="s">
        <v>1332</v>
      </c>
      <c r="D15" s="2496" t="s">
        <v>1331</v>
      </c>
      <c r="E15" s="2496"/>
      <c r="F15" s="2496"/>
    </row>
    <row r="16" spans="1:7" ht="13.5" customHeight="1" x14ac:dyDescent="0.2">
      <c r="A16" s="1282"/>
      <c r="B16" s="1276" t="s">
        <v>1330</v>
      </c>
      <c r="C16" s="1870" t="s">
        <v>1329</v>
      </c>
      <c r="D16" s="2497" t="s">
        <v>1670</v>
      </c>
      <c r="E16" s="2497"/>
      <c r="F16" s="2497"/>
    </row>
    <row r="17" spans="1:6" ht="20.45" customHeight="1" x14ac:dyDescent="0.2">
      <c r="A17" s="1283"/>
      <c r="B17" s="1284" t="s">
        <v>2099</v>
      </c>
      <c r="C17" s="1285"/>
      <c r="D17" s="2489"/>
      <c r="E17" s="2490"/>
      <c r="F17" s="2491"/>
    </row>
    <row r="18" spans="1:6" ht="20.65" customHeight="1" x14ac:dyDescent="0.2">
      <c r="A18" s="1283"/>
      <c r="B18" s="1956" t="s">
        <v>2100</v>
      </c>
      <c r="C18" s="1285">
        <v>84.027000000000001</v>
      </c>
      <c r="D18" s="2489">
        <v>108539</v>
      </c>
      <c r="E18" s="2490"/>
      <c r="F18" s="2491"/>
    </row>
    <row r="19" spans="1:6" ht="20.65" customHeight="1" x14ac:dyDescent="0.2">
      <c r="A19" s="1283"/>
      <c r="B19" s="1956" t="s">
        <v>2101</v>
      </c>
      <c r="C19" s="1285">
        <v>84.027000000000001</v>
      </c>
      <c r="D19" s="2489">
        <v>226516</v>
      </c>
      <c r="E19" s="2490"/>
      <c r="F19" s="2491"/>
    </row>
    <row r="20" spans="1:6" ht="20.65" customHeight="1" x14ac:dyDescent="0.2">
      <c r="A20" s="1283"/>
      <c r="B20" s="1956" t="s">
        <v>2102</v>
      </c>
      <c r="C20" s="1285">
        <v>84.027000000000001</v>
      </c>
      <c r="D20" s="2489">
        <v>95754</v>
      </c>
      <c r="E20" s="2490"/>
      <c r="F20" s="2491"/>
    </row>
    <row r="21" spans="1:6" ht="20.65" customHeight="1" x14ac:dyDescent="0.2">
      <c r="A21" s="1283"/>
      <c r="B21" s="1956" t="s">
        <v>2103</v>
      </c>
      <c r="C21" s="1285">
        <v>84.027000000000001</v>
      </c>
      <c r="D21" s="2489">
        <v>362612</v>
      </c>
      <c r="E21" s="2490"/>
      <c r="F21" s="2491"/>
    </row>
    <row r="22" spans="1:6" ht="20.65" customHeight="1" x14ac:dyDescent="0.2">
      <c r="A22" s="1283"/>
      <c r="B22" s="1956" t="s">
        <v>2104</v>
      </c>
      <c r="C22" s="1285">
        <v>84.027000000000001</v>
      </c>
      <c r="D22" s="2489">
        <v>75598</v>
      </c>
      <c r="E22" s="2490"/>
      <c r="F22" s="2491"/>
    </row>
    <row r="23" spans="1:6" ht="20.65" customHeight="1" x14ac:dyDescent="0.2">
      <c r="A23" s="1283"/>
      <c r="B23" s="1956" t="s">
        <v>2105</v>
      </c>
      <c r="C23" s="1285">
        <v>84.027000000000001</v>
      </c>
      <c r="D23" s="2489">
        <v>73592</v>
      </c>
      <c r="E23" s="2490"/>
      <c r="F23" s="2491"/>
    </row>
    <row r="24" spans="1:6" ht="20.65" customHeight="1" x14ac:dyDescent="0.2">
      <c r="A24" s="1283"/>
      <c r="B24" s="1956" t="s">
        <v>2106</v>
      </c>
      <c r="C24" s="1285">
        <v>84.027000000000001</v>
      </c>
      <c r="D24" s="2489">
        <v>110266</v>
      </c>
      <c r="E24" s="2490"/>
      <c r="F24" s="2491"/>
    </row>
    <row r="25" spans="1:6" ht="20.65" customHeight="1" x14ac:dyDescent="0.2">
      <c r="A25" s="1283"/>
      <c r="B25" s="1956" t="s">
        <v>2107</v>
      </c>
      <c r="C25" s="1285">
        <v>84.027000000000001</v>
      </c>
      <c r="D25" s="2489">
        <v>56758</v>
      </c>
      <c r="E25" s="2490"/>
      <c r="F25" s="2491"/>
    </row>
    <row r="26" spans="1:6" ht="20.65" customHeight="1" x14ac:dyDescent="0.2">
      <c r="A26" s="1283"/>
      <c r="B26" s="1957" t="s">
        <v>2108</v>
      </c>
      <c r="C26" s="1285"/>
      <c r="D26" s="2489">
        <f>SUM(D18:F25)</f>
        <v>1109635</v>
      </c>
      <c r="E26" s="2490"/>
      <c r="F26" s="2491"/>
    </row>
    <row r="27" spans="1:6" ht="20.65" customHeight="1" x14ac:dyDescent="0.2">
      <c r="A27" s="1283"/>
      <c r="B27" s="1284"/>
      <c r="C27" s="1285"/>
      <c r="D27" s="2489"/>
      <c r="E27" s="2490"/>
      <c r="F27" s="2491"/>
    </row>
    <row r="28" spans="1:6" ht="20.65" customHeight="1" x14ac:dyDescent="0.2">
      <c r="A28" s="1283"/>
      <c r="B28" s="1284" t="s">
        <v>2109</v>
      </c>
      <c r="C28" s="1285"/>
      <c r="D28" s="2489"/>
      <c r="E28" s="2490"/>
      <c r="F28" s="2491"/>
    </row>
    <row r="29" spans="1:6" ht="20.65" customHeight="1" x14ac:dyDescent="0.2">
      <c r="A29" s="1283"/>
      <c r="B29" s="1284"/>
      <c r="C29" s="1285"/>
      <c r="D29" s="2489"/>
      <c r="E29" s="2490"/>
      <c r="F29" s="2491"/>
    </row>
    <row r="30" spans="1:6" ht="12" customHeight="1" x14ac:dyDescent="0.2">
      <c r="A30" s="328"/>
      <c r="B30" s="328"/>
      <c r="C30" s="1478"/>
      <c r="D30" s="1927"/>
      <c r="E30" s="1286"/>
    </row>
    <row r="31" spans="1:6" ht="12" customHeight="1" x14ac:dyDescent="0.2">
      <c r="A31" s="1287"/>
      <c r="B31" s="328"/>
      <c r="C31" s="1478"/>
      <c r="D31" s="1927"/>
      <c r="E31" s="1476"/>
      <c r="F31" s="322"/>
    </row>
    <row r="32" spans="1:6" ht="30" customHeight="1" x14ac:dyDescent="0.2">
      <c r="A32" s="2492"/>
      <c r="B32" s="2492"/>
      <c r="C32" s="2492"/>
      <c r="D32" s="2492"/>
      <c r="E32" s="2492"/>
      <c r="F32" s="2492"/>
    </row>
    <row r="33" spans="1:6" ht="13.5" customHeight="1" x14ac:dyDescent="0.2">
      <c r="A33" s="328"/>
      <c r="B33" s="328"/>
      <c r="C33" s="1980"/>
      <c r="D33" s="1927"/>
      <c r="E33" s="1476"/>
      <c r="F33" s="322"/>
    </row>
    <row r="34" spans="1:6" ht="13.5" customHeight="1" x14ac:dyDescent="0.2">
      <c r="A34" s="328"/>
      <c r="B34" s="328"/>
      <c r="C34" s="1980"/>
      <c r="D34" s="1927"/>
      <c r="E34" s="2493"/>
      <c r="F34" s="2494"/>
    </row>
    <row r="35" spans="1:6" ht="12" customHeight="1" x14ac:dyDescent="0.2">
      <c r="A35" s="328"/>
      <c r="B35" s="328"/>
      <c r="C35" s="1928"/>
      <c r="D35" s="1927"/>
      <c r="E35" s="1981"/>
      <c r="F35" s="1955"/>
    </row>
    <row r="36" spans="1:6" ht="13.5" customHeight="1" x14ac:dyDescent="0.2">
      <c r="A36" s="1287"/>
      <c r="B36" s="328"/>
      <c r="C36" s="1478"/>
      <c r="D36" s="1927"/>
      <c r="E36" s="1476"/>
      <c r="F36" s="322"/>
    </row>
    <row r="37" spans="1:6" ht="14.25" customHeight="1" x14ac:dyDescent="0.2">
      <c r="A37" s="328"/>
      <c r="B37" s="328"/>
      <c r="C37" s="1929"/>
      <c r="D37" s="1927"/>
      <c r="E37" s="1476"/>
      <c r="F37" s="322"/>
    </row>
    <row r="38" spans="1:6" ht="14.25" customHeight="1" x14ac:dyDescent="0.2">
      <c r="A38" s="328"/>
      <c r="B38" s="328"/>
      <c r="C38" s="1982"/>
      <c r="D38" s="1927"/>
      <c r="E38" s="1476"/>
      <c r="F38" s="322"/>
    </row>
    <row r="39" spans="1:6" ht="14.25" customHeight="1" x14ac:dyDescent="0.2">
      <c r="A39" s="328"/>
      <c r="B39" s="328"/>
      <c r="C39" s="1982"/>
      <c r="D39" s="1927"/>
      <c r="E39" s="1476"/>
      <c r="F39" s="322"/>
    </row>
    <row r="40" spans="1:6" ht="14.25" customHeight="1" x14ac:dyDescent="0.2">
      <c r="A40" s="328"/>
      <c r="B40" s="328"/>
      <c r="C40" s="1982"/>
      <c r="D40" s="1927"/>
      <c r="E40" s="1476"/>
      <c r="F40" s="322"/>
    </row>
    <row r="41" spans="1:6" ht="14.25" customHeight="1" x14ac:dyDescent="0.2">
      <c r="A41" s="328"/>
      <c r="B41" s="328"/>
      <c r="C41" s="1982"/>
      <c r="D41" s="1927"/>
      <c r="E41" s="1476"/>
      <c r="F41" s="322"/>
    </row>
    <row r="42" spans="1:6" ht="14.25" customHeight="1" x14ac:dyDescent="0.2">
      <c r="A42" s="328"/>
      <c r="B42" s="328"/>
      <c r="C42" s="1983"/>
      <c r="D42" s="1927"/>
      <c r="E42" s="1476"/>
      <c r="F42" s="322"/>
    </row>
    <row r="43" spans="1:6" ht="14.25" customHeight="1" x14ac:dyDescent="0.2">
      <c r="A43" s="328"/>
      <c r="B43" s="328"/>
      <c r="C43" s="1982"/>
      <c r="D43" s="1927"/>
      <c r="E43" s="1476"/>
      <c r="F43" s="322"/>
    </row>
    <row r="44" spans="1:6" ht="14.25" customHeight="1" x14ac:dyDescent="0.2">
      <c r="A44" s="328"/>
      <c r="B44" s="328"/>
      <c r="C44" s="1929"/>
      <c r="D44" s="1927"/>
      <c r="E44" s="1476"/>
      <c r="F44" s="322"/>
    </row>
    <row r="45" spans="1:6" ht="13.5" customHeight="1" x14ac:dyDescent="0.2">
      <c r="A45" s="322"/>
      <c r="B45" s="322"/>
      <c r="C45" s="1294"/>
      <c r="D45" s="1294"/>
      <c r="E45" s="322"/>
      <c r="F45" s="322"/>
    </row>
    <row r="46" spans="1:6" x14ac:dyDescent="0.2">
      <c r="A46" s="1298"/>
      <c r="B46" s="322"/>
      <c r="C46" s="322"/>
      <c r="D46" s="322"/>
      <c r="E46" s="322"/>
      <c r="F46" s="322"/>
    </row>
    <row r="47" spans="1:6" s="322" customFormat="1" ht="11.25" customHeight="1" x14ac:dyDescent="0.2">
      <c r="A47" s="1298"/>
    </row>
    <row r="48" spans="1:6" s="322" customFormat="1" ht="6" customHeight="1" x14ac:dyDescent="0.2">
      <c r="A48" s="1298"/>
    </row>
    <row r="49" spans="1:5" s="1300" customFormat="1" ht="23.25" customHeight="1" x14ac:dyDescent="0.2">
      <c r="A49" s="1299">
        <v>5</v>
      </c>
      <c r="B49" s="2495" t="s">
        <v>1672</v>
      </c>
      <c r="C49" s="2495"/>
      <c r="D49" s="2495"/>
      <c r="E49" s="1399"/>
    </row>
    <row r="50" spans="1:5" s="1300" customFormat="1" ht="3.75" customHeight="1" x14ac:dyDescent="0.2">
      <c r="A50" s="1299"/>
      <c r="B50" s="1869"/>
      <c r="C50" s="1869"/>
      <c r="D50" s="1869"/>
      <c r="E50" s="1399"/>
    </row>
    <row r="51" spans="1:5" s="1300" customFormat="1" ht="20.25" customHeight="1" x14ac:dyDescent="0.2">
      <c r="A51" s="1301">
        <v>6</v>
      </c>
      <c r="B51" s="2488" t="s">
        <v>1632</v>
      </c>
      <c r="C51" s="2488"/>
      <c r="D51" s="2488"/>
    </row>
    <row r="52" spans="1:5" ht="14.25" customHeight="1" x14ac:dyDescent="0.2">
      <c r="A52" s="1301"/>
      <c r="B52" s="2488"/>
      <c r="C52" s="2488"/>
      <c r="D52" s="248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13" zoomScale="120" zoomScaleNormal="120" workbookViewId="0">
      <selection activeCell="B38" sqref="B3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99" t="str">
        <f>'Single Audit Cover'!A7</f>
        <v>Kankakee Area Special Education Cooperative</v>
      </c>
      <c r="B1" s="2499"/>
      <c r="C1" s="2499"/>
      <c r="D1" s="2499"/>
      <c r="E1" s="2499"/>
      <c r="F1" s="2499"/>
    </row>
    <row r="2" spans="1:7" ht="13.5" customHeight="1" x14ac:dyDescent="0.2">
      <c r="A2" s="2500">
        <f>'Single Audit Cover'!E7</f>
        <v>32046850060</v>
      </c>
      <c r="B2" s="2500"/>
      <c r="C2" s="2500"/>
      <c r="D2" s="2500"/>
      <c r="E2" s="2500"/>
      <c r="F2" s="2500"/>
      <c r="G2" s="1275"/>
    </row>
    <row r="3" spans="1:7" ht="15.75" customHeight="1" x14ac:dyDescent="0.2">
      <c r="A3" s="2501" t="s">
        <v>1333</v>
      </c>
      <c r="B3" s="2501"/>
      <c r="C3" s="2501"/>
      <c r="D3" s="2501"/>
      <c r="E3" s="2501"/>
      <c r="F3" s="2501"/>
    </row>
    <row r="4" spans="1:7" ht="13.5" customHeight="1" x14ac:dyDescent="0.2">
      <c r="A4" s="2502" t="str">
        <f>'Single Audit Cover'!A4</f>
        <v>Year Ending June 30, 2018</v>
      </c>
      <c r="B4" s="2502"/>
      <c r="C4" s="2502"/>
      <c r="D4" s="2502"/>
      <c r="E4" s="2502"/>
      <c r="F4" s="2502"/>
    </row>
    <row r="5" spans="1:7" ht="8.25" customHeight="1" x14ac:dyDescent="0.2">
      <c r="C5" s="317"/>
      <c r="D5" s="317"/>
    </row>
    <row r="6" spans="1:7" ht="13.5" customHeight="1" x14ac:dyDescent="0.2">
      <c r="A6" s="1276" t="s">
        <v>1831</v>
      </c>
      <c r="C6" s="317"/>
      <c r="D6" s="317"/>
    </row>
    <row r="7" spans="1:7" ht="60.95" customHeight="1" x14ac:dyDescent="0.2">
      <c r="A7" s="2498" t="s">
        <v>2097</v>
      </c>
      <c r="B7" s="2498"/>
      <c r="C7" s="2498"/>
      <c r="D7" s="2498"/>
      <c r="E7" s="2498"/>
      <c r="F7" s="249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2096</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98" t="s">
        <v>2098</v>
      </c>
      <c r="B13" s="2498"/>
      <c r="C13" s="2498"/>
      <c r="D13" s="2498"/>
      <c r="E13" s="2498"/>
      <c r="F13" s="2498"/>
    </row>
    <row r="14" spans="1:7" ht="9.75" customHeight="1" x14ac:dyDescent="0.2">
      <c r="C14" s="1260"/>
      <c r="D14" s="1260"/>
    </row>
    <row r="15" spans="1:7" ht="13.5" customHeight="1" x14ac:dyDescent="0.2">
      <c r="C15" s="1953" t="s">
        <v>1332</v>
      </c>
      <c r="D15" s="2496" t="s">
        <v>1331</v>
      </c>
      <c r="E15" s="2496"/>
      <c r="F15" s="2496"/>
    </row>
    <row r="16" spans="1:7" ht="13.5" customHeight="1" x14ac:dyDescent="0.2">
      <c r="A16" s="1282"/>
      <c r="B16" s="1276" t="s">
        <v>1330</v>
      </c>
      <c r="C16" s="1953" t="s">
        <v>1329</v>
      </c>
      <c r="D16" s="2503" t="s">
        <v>1670</v>
      </c>
      <c r="E16" s="2503"/>
      <c r="F16" s="2503"/>
    </row>
    <row r="17" spans="1:6" ht="20.45" customHeight="1" x14ac:dyDescent="0.2">
      <c r="A17" s="1283"/>
      <c r="B17" s="1284" t="s">
        <v>2110</v>
      </c>
      <c r="C17" s="1285"/>
      <c r="D17" s="2489"/>
      <c r="E17" s="2490"/>
      <c r="F17" s="2491"/>
    </row>
    <row r="18" spans="1:6" ht="20.65" customHeight="1" x14ac:dyDescent="0.2">
      <c r="A18" s="1283"/>
      <c r="B18" s="1284" t="s">
        <v>2111</v>
      </c>
      <c r="C18" s="1285"/>
      <c r="D18" s="2489"/>
      <c r="E18" s="2490"/>
      <c r="F18" s="2491"/>
    </row>
    <row r="19" spans="1:6" ht="20.65" customHeight="1" x14ac:dyDescent="0.2">
      <c r="A19" s="1283"/>
      <c r="B19" s="1956" t="s">
        <v>2100</v>
      </c>
      <c r="C19" s="1285">
        <v>84.173000000000002</v>
      </c>
      <c r="D19" s="2489">
        <v>2948</v>
      </c>
      <c r="E19" s="2490"/>
      <c r="F19" s="2491"/>
    </row>
    <row r="20" spans="1:6" ht="20.65" customHeight="1" x14ac:dyDescent="0.2">
      <c r="A20" s="1283"/>
      <c r="B20" s="1956" t="s">
        <v>2101</v>
      </c>
      <c r="C20" s="1285">
        <v>84.173000000000002</v>
      </c>
      <c r="D20" s="2489">
        <v>10541</v>
      </c>
      <c r="E20" s="2490"/>
      <c r="F20" s="2491"/>
    </row>
    <row r="21" spans="1:6" ht="20.65" customHeight="1" x14ac:dyDescent="0.2">
      <c r="A21" s="1283"/>
      <c r="B21" s="1956" t="s">
        <v>2102</v>
      </c>
      <c r="C21" s="1285">
        <v>84.173000000000002</v>
      </c>
      <c r="D21" s="2489">
        <v>1703</v>
      </c>
      <c r="E21" s="2490"/>
      <c r="F21" s="2491"/>
    </row>
    <row r="22" spans="1:6" ht="20.65" customHeight="1" x14ac:dyDescent="0.2">
      <c r="A22" s="1283"/>
      <c r="B22" s="1956" t="s">
        <v>2103</v>
      </c>
      <c r="C22" s="1285">
        <v>84.173000000000002</v>
      </c>
      <c r="D22" s="2489">
        <v>18688</v>
      </c>
      <c r="E22" s="2490"/>
      <c r="F22" s="2491"/>
    </row>
    <row r="23" spans="1:6" ht="20.65" customHeight="1" x14ac:dyDescent="0.2">
      <c r="A23" s="1283"/>
      <c r="B23" s="1956" t="s">
        <v>2104</v>
      </c>
      <c r="C23" s="1285">
        <v>84.173000000000002</v>
      </c>
      <c r="D23" s="2489">
        <v>3903</v>
      </c>
      <c r="E23" s="2490"/>
      <c r="F23" s="2491"/>
    </row>
    <row r="24" spans="1:6" ht="20.65" customHeight="1" x14ac:dyDescent="0.2">
      <c r="A24" s="1283"/>
      <c r="B24" s="1956" t="s">
        <v>2105</v>
      </c>
      <c r="C24" s="1285">
        <v>84.173000000000002</v>
      </c>
      <c r="D24" s="2489">
        <v>3063</v>
      </c>
      <c r="E24" s="2490"/>
      <c r="F24" s="2491"/>
    </row>
    <row r="25" spans="1:6" ht="20.65" customHeight="1" x14ac:dyDescent="0.2">
      <c r="A25" s="1283"/>
      <c r="B25" s="1956" t="s">
        <v>2106</v>
      </c>
      <c r="C25" s="1285">
        <v>84.173000000000002</v>
      </c>
      <c r="D25" s="2489">
        <v>12776</v>
      </c>
      <c r="E25" s="2490"/>
      <c r="F25" s="2491"/>
    </row>
    <row r="26" spans="1:6" ht="20.65" customHeight="1" x14ac:dyDescent="0.2">
      <c r="A26" s="1283"/>
      <c r="B26" s="1956"/>
      <c r="C26" s="1285"/>
      <c r="D26" s="2489"/>
      <c r="E26" s="2490"/>
      <c r="F26" s="2491"/>
    </row>
    <row r="27" spans="1:6" ht="20.65" customHeight="1" x14ac:dyDescent="0.2">
      <c r="A27" s="1283"/>
      <c r="B27" s="1957" t="s">
        <v>2112</v>
      </c>
      <c r="C27" s="1285"/>
      <c r="D27" s="2489">
        <f>SUM(D19:F26)</f>
        <v>53622</v>
      </c>
      <c r="E27" s="2490"/>
      <c r="F27" s="2491"/>
    </row>
    <row r="28" spans="1:6" ht="20.65" customHeight="1" x14ac:dyDescent="0.2">
      <c r="A28" s="1283"/>
      <c r="B28" s="1284"/>
      <c r="C28" s="1285"/>
      <c r="D28" s="2489"/>
      <c r="E28" s="2490"/>
      <c r="F28" s="2491"/>
    </row>
    <row r="29" spans="1:6" ht="20.65" customHeight="1" x14ac:dyDescent="0.2">
      <c r="A29" s="1283"/>
      <c r="B29" s="1284"/>
      <c r="C29" s="1285"/>
      <c r="D29" s="2489"/>
      <c r="E29" s="2490"/>
      <c r="F29" s="2491"/>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92" t="s">
        <v>2139</v>
      </c>
      <c r="B32" s="2492"/>
      <c r="C32" s="2492"/>
      <c r="D32" s="2492"/>
      <c r="E32" s="2492"/>
      <c r="F32" s="2492"/>
    </row>
    <row r="33" spans="1:6" ht="13.5" customHeight="1" x14ac:dyDescent="0.2">
      <c r="A33" s="328" t="s">
        <v>1509</v>
      </c>
      <c r="B33" s="328"/>
      <c r="C33" s="1288">
        <v>0</v>
      </c>
      <c r="D33" s="1927"/>
      <c r="E33" s="1286"/>
    </row>
    <row r="34" spans="1:6" ht="13.5" customHeight="1" x14ac:dyDescent="0.2">
      <c r="A34" s="328" t="s">
        <v>1946</v>
      </c>
      <c r="B34" s="328"/>
      <c r="C34" s="1289">
        <v>0</v>
      </c>
      <c r="D34" s="1927" t="s">
        <v>1671</v>
      </c>
      <c r="E34" s="2504">
        <f>+C33+C34</f>
        <v>0</v>
      </c>
      <c r="F34" s="250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593</v>
      </c>
      <c r="D38" s="1927"/>
      <c r="E38" s="1286"/>
    </row>
    <row r="39" spans="1:6" ht="14.25" customHeight="1" x14ac:dyDescent="0.2">
      <c r="A39" s="328"/>
      <c r="B39" s="328" t="s">
        <v>1511</v>
      </c>
      <c r="C39" s="1292" t="s">
        <v>401</v>
      </c>
      <c r="D39" s="1927"/>
      <c r="E39" s="1286"/>
    </row>
    <row r="40" spans="1:6" ht="14.25" customHeight="1" x14ac:dyDescent="0.2">
      <c r="A40" s="328"/>
      <c r="B40" s="328" t="s">
        <v>1512</v>
      </c>
      <c r="C40" s="1292" t="s">
        <v>593</v>
      </c>
      <c r="D40" s="1927"/>
      <c r="E40" s="1286"/>
    </row>
    <row r="41" spans="1:6" ht="14.25" customHeight="1" x14ac:dyDescent="0.2">
      <c r="A41" s="328"/>
      <c r="B41" s="328" t="s">
        <v>1513</v>
      </c>
      <c r="C41" s="1292" t="s">
        <v>593</v>
      </c>
      <c r="D41" s="1927"/>
      <c r="E41" s="1286"/>
    </row>
    <row r="42" spans="1:6" ht="14.25" customHeight="1" x14ac:dyDescent="0.2">
      <c r="A42" s="328" t="s">
        <v>1514</v>
      </c>
      <c r="B42" s="328"/>
      <c r="C42" s="1925">
        <v>0</v>
      </c>
      <c r="D42" s="1927"/>
      <c r="E42" s="1286"/>
    </row>
    <row r="43" spans="1:6" ht="14.25" customHeight="1" x14ac:dyDescent="0.2">
      <c r="A43" s="328" t="s">
        <v>1515</v>
      </c>
      <c r="B43" s="328"/>
      <c r="C43" s="1293" t="s">
        <v>401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95" t="s">
        <v>1672</v>
      </c>
      <c r="C49" s="2495"/>
      <c r="D49" s="2495"/>
      <c r="E49" s="1399"/>
    </row>
    <row r="50" spans="1:5" s="1300" customFormat="1" ht="3.75" customHeight="1" x14ac:dyDescent="0.2">
      <c r="A50" s="1299"/>
      <c r="B50" s="1954"/>
      <c r="C50" s="1954"/>
      <c r="D50" s="1954"/>
      <c r="E50" s="1399"/>
    </row>
    <row r="51" spans="1:5" s="1300" customFormat="1" ht="20.25" customHeight="1" x14ac:dyDescent="0.2">
      <c r="A51" s="1301">
        <v>6</v>
      </c>
      <c r="B51" s="2488" t="s">
        <v>1632</v>
      </c>
      <c r="C51" s="2488"/>
      <c r="D51" s="2488"/>
    </row>
    <row r="52" spans="1:5" ht="14.25" customHeight="1" x14ac:dyDescent="0.2">
      <c r="A52" s="1301"/>
      <c r="B52" s="2488"/>
      <c r="C52" s="2488"/>
      <c r="D52" s="2488"/>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1:F1"/>
    <mergeCell ref="A2:F2"/>
    <mergeCell ref="A3:F3"/>
    <mergeCell ref="A4:F4"/>
    <mergeCell ref="A7:F7"/>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6" colorId="8" zoomScale="110" zoomScaleNormal="110" workbookViewId="0">
      <selection activeCell="B102" sqref="B102:I112"/>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7" t="s">
        <v>1230</v>
      </c>
      <c r="B2" s="2107"/>
      <c r="C2" s="2107"/>
      <c r="D2" s="2107"/>
      <c r="E2" s="2107"/>
      <c r="F2" s="2107"/>
      <c r="G2" s="2107"/>
      <c r="H2" s="2107"/>
      <c r="I2" s="2107"/>
      <c r="J2" s="210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t="s">
        <v>2096</v>
      </c>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21" t="s">
        <v>1731</v>
      </c>
      <c r="B35" s="2122"/>
      <c r="C35" s="2122"/>
      <c r="D35" s="2122"/>
      <c r="E35" s="2123"/>
      <c r="F35" s="2123"/>
      <c r="G35" s="2123"/>
      <c r="H35" s="2123"/>
      <c r="I35" s="212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21" t="s">
        <v>331</v>
      </c>
      <c r="B47" s="2124"/>
      <c r="C47" s="2124"/>
      <c r="D47" s="2124"/>
      <c r="E47" s="2125"/>
      <c r="F47" s="2125"/>
      <c r="G47" s="2125"/>
      <c r="H47" s="2125"/>
      <c r="I47" s="212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8"/>
      <c r="C57" s="2129"/>
      <c r="D57" s="2129"/>
      <c r="E57" s="2129"/>
      <c r="F57" s="2129"/>
      <c r="G57" s="2129"/>
      <c r="H57" s="2129"/>
      <c r="I57" s="2129"/>
      <c r="J57" s="2130"/>
    </row>
    <row r="58" spans="1:10" s="181" customFormat="1" x14ac:dyDescent="0.2">
      <c r="A58" s="253"/>
      <c r="B58" s="2131"/>
      <c r="C58" s="2132"/>
      <c r="D58" s="2132"/>
      <c r="E58" s="2132"/>
      <c r="F58" s="2132"/>
      <c r="G58" s="2132"/>
      <c r="H58" s="2132"/>
      <c r="I58" s="2132"/>
      <c r="J58" s="2133"/>
    </row>
    <row r="59" spans="1:10" s="181" customFormat="1" x14ac:dyDescent="0.2">
      <c r="A59" s="253"/>
      <c r="B59" s="2131"/>
      <c r="C59" s="2132"/>
      <c r="D59" s="2132"/>
      <c r="E59" s="2132"/>
      <c r="F59" s="2132"/>
      <c r="G59" s="2132"/>
      <c r="H59" s="2132"/>
      <c r="I59" s="2132"/>
      <c r="J59" s="2133"/>
    </row>
    <row r="60" spans="1:10" s="181" customFormat="1" x14ac:dyDescent="0.2">
      <c r="A60" s="253"/>
      <c r="B60" s="2131"/>
      <c r="C60" s="2132"/>
      <c r="D60" s="2132"/>
      <c r="E60" s="2132"/>
      <c r="F60" s="2132"/>
      <c r="G60" s="2132"/>
      <c r="H60" s="2132"/>
      <c r="I60" s="2132"/>
      <c r="J60" s="2133"/>
    </row>
    <row r="61" spans="1:10" s="181" customFormat="1" x14ac:dyDescent="0.2">
      <c r="A61" s="253"/>
      <c r="B61" s="2131"/>
      <c r="C61" s="2132"/>
      <c r="D61" s="2132"/>
      <c r="E61" s="2132"/>
      <c r="F61" s="2132"/>
      <c r="G61" s="2132"/>
      <c r="H61" s="2132"/>
      <c r="I61" s="2132"/>
      <c r="J61" s="2133"/>
    </row>
    <row r="62" spans="1:10" s="181" customFormat="1" x14ac:dyDescent="0.2">
      <c r="A62" s="253"/>
      <c r="B62" s="2131"/>
      <c r="C62" s="2132"/>
      <c r="D62" s="2132"/>
      <c r="E62" s="2132"/>
      <c r="F62" s="2132"/>
      <c r="G62" s="2132"/>
      <c r="H62" s="2132"/>
      <c r="I62" s="2132"/>
      <c r="J62" s="2133"/>
    </row>
    <row r="63" spans="1:10" s="181" customFormat="1" x14ac:dyDescent="0.2">
      <c r="A63" s="253"/>
      <c r="B63" s="2131"/>
      <c r="C63" s="2132"/>
      <c r="D63" s="2132"/>
      <c r="E63" s="2132"/>
      <c r="F63" s="2132"/>
      <c r="G63" s="2132"/>
      <c r="H63" s="2132"/>
      <c r="I63" s="2132"/>
      <c r="J63" s="2133"/>
    </row>
    <row r="64" spans="1:10" s="181" customFormat="1" x14ac:dyDescent="0.2">
      <c r="A64" s="253"/>
      <c r="B64" s="2131"/>
      <c r="C64" s="2132"/>
      <c r="D64" s="2132"/>
      <c r="E64" s="2132"/>
      <c r="F64" s="2132"/>
      <c r="G64" s="2132"/>
      <c r="H64" s="2132"/>
      <c r="I64" s="2132"/>
      <c r="J64" s="2133"/>
    </row>
    <row r="65" spans="1:10" s="181" customFormat="1" x14ac:dyDescent="0.2">
      <c r="A65" s="253"/>
      <c r="B65" s="2131"/>
      <c r="C65" s="2132"/>
      <c r="D65" s="2132"/>
      <c r="E65" s="2132"/>
      <c r="F65" s="2132"/>
      <c r="G65" s="2132"/>
      <c r="H65" s="2132"/>
      <c r="I65" s="2132"/>
      <c r="J65" s="2133"/>
    </row>
    <row r="66" spans="1:10" s="181" customFormat="1" x14ac:dyDescent="0.2">
      <c r="A66" s="253"/>
      <c r="B66" s="2131"/>
      <c r="C66" s="2132"/>
      <c r="D66" s="2132"/>
      <c r="E66" s="2132"/>
      <c r="F66" s="2132"/>
      <c r="G66" s="2132"/>
      <c r="H66" s="2132"/>
      <c r="I66" s="2132"/>
      <c r="J66" s="2133"/>
    </row>
    <row r="67" spans="1:10" s="181" customFormat="1" ht="9" customHeight="1" x14ac:dyDescent="0.2">
      <c r="A67" s="254"/>
      <c r="B67" s="2134"/>
      <c r="C67" s="2135"/>
      <c r="D67" s="2135"/>
      <c r="E67" s="2135"/>
      <c r="F67" s="2135"/>
      <c r="G67" s="2135"/>
      <c r="H67" s="2135"/>
      <c r="I67" s="2135"/>
      <c r="J67" s="213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1" t="s">
        <v>1390</v>
      </c>
      <c r="B70" s="2124"/>
      <c r="C70" s="2124"/>
      <c r="D70" s="2124"/>
      <c r="E70" s="2125"/>
      <c r="F70" s="2125"/>
      <c r="G70" s="2125"/>
      <c r="H70" s="2125"/>
      <c r="I70" s="212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6" t="s">
        <v>1387</v>
      </c>
      <c r="B83" s="2126"/>
      <c r="C83" s="2126"/>
      <c r="D83" s="212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108" t="s">
        <v>2151</v>
      </c>
      <c r="C102" s="2109"/>
      <c r="D102" s="2109"/>
      <c r="E102" s="2109"/>
      <c r="F102" s="2109"/>
      <c r="G102" s="2109"/>
      <c r="H102" s="2109"/>
      <c r="I102" s="2110"/>
    </row>
    <row r="103" spans="1:9" s="181" customFormat="1" ht="11.25" customHeight="1" x14ac:dyDescent="0.2">
      <c r="A103" s="316"/>
      <c r="B103" s="2111"/>
      <c r="C103" s="2112"/>
      <c r="D103" s="2112"/>
      <c r="E103" s="2112"/>
      <c r="F103" s="2112"/>
      <c r="G103" s="2112"/>
      <c r="H103" s="2112"/>
      <c r="I103" s="2113"/>
    </row>
    <row r="104" spans="1:9" s="181" customFormat="1" ht="11.25" customHeight="1" x14ac:dyDescent="0.2">
      <c r="A104" s="316"/>
      <c r="B104" s="2111"/>
      <c r="C104" s="2112"/>
      <c r="D104" s="2112"/>
      <c r="E104" s="2112"/>
      <c r="F104" s="2112"/>
      <c r="G104" s="2112"/>
      <c r="H104" s="2112"/>
      <c r="I104" s="2113"/>
    </row>
    <row r="105" spans="1:9" s="181" customFormat="1" x14ac:dyDescent="0.2">
      <c r="A105" s="316"/>
      <c r="B105" s="2111"/>
      <c r="C105" s="2112"/>
      <c r="D105" s="2112"/>
      <c r="E105" s="2112"/>
      <c r="F105" s="2112"/>
      <c r="G105" s="2112"/>
      <c r="H105" s="2112"/>
      <c r="I105" s="2113"/>
    </row>
    <row r="106" spans="1:9" s="181" customFormat="1" ht="11.25" customHeight="1" x14ac:dyDescent="0.2">
      <c r="A106" s="316"/>
      <c r="B106" s="2111"/>
      <c r="C106" s="2112"/>
      <c r="D106" s="2112"/>
      <c r="E106" s="2112"/>
      <c r="F106" s="2112"/>
      <c r="G106" s="2112"/>
      <c r="H106" s="2112"/>
      <c r="I106" s="2113"/>
    </row>
    <row r="107" spans="1:9" s="181" customFormat="1" ht="11.25" customHeight="1" x14ac:dyDescent="0.2">
      <c r="A107" s="316"/>
      <c r="B107" s="2111"/>
      <c r="C107" s="2112"/>
      <c r="D107" s="2112"/>
      <c r="E107" s="2112"/>
      <c r="F107" s="2112"/>
      <c r="G107" s="2112"/>
      <c r="H107" s="2112"/>
      <c r="I107" s="2113"/>
    </row>
    <row r="108" spans="1:9" s="181" customFormat="1" ht="11.25" customHeight="1" x14ac:dyDescent="0.2">
      <c r="A108" s="316"/>
      <c r="B108" s="2111"/>
      <c r="C108" s="2112"/>
      <c r="D108" s="2112"/>
      <c r="E108" s="2112"/>
      <c r="F108" s="2112"/>
      <c r="G108" s="2112"/>
      <c r="H108" s="2112"/>
      <c r="I108" s="2113"/>
    </row>
    <row r="109" spans="1:9" s="181" customFormat="1" ht="11.25" customHeight="1" x14ac:dyDescent="0.2">
      <c r="A109" s="316"/>
      <c r="B109" s="2111"/>
      <c r="C109" s="2112"/>
      <c r="D109" s="2112"/>
      <c r="E109" s="2112"/>
      <c r="F109" s="2112"/>
      <c r="G109" s="2112"/>
      <c r="H109" s="2112"/>
      <c r="I109" s="2113"/>
    </row>
    <row r="110" spans="1:9" s="181" customFormat="1" ht="11.25" customHeight="1" x14ac:dyDescent="0.2">
      <c r="A110" s="316"/>
      <c r="B110" s="2111"/>
      <c r="C110" s="2112"/>
      <c r="D110" s="2112"/>
      <c r="E110" s="2112"/>
      <c r="F110" s="2112"/>
      <c r="G110" s="2112"/>
      <c r="H110" s="2112"/>
      <c r="I110" s="2113"/>
    </row>
    <row r="111" spans="1:9" s="181" customFormat="1" ht="11.25" customHeight="1" x14ac:dyDescent="0.2">
      <c r="A111" s="316"/>
      <c r="B111" s="2111"/>
      <c r="C111" s="2112"/>
      <c r="D111" s="2112"/>
      <c r="E111" s="2112"/>
      <c r="F111" s="2112"/>
      <c r="G111" s="2112"/>
      <c r="H111" s="2112"/>
      <c r="I111" s="2113"/>
    </row>
    <row r="112" spans="1:9" s="181" customFormat="1" ht="11.25" customHeight="1" x14ac:dyDescent="0.2">
      <c r="A112" s="316"/>
      <c r="B112" s="2114"/>
      <c r="C112" s="2115"/>
      <c r="D112" s="2115"/>
      <c r="E112" s="2115"/>
      <c r="F112" s="2115"/>
      <c r="G112" s="2115"/>
      <c r="H112" s="2115"/>
      <c r="I112" s="211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7" t="s">
        <v>2074</v>
      </c>
      <c r="D114" s="211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8" t="s">
        <v>1397</v>
      </c>
      <c r="D117" s="2119"/>
      <c r="E117" s="2120"/>
      <c r="F117" s="2120"/>
      <c r="G117" s="2120"/>
      <c r="H117" s="2120"/>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2019</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J19" sqref="J1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7" t="str">
        <f>'Single Audit Cover'!A7</f>
        <v>Kankakee Area Special Education Cooperative</v>
      </c>
      <c r="C1" s="2506"/>
      <c r="D1" s="2506"/>
      <c r="E1" s="2506"/>
      <c r="F1" s="2506"/>
      <c r="G1" s="2506"/>
      <c r="H1" s="2506"/>
      <c r="I1" s="2506"/>
      <c r="J1" s="2506"/>
      <c r="K1" s="2506"/>
      <c r="L1" s="2506"/>
      <c r="M1" s="2506"/>
    </row>
    <row r="2" spans="2:14" ht="15" x14ac:dyDescent="0.2">
      <c r="B2" s="2500">
        <f>'Single Audit Cover'!E7</f>
        <v>32046850060</v>
      </c>
      <c r="C2" s="2500"/>
      <c r="D2" s="2500"/>
      <c r="E2" s="2500"/>
      <c r="F2" s="2500"/>
      <c r="G2" s="2500"/>
      <c r="H2" s="2500"/>
      <c r="I2" s="2500"/>
      <c r="J2" s="2500"/>
      <c r="K2" s="2500"/>
      <c r="L2" s="2500"/>
      <c r="M2" s="2500"/>
      <c r="N2" s="1302"/>
    </row>
    <row r="3" spans="2:14" ht="15" x14ac:dyDescent="0.2">
      <c r="B3" s="2507" t="s">
        <v>1281</v>
      </c>
      <c r="C3" s="2507"/>
      <c r="D3" s="2507"/>
      <c r="E3" s="2507"/>
      <c r="F3" s="2507"/>
      <c r="G3" s="2507"/>
      <c r="H3" s="2507"/>
      <c r="I3" s="2507"/>
      <c r="J3" s="2507"/>
      <c r="K3" s="2507"/>
      <c r="L3" s="2507"/>
      <c r="M3" s="2507"/>
      <c r="N3" s="1302"/>
    </row>
    <row r="4" spans="2:14" ht="15" x14ac:dyDescent="0.2">
      <c r="B4" s="2508" t="str">
        <f>'Single Audit Cover'!A4</f>
        <v>Year Ending June 30, 2018</v>
      </c>
      <c r="C4" s="2508"/>
      <c r="D4" s="2508"/>
      <c r="E4" s="2508"/>
      <c r="F4" s="2508"/>
      <c r="G4" s="2508"/>
      <c r="H4" s="2508"/>
      <c r="I4" s="2508"/>
      <c r="J4" s="2508"/>
      <c r="K4" s="2508"/>
      <c r="L4" s="2508"/>
      <c r="M4" s="250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8" t="s">
        <v>2113</v>
      </c>
      <c r="C11" s="1338"/>
      <c r="D11" s="1339"/>
      <c r="E11" s="1965"/>
      <c r="F11" s="1965"/>
      <c r="G11" s="1965"/>
      <c r="H11" s="1965"/>
      <c r="I11" s="1965"/>
      <c r="J11" s="1965"/>
      <c r="K11" s="1965"/>
      <c r="L11" s="1965"/>
      <c r="M11" s="1965"/>
    </row>
    <row r="12" spans="2:14" ht="22.5" x14ac:dyDescent="0.2">
      <c r="B12" s="1959" t="s">
        <v>2114</v>
      </c>
      <c r="C12" s="1341"/>
      <c r="D12" s="1342"/>
      <c r="E12" s="1966"/>
      <c r="F12" s="1966"/>
      <c r="G12" s="1966"/>
      <c r="H12" s="1966"/>
      <c r="I12" s="1966"/>
      <c r="J12" s="1966"/>
      <c r="K12" s="1966"/>
      <c r="L12" s="1965"/>
      <c r="M12" s="1966"/>
    </row>
    <row r="13" spans="2:14" ht="20.100000000000001" customHeight="1" x14ac:dyDescent="0.2">
      <c r="B13" s="1960" t="s">
        <v>2115</v>
      </c>
      <c r="C13" s="1341"/>
      <c r="D13" s="1342"/>
      <c r="E13" s="1966"/>
      <c r="F13" s="1966"/>
      <c r="G13" s="1966"/>
      <c r="H13" s="1966"/>
      <c r="I13" s="1966"/>
      <c r="J13" s="1966"/>
      <c r="K13" s="1966"/>
      <c r="L13" s="1965"/>
      <c r="M13" s="1966"/>
    </row>
    <row r="14" spans="2:14" ht="20.100000000000001" customHeight="1" x14ac:dyDescent="0.2">
      <c r="B14" s="1961" t="s">
        <v>2116</v>
      </c>
      <c r="C14" s="1341">
        <v>84.027000000000001</v>
      </c>
      <c r="D14" s="1342" t="s">
        <v>2131</v>
      </c>
      <c r="E14" s="1966">
        <v>895297</v>
      </c>
      <c r="F14" s="1966">
        <v>441994</v>
      </c>
      <c r="G14" s="1966">
        <v>1325932</v>
      </c>
      <c r="H14" s="1966">
        <v>749828</v>
      </c>
      <c r="I14" s="1966">
        <v>11359</v>
      </c>
      <c r="J14" s="1966">
        <v>395335</v>
      </c>
      <c r="K14" s="1966">
        <v>0</v>
      </c>
      <c r="L14" s="1965">
        <f t="shared" ref="L14:L23" si="0">+G14+I14+K14</f>
        <v>1337291</v>
      </c>
      <c r="M14" s="1966">
        <v>1348008</v>
      </c>
    </row>
    <row r="15" spans="2:14" ht="20.100000000000001" customHeight="1" x14ac:dyDescent="0.2">
      <c r="B15" s="1961" t="s">
        <v>2116</v>
      </c>
      <c r="C15" s="1341">
        <v>84.027000000000001</v>
      </c>
      <c r="D15" s="1342" t="s">
        <v>2132</v>
      </c>
      <c r="E15" s="1966">
        <v>0</v>
      </c>
      <c r="F15" s="1966">
        <v>789009</v>
      </c>
      <c r="G15" s="1966">
        <v>0</v>
      </c>
      <c r="H15" s="1966">
        <v>0</v>
      </c>
      <c r="I15" s="1966">
        <v>1186382</v>
      </c>
      <c r="J15" s="1966">
        <v>714300</v>
      </c>
      <c r="K15" s="1966">
        <v>21071</v>
      </c>
      <c r="L15" s="1965">
        <f t="shared" si="0"/>
        <v>1207453</v>
      </c>
      <c r="M15" s="1966">
        <v>1210988</v>
      </c>
    </row>
    <row r="16" spans="2:14" ht="20.100000000000001" customHeight="1" x14ac:dyDescent="0.2">
      <c r="B16" s="1962" t="s">
        <v>2117</v>
      </c>
      <c r="C16" s="1341"/>
      <c r="D16" s="1342"/>
      <c r="E16" s="1967">
        <f>SUBTOTAL(9,E14:E15)</f>
        <v>895297</v>
      </c>
      <c r="F16" s="1967">
        <f t="shared" ref="F16:K16" si="1">SUBTOTAL(9,F14:F15)</f>
        <v>1231003</v>
      </c>
      <c r="G16" s="1967">
        <f t="shared" si="1"/>
        <v>1325932</v>
      </c>
      <c r="H16" s="1967">
        <f t="shared" si="1"/>
        <v>749828</v>
      </c>
      <c r="I16" s="1967">
        <f t="shared" si="1"/>
        <v>1197741</v>
      </c>
      <c r="J16" s="1967">
        <f t="shared" si="1"/>
        <v>1109635</v>
      </c>
      <c r="K16" s="1967">
        <f t="shared" si="1"/>
        <v>21071</v>
      </c>
      <c r="L16" s="1970">
        <f t="shared" si="0"/>
        <v>2544744</v>
      </c>
      <c r="M16" s="1966"/>
    </row>
    <row r="17" spans="2:14" ht="20.100000000000001" customHeight="1" x14ac:dyDescent="0.2">
      <c r="B17" s="1961" t="s">
        <v>2118</v>
      </c>
      <c r="C17" s="1341">
        <v>84.173000000000002</v>
      </c>
      <c r="D17" s="1342" t="s">
        <v>2133</v>
      </c>
      <c r="E17" s="1966">
        <v>39176</v>
      </c>
      <c r="F17" s="1966">
        <v>9803</v>
      </c>
      <c r="G17" s="1966">
        <v>47489</v>
      </c>
      <c r="H17" s="1966">
        <v>39176</v>
      </c>
      <c r="I17" s="1966">
        <v>1490</v>
      </c>
      <c r="J17" s="1966">
        <v>9803</v>
      </c>
      <c r="K17" s="1966">
        <v>0</v>
      </c>
      <c r="L17" s="1965">
        <f t="shared" si="0"/>
        <v>48979</v>
      </c>
      <c r="M17" s="1966">
        <v>53385</v>
      </c>
    </row>
    <row r="18" spans="2:14" ht="20.100000000000001" customHeight="1" x14ac:dyDescent="0.2">
      <c r="B18" s="1961" t="s">
        <v>2118</v>
      </c>
      <c r="C18" s="1341">
        <v>84.173000000000002</v>
      </c>
      <c r="D18" s="1342" t="s">
        <v>2134</v>
      </c>
      <c r="E18" s="1966">
        <v>0</v>
      </c>
      <c r="F18" s="1966">
        <v>43819</v>
      </c>
      <c r="G18" s="1966">
        <v>0</v>
      </c>
      <c r="H18" s="1966"/>
      <c r="I18" s="1966">
        <v>73515</v>
      </c>
      <c r="J18" s="1966">
        <v>43819</v>
      </c>
      <c r="K18" s="1966">
        <v>17799</v>
      </c>
      <c r="L18" s="1965">
        <f t="shared" si="0"/>
        <v>91314</v>
      </c>
      <c r="M18" s="1966">
        <v>96958</v>
      </c>
    </row>
    <row r="19" spans="2:14" ht="20.100000000000001" customHeight="1" x14ac:dyDescent="0.2">
      <c r="B19" s="1962" t="s">
        <v>2119</v>
      </c>
      <c r="C19" s="1341"/>
      <c r="D19" s="1342"/>
      <c r="E19" s="1967">
        <f>SUBTOTAL(9,E17:E18)</f>
        <v>39176</v>
      </c>
      <c r="F19" s="1967">
        <f t="shared" ref="F19:J19" si="2">SUBTOTAL(9,F17:F18)</f>
        <v>53622</v>
      </c>
      <c r="G19" s="1967">
        <f t="shared" si="2"/>
        <v>47489</v>
      </c>
      <c r="H19" s="1967">
        <f t="shared" si="2"/>
        <v>39176</v>
      </c>
      <c r="I19" s="1967">
        <f t="shared" si="2"/>
        <v>75005</v>
      </c>
      <c r="J19" s="1967">
        <f t="shared" si="2"/>
        <v>53622</v>
      </c>
      <c r="K19" s="1967">
        <f t="shared" ref="K19" si="3">SUBTOTAL(9,K17:K18)</f>
        <v>17799</v>
      </c>
      <c r="L19" s="1970">
        <f t="shared" si="0"/>
        <v>140293</v>
      </c>
      <c r="M19" s="1966"/>
    </row>
    <row r="20" spans="2:14" ht="20.100000000000001" customHeight="1" x14ac:dyDescent="0.2">
      <c r="B20" s="1962" t="s">
        <v>2120</v>
      </c>
      <c r="C20" s="1341"/>
      <c r="D20" s="1342"/>
      <c r="E20" s="1967">
        <f>SUBTOTAL(9,E13:E19)</f>
        <v>934473</v>
      </c>
      <c r="F20" s="1967">
        <f t="shared" ref="F20:J20" si="4">SUBTOTAL(9,F13:F19)</f>
        <v>1284625</v>
      </c>
      <c r="G20" s="1967">
        <f t="shared" si="4"/>
        <v>1373421</v>
      </c>
      <c r="H20" s="1967">
        <f t="shared" si="4"/>
        <v>789004</v>
      </c>
      <c r="I20" s="1967">
        <f t="shared" si="4"/>
        <v>1272746</v>
      </c>
      <c r="J20" s="1967">
        <f t="shared" si="4"/>
        <v>1163257</v>
      </c>
      <c r="K20" s="1967">
        <f t="shared" ref="K20" si="5">SUBTOTAL(9,K13:K19)</f>
        <v>38870</v>
      </c>
      <c r="L20" s="1970">
        <f t="shared" si="0"/>
        <v>2685037</v>
      </c>
      <c r="M20" s="1966"/>
    </row>
    <row r="21" spans="2:14" ht="20.100000000000001" customHeight="1" x14ac:dyDescent="0.2">
      <c r="B21" s="1959" t="s">
        <v>2121</v>
      </c>
      <c r="C21" s="1341"/>
      <c r="D21" s="1342"/>
      <c r="E21" s="1968">
        <f>SUBTOTAL(9,E12:E20)</f>
        <v>934473</v>
      </c>
      <c r="F21" s="1968">
        <f t="shared" ref="F21:J21" si="6">SUBTOTAL(9,F12:F20)</f>
        <v>1284625</v>
      </c>
      <c r="G21" s="1968">
        <f t="shared" si="6"/>
        <v>1373421</v>
      </c>
      <c r="H21" s="1968">
        <f t="shared" si="6"/>
        <v>789004</v>
      </c>
      <c r="I21" s="1968">
        <f t="shared" si="6"/>
        <v>1272746</v>
      </c>
      <c r="J21" s="1968">
        <f t="shared" si="6"/>
        <v>1163257</v>
      </c>
      <c r="K21" s="1968">
        <f t="shared" ref="K21" si="7">SUBTOTAL(9,K12:K20)</f>
        <v>38870</v>
      </c>
      <c r="L21" s="1971">
        <f t="shared" si="0"/>
        <v>2685037</v>
      </c>
      <c r="M21" s="1966"/>
    </row>
    <row r="22" spans="2:14" ht="20.100000000000001" customHeight="1" x14ac:dyDescent="0.2">
      <c r="B22" s="1337"/>
      <c r="C22" s="1341"/>
      <c r="D22" s="1342"/>
      <c r="E22" s="1966"/>
      <c r="F22" s="1966"/>
      <c r="G22" s="1966"/>
      <c r="H22" s="1966"/>
      <c r="I22" s="1966"/>
      <c r="J22" s="1966"/>
      <c r="K22" s="1966"/>
      <c r="L22" s="1965"/>
      <c r="M22" s="1966"/>
    </row>
    <row r="23" spans="2:14" ht="20.100000000000001" customHeight="1" x14ac:dyDescent="0.2">
      <c r="B23" s="1958" t="s">
        <v>2122</v>
      </c>
      <c r="C23" s="1341"/>
      <c r="D23" s="1342"/>
      <c r="E23" s="1969">
        <f>SUBTOTAL(9,E11:E22)</f>
        <v>934473</v>
      </c>
      <c r="F23" s="1969">
        <f t="shared" ref="F23:J23" si="8">SUBTOTAL(9,F11:F22)</f>
        <v>1284625</v>
      </c>
      <c r="G23" s="1969">
        <f t="shared" si="8"/>
        <v>1373421</v>
      </c>
      <c r="H23" s="1969">
        <f t="shared" si="8"/>
        <v>789004</v>
      </c>
      <c r="I23" s="1969">
        <f t="shared" si="8"/>
        <v>1272746</v>
      </c>
      <c r="J23" s="1969">
        <f t="shared" si="8"/>
        <v>1163257</v>
      </c>
      <c r="K23" s="1969">
        <f t="shared" ref="K23" si="9">SUBTOTAL(9,K11:K22)</f>
        <v>38870</v>
      </c>
      <c r="L23" s="1972">
        <f t="shared" si="0"/>
        <v>2685037</v>
      </c>
      <c r="M23" s="1966"/>
    </row>
    <row r="24" spans="2:14" ht="20.100000000000001" customHeight="1" x14ac:dyDescent="0.2">
      <c r="B24" s="1337"/>
      <c r="C24" s="1341"/>
      <c r="D24" s="1342"/>
      <c r="E24" s="1966"/>
      <c r="F24" s="1966"/>
      <c r="G24" s="1966"/>
      <c r="H24" s="1966"/>
      <c r="I24" s="1966"/>
      <c r="J24" s="1966"/>
      <c r="K24" s="1966"/>
      <c r="L24" s="1965"/>
      <c r="M24" s="1966"/>
    </row>
    <row r="25" spans="2:14" ht="20.100000000000001" customHeight="1" x14ac:dyDescent="0.2">
      <c r="B25" s="1337"/>
      <c r="C25" s="1341"/>
      <c r="D25" s="1342"/>
      <c r="E25" s="1966"/>
      <c r="F25" s="1966"/>
      <c r="G25" s="1966"/>
      <c r="H25" s="1966"/>
      <c r="I25" s="1966"/>
      <c r="J25" s="1966"/>
      <c r="K25" s="1966"/>
      <c r="L25" s="1965"/>
      <c r="M25" s="1966"/>
    </row>
    <row r="26" spans="2:14" ht="20.100000000000001" customHeight="1" x14ac:dyDescent="0.2">
      <c r="B26" s="1337"/>
      <c r="C26" s="1341"/>
      <c r="D26" s="1342"/>
      <c r="E26" s="1966"/>
      <c r="F26" s="1966"/>
      <c r="G26" s="1966"/>
      <c r="H26" s="1966"/>
      <c r="I26" s="1966"/>
      <c r="J26" s="1966"/>
      <c r="K26" s="1966"/>
      <c r="L26" s="1965"/>
      <c r="M26" s="1966"/>
    </row>
    <row r="27" spans="2:14" ht="20.100000000000001" customHeight="1" x14ac:dyDescent="0.2">
      <c r="B27" s="1337"/>
      <c r="C27" s="1341"/>
      <c r="D27" s="1342"/>
      <c r="E27" s="1966"/>
      <c r="F27" s="1966"/>
      <c r="G27" s="1966"/>
      <c r="H27" s="1966"/>
      <c r="I27" s="1966"/>
      <c r="J27" s="1966"/>
      <c r="K27" s="1966"/>
      <c r="L27" s="1965"/>
      <c r="M27" s="1966"/>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0"/>
  <sheetViews>
    <sheetView showGridLines="0" zoomScaleNormal="100" workbookViewId="0">
      <selection activeCell="K18" sqref="K1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67" t="str">
        <f>'Single Audit Cover'!A7</f>
        <v>Kankakee Area Special Education Cooperative</v>
      </c>
      <c r="C1" s="2506"/>
      <c r="D1" s="2506"/>
      <c r="E1" s="2506"/>
      <c r="F1" s="2506"/>
      <c r="G1" s="2506"/>
      <c r="H1" s="2506"/>
      <c r="I1" s="2506"/>
      <c r="J1" s="2506"/>
      <c r="K1" s="2506"/>
      <c r="L1" s="2506"/>
      <c r="M1" s="2506"/>
    </row>
    <row r="2" spans="2:14" ht="15" x14ac:dyDescent="0.2">
      <c r="B2" s="2500">
        <f>'Single Audit Cover'!E7</f>
        <v>32046850060</v>
      </c>
      <c r="C2" s="2500"/>
      <c r="D2" s="2500"/>
      <c r="E2" s="2500"/>
      <c r="F2" s="2500"/>
      <c r="G2" s="2500"/>
      <c r="H2" s="2500"/>
      <c r="I2" s="2500"/>
      <c r="J2" s="2500"/>
      <c r="K2" s="2500"/>
      <c r="L2" s="2500"/>
      <c r="M2" s="2500"/>
      <c r="N2" s="1302"/>
    </row>
    <row r="3" spans="2:14" ht="15" x14ac:dyDescent="0.2">
      <c r="B3" s="2507" t="s">
        <v>1281</v>
      </c>
      <c r="C3" s="2507"/>
      <c r="D3" s="2507"/>
      <c r="E3" s="2507"/>
      <c r="F3" s="2507"/>
      <c r="G3" s="2507"/>
      <c r="H3" s="2507"/>
      <c r="I3" s="2507"/>
      <c r="J3" s="2507"/>
      <c r="K3" s="2507"/>
      <c r="L3" s="2507"/>
      <c r="M3" s="2507"/>
      <c r="N3" s="1302"/>
    </row>
    <row r="4" spans="2:14" ht="15" x14ac:dyDescent="0.2">
      <c r="B4" s="2508" t="str">
        <f>'Single Audit Cover'!A4</f>
        <v>Year Ending June 30, 2018</v>
      </c>
      <c r="C4" s="2508"/>
      <c r="D4" s="2508"/>
      <c r="E4" s="2508"/>
      <c r="F4" s="2508"/>
      <c r="G4" s="2508"/>
      <c r="H4" s="2508"/>
      <c r="I4" s="2508"/>
      <c r="J4" s="2508"/>
      <c r="K4" s="2508"/>
      <c r="L4" s="2508"/>
      <c r="M4" s="2508"/>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6"/>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2.5" x14ac:dyDescent="0.2">
      <c r="B11" s="1958" t="s">
        <v>2124</v>
      </c>
      <c r="C11" s="1338"/>
      <c r="D11" s="1339"/>
      <c r="E11" s="1340"/>
      <c r="F11" s="1340"/>
      <c r="G11" s="1340"/>
      <c r="H11" s="1340"/>
      <c r="I11" s="1340"/>
      <c r="J11" s="1340"/>
      <c r="K11" s="1340"/>
      <c r="L11" s="1340">
        <f>+G11+I11+K11</f>
        <v>0</v>
      </c>
      <c r="M11" s="1340"/>
    </row>
    <row r="12" spans="2:14" ht="22.5" x14ac:dyDescent="0.2">
      <c r="B12" s="1959" t="s">
        <v>2125</v>
      </c>
      <c r="C12" s="1341"/>
      <c r="D12" s="1964"/>
      <c r="E12" s="1343"/>
      <c r="F12" s="1343"/>
      <c r="G12" s="1343"/>
      <c r="H12" s="1343"/>
      <c r="I12" s="1343"/>
      <c r="J12" s="1343"/>
      <c r="K12" s="1343"/>
      <c r="L12" s="1340">
        <f t="shared" ref="L12:L26" si="0">+G12+I12+K12</f>
        <v>0</v>
      </c>
      <c r="M12" s="1343"/>
    </row>
    <row r="13" spans="2:14" ht="22.5" x14ac:dyDescent="0.2">
      <c r="B13" s="1337" t="s">
        <v>2126</v>
      </c>
      <c r="C13" s="1341">
        <v>93.778000000000006</v>
      </c>
      <c r="D13" s="1964" t="s">
        <v>2130</v>
      </c>
      <c r="E13" s="1343">
        <v>6752</v>
      </c>
      <c r="F13" s="1343">
        <v>2357</v>
      </c>
      <c r="G13" s="1343">
        <v>9109</v>
      </c>
      <c r="H13" s="1343">
        <v>0</v>
      </c>
      <c r="I13" s="1343">
        <v>0</v>
      </c>
      <c r="J13" s="1343">
        <v>0</v>
      </c>
      <c r="K13" s="1343">
        <v>0</v>
      </c>
      <c r="L13" s="1340">
        <f t="shared" si="0"/>
        <v>9109</v>
      </c>
      <c r="M13" s="1343"/>
    </row>
    <row r="14" spans="2:14" ht="22.5" x14ac:dyDescent="0.2">
      <c r="B14" s="1337" t="s">
        <v>2126</v>
      </c>
      <c r="C14" s="1341">
        <v>93.778000000000006</v>
      </c>
      <c r="D14" s="1964" t="s">
        <v>2129</v>
      </c>
      <c r="E14" s="1343">
        <v>0</v>
      </c>
      <c r="F14" s="1343">
        <v>8323</v>
      </c>
      <c r="G14" s="1343">
        <v>0</v>
      </c>
      <c r="H14" s="1343">
        <v>0</v>
      </c>
      <c r="I14" s="1343">
        <v>11940</v>
      </c>
      <c r="J14" s="1343">
        <v>0</v>
      </c>
      <c r="K14" s="1343">
        <v>0</v>
      </c>
      <c r="L14" s="1340">
        <f t="shared" si="0"/>
        <v>11940</v>
      </c>
      <c r="M14" s="1343"/>
    </row>
    <row r="15" spans="2:14" ht="22.5" x14ac:dyDescent="0.2">
      <c r="B15" s="1959" t="s">
        <v>2127</v>
      </c>
      <c r="C15" s="1341"/>
      <c r="D15" s="1342"/>
      <c r="E15" s="1973">
        <f>SUBTOTAL(9,E12:E14)</f>
        <v>6752</v>
      </c>
      <c r="F15" s="1973">
        <f t="shared" ref="F15:J15" si="1">SUBTOTAL(9,F12:F14)</f>
        <v>10680</v>
      </c>
      <c r="G15" s="1973">
        <f t="shared" si="1"/>
        <v>9109</v>
      </c>
      <c r="H15" s="1973">
        <f t="shared" si="1"/>
        <v>0</v>
      </c>
      <c r="I15" s="1973">
        <f t="shared" si="1"/>
        <v>11940</v>
      </c>
      <c r="J15" s="1973">
        <f t="shared" si="1"/>
        <v>0</v>
      </c>
      <c r="K15" s="1973">
        <f t="shared" ref="K15" si="2">SUBTOTAL(9,K12:K14)</f>
        <v>0</v>
      </c>
      <c r="L15" s="1976">
        <f t="shared" si="0"/>
        <v>21049</v>
      </c>
      <c r="M15" s="1343"/>
    </row>
    <row r="16" spans="2:14" ht="20.100000000000001" customHeight="1" x14ac:dyDescent="0.2">
      <c r="B16" s="1958" t="s">
        <v>2123</v>
      </c>
      <c r="C16" s="1341"/>
      <c r="D16" s="1342"/>
      <c r="E16" s="1974">
        <f>SUBTOTAL(9,E11:E15)</f>
        <v>6752</v>
      </c>
      <c r="F16" s="1974">
        <f t="shared" ref="F16:J16" si="3">SUBTOTAL(9,F11:F15)</f>
        <v>10680</v>
      </c>
      <c r="G16" s="1974">
        <f t="shared" si="3"/>
        <v>9109</v>
      </c>
      <c r="H16" s="1974">
        <f t="shared" si="3"/>
        <v>0</v>
      </c>
      <c r="I16" s="1974">
        <f t="shared" si="3"/>
        <v>11940</v>
      </c>
      <c r="J16" s="1974">
        <f t="shared" si="3"/>
        <v>0</v>
      </c>
      <c r="K16" s="1974">
        <f t="shared" ref="K16" si="4">SUBTOTAL(9,K11:K15)</f>
        <v>0</v>
      </c>
      <c r="L16" s="1975">
        <f t="shared" si="0"/>
        <v>21049</v>
      </c>
      <c r="M16" s="1343"/>
    </row>
    <row r="17" spans="2:14" ht="20.100000000000001" customHeight="1" x14ac:dyDescent="0.2">
      <c r="B17" s="1961"/>
      <c r="C17" s="1341"/>
      <c r="D17" s="1342"/>
      <c r="E17" s="1343"/>
      <c r="F17" s="1343"/>
      <c r="G17" s="1343"/>
      <c r="H17" s="1343"/>
      <c r="I17" s="1343"/>
      <c r="J17" s="1343"/>
      <c r="K17" s="1343"/>
      <c r="L17" s="1340">
        <f t="shared" si="0"/>
        <v>0</v>
      </c>
      <c r="M17" s="1343"/>
    </row>
    <row r="18" spans="2:14" ht="20.100000000000001" customHeight="1" x14ac:dyDescent="0.2">
      <c r="B18" s="1963" t="s">
        <v>2128</v>
      </c>
      <c r="C18" s="1341"/>
      <c r="D18" s="1342"/>
      <c r="E18" s="1977">
        <f>SUBTOTAL(9,' SEFA'!E11:E27)+SUBTOTAL(9,' SEFA (2)'!E11:E17)</f>
        <v>941225</v>
      </c>
      <c r="F18" s="1977">
        <f>SUBTOTAL(9,' SEFA'!F11:F27)+SUBTOTAL(9,' SEFA (2)'!F11:F17)</f>
        <v>1295305</v>
      </c>
      <c r="G18" s="1977">
        <f>SUBTOTAL(9,' SEFA'!G11:G27)+SUBTOTAL(9,' SEFA (2)'!G11:G17)</f>
        <v>1382530</v>
      </c>
      <c r="H18" s="1977">
        <f>SUBTOTAL(9,' SEFA'!H11:H27)+SUBTOTAL(9,' SEFA (2)'!H11:H17)</f>
        <v>789004</v>
      </c>
      <c r="I18" s="1977">
        <f>SUBTOTAL(9,' SEFA'!I11:I27)+SUBTOTAL(9,' SEFA (2)'!I11:I17)</f>
        <v>1284686</v>
      </c>
      <c r="J18" s="1977">
        <f>SUBTOTAL(9,' SEFA'!J11:J27)+SUBTOTAL(9,' SEFA (2)'!J11:J17)</f>
        <v>1163257</v>
      </c>
      <c r="K18" s="1977">
        <f>SUBTOTAL(9,' SEFA'!K11:K27)+SUBTOTAL(9,' SEFA (2)'!K11:K17)</f>
        <v>38870</v>
      </c>
      <c r="L18" s="1978">
        <f t="shared" si="0"/>
        <v>2706086</v>
      </c>
      <c r="M18" s="1343"/>
    </row>
    <row r="19" spans="2:14" ht="20.100000000000001" customHeight="1" x14ac:dyDescent="0.2">
      <c r="B19" s="1962"/>
      <c r="C19" s="1341"/>
      <c r="D19" s="1342"/>
      <c r="E19" s="1343"/>
      <c r="F19" s="1343"/>
      <c r="G19" s="1343"/>
      <c r="H19" s="1343"/>
      <c r="I19" s="1343"/>
      <c r="J19" s="1343"/>
      <c r="K19" s="1343"/>
      <c r="L19" s="1340">
        <f t="shared" si="0"/>
        <v>0</v>
      </c>
      <c r="M19" s="1343"/>
    </row>
    <row r="20" spans="2:14" ht="20.100000000000001" customHeight="1" x14ac:dyDescent="0.2">
      <c r="B20" s="1962"/>
      <c r="C20" s="1341"/>
      <c r="D20" s="1342"/>
      <c r="E20" s="1343"/>
      <c r="F20" s="1343"/>
      <c r="G20" s="1343"/>
      <c r="H20" s="1343"/>
      <c r="I20" s="1343"/>
      <c r="J20" s="1343"/>
      <c r="K20" s="1343"/>
      <c r="L20" s="1340">
        <f t="shared" si="0"/>
        <v>0</v>
      </c>
      <c r="M20" s="1343"/>
    </row>
    <row r="21" spans="2:14" ht="20.100000000000001" customHeight="1" x14ac:dyDescent="0.2">
      <c r="B21" s="1959"/>
      <c r="C21" s="1341"/>
      <c r="D21" s="1342"/>
      <c r="E21" s="1343"/>
      <c r="F21" s="1343"/>
      <c r="G21" s="1343"/>
      <c r="H21" s="1343"/>
      <c r="I21" s="1343"/>
      <c r="J21" s="1343"/>
      <c r="K21" s="1343"/>
      <c r="L21" s="1340">
        <f t="shared" si="0"/>
        <v>0</v>
      </c>
      <c r="M21" s="1343"/>
    </row>
    <row r="22" spans="2:14" ht="20.100000000000001" customHeight="1" x14ac:dyDescent="0.2">
      <c r="B22" s="1958"/>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c r="N26" s="1344"/>
    </row>
    <row r="27" spans="2:14" ht="12.75" customHeight="1" x14ac:dyDescent="0.2">
      <c r="B27" s="1345"/>
      <c r="C27" s="1346"/>
      <c r="D27" s="1347"/>
      <c r="E27" s="1348"/>
      <c r="F27" s="1348"/>
      <c r="G27" s="1348"/>
      <c r="H27" s="1348"/>
      <c r="I27" s="1348"/>
      <c r="J27" s="1348"/>
      <c r="K27" s="1348"/>
      <c r="L27" s="1348"/>
      <c r="M27" s="1348"/>
      <c r="N27" s="1344"/>
    </row>
    <row r="28" spans="2:14" ht="13.5" customHeight="1" x14ac:dyDescent="0.2">
      <c r="B28" s="1282" t="s">
        <v>1837</v>
      </c>
      <c r="C28" s="1349"/>
      <c r="D28" s="1350"/>
      <c r="E28" s="1257"/>
      <c r="F28" s="1257"/>
      <c r="G28" s="1250"/>
      <c r="H28" s="1250"/>
      <c r="I28" s="1250"/>
      <c r="J28" s="1250"/>
      <c r="K28" s="1250"/>
      <c r="L28" s="1250"/>
      <c r="M28" s="1257"/>
      <c r="N28" s="1344"/>
    </row>
    <row r="29" spans="2:14" ht="8.25" customHeight="1" x14ac:dyDescent="0.2">
      <c r="B29" s="1282"/>
      <c r="C29" s="1349"/>
      <c r="D29" s="1350"/>
      <c r="E29" s="1257"/>
      <c r="F29" s="1257"/>
      <c r="G29" s="1250"/>
      <c r="H29" s="1250"/>
      <c r="I29" s="1250"/>
      <c r="J29" s="1250"/>
      <c r="K29" s="1250"/>
      <c r="L29" s="1250"/>
      <c r="M29" s="1257"/>
      <c r="N29" s="1344"/>
    </row>
    <row r="30" spans="2:14" x14ac:dyDescent="0.2">
      <c r="B30" s="1351" t="s">
        <v>1948</v>
      </c>
      <c r="C30" s="1352"/>
      <c r="D30" s="1353"/>
      <c r="E30" s="1354"/>
      <c r="F30" s="1354"/>
      <c r="G30" s="1354"/>
      <c r="H30" s="1354"/>
      <c r="I30" s="317"/>
      <c r="J30" s="317"/>
    </row>
    <row r="31" spans="2:14" x14ac:dyDescent="0.2">
      <c r="B31" s="1277"/>
      <c r="C31" s="1355"/>
      <c r="D31" s="1356"/>
      <c r="E31" s="1278"/>
      <c r="F31" s="1278"/>
      <c r="G31" s="317"/>
      <c r="H31" s="317"/>
      <c r="I31" s="317"/>
      <c r="J31" s="317"/>
    </row>
    <row r="32" spans="2:14" ht="13.5" customHeight="1" x14ac:dyDescent="0.2">
      <c r="B32" s="1276" t="s">
        <v>1308</v>
      </c>
      <c r="G32" s="317"/>
      <c r="H32" s="317"/>
      <c r="I32" s="317"/>
      <c r="J32" s="317"/>
    </row>
    <row r="33" spans="2:13" ht="13.5" customHeight="1" x14ac:dyDescent="0.2">
      <c r="B33" s="1359"/>
      <c r="C33" s="1360"/>
      <c r="D33" s="1361"/>
      <c r="E33" s="1297"/>
      <c r="F33" s="1297"/>
      <c r="G33" s="1297"/>
      <c r="H33" s="1297"/>
      <c r="I33" s="1297"/>
      <c r="J33" s="1297"/>
      <c r="K33" s="1362"/>
      <c r="L33" s="1362"/>
      <c r="M33" s="1297"/>
    </row>
    <row r="34" spans="2:13" ht="9.6" customHeight="1" x14ac:dyDescent="0.2">
      <c r="B34" s="1363"/>
      <c r="G34" s="317"/>
      <c r="H34" s="317"/>
      <c r="I34" s="317"/>
      <c r="J34" s="317"/>
    </row>
    <row r="35" spans="2:13" ht="11.25" customHeight="1" x14ac:dyDescent="0.2">
      <c r="B35" s="1364" t="s">
        <v>1838</v>
      </c>
      <c r="C35" s="1365"/>
      <c r="D35" s="1365"/>
      <c r="E35" s="1365"/>
      <c r="F35" s="1365"/>
      <c r="G35" s="1365"/>
      <c r="H35" s="1365"/>
      <c r="I35" s="1366"/>
      <c r="J35" s="1366"/>
      <c r="K35" s="1366"/>
      <c r="L35" s="1366"/>
      <c r="M35" s="1366"/>
    </row>
    <row r="36" spans="2:13" ht="11.25" customHeight="1" x14ac:dyDescent="0.2">
      <c r="B36" s="1367" t="s">
        <v>1666</v>
      </c>
      <c r="C36" s="1366"/>
      <c r="D36" s="1366"/>
      <c r="E36" s="1366"/>
      <c r="F36" s="1366"/>
      <c r="G36" s="1366"/>
      <c r="H36" s="1366"/>
      <c r="I36" s="1366"/>
      <c r="J36" s="1366"/>
      <c r="K36" s="1366"/>
      <c r="L36" s="1366"/>
      <c r="M36" s="1366"/>
    </row>
    <row r="37" spans="2:13" ht="3.95" customHeight="1" x14ac:dyDescent="0.2">
      <c r="B37" s="1367"/>
      <c r="C37" s="1366"/>
      <c r="D37" s="1366"/>
      <c r="E37" s="1366"/>
      <c r="F37" s="1366"/>
      <c r="G37" s="1366"/>
      <c r="H37" s="1366"/>
      <c r="I37" s="1366"/>
      <c r="J37" s="1366"/>
      <c r="K37" s="1366"/>
      <c r="L37" s="1366"/>
      <c r="M37" s="1366"/>
    </row>
    <row r="38" spans="2:13" ht="11.25" customHeight="1" x14ac:dyDescent="0.2">
      <c r="B38" s="1364" t="s">
        <v>1839</v>
      </c>
      <c r="C38" s="1366"/>
      <c r="D38" s="1366"/>
      <c r="E38" s="1366"/>
      <c r="F38" s="1366"/>
      <c r="G38" s="1366"/>
      <c r="H38" s="1366"/>
      <c r="I38" s="1366"/>
      <c r="J38" s="1366"/>
      <c r="K38" s="1366"/>
      <c r="L38" s="1366"/>
      <c r="M38" s="1366"/>
    </row>
    <row r="39" spans="2:13" ht="11.25" customHeight="1" x14ac:dyDescent="0.2">
      <c r="B39" s="1300" t="s">
        <v>1667</v>
      </c>
      <c r="C39" s="1368"/>
      <c r="D39" s="1369"/>
      <c r="E39" s="1300"/>
      <c r="F39" s="1300"/>
      <c r="G39" s="1300"/>
      <c r="H39" s="1300"/>
      <c r="I39" s="1300"/>
      <c r="J39" s="1300"/>
      <c r="K39" s="1370"/>
      <c r="L39" s="1370"/>
      <c r="M39" s="1300"/>
    </row>
    <row r="40" spans="2:13" ht="3.95" customHeight="1" x14ac:dyDescent="0.2">
      <c r="B40" s="1300"/>
      <c r="C40" s="1368"/>
      <c r="D40" s="1369"/>
      <c r="E40" s="1300"/>
      <c r="F40" s="1300"/>
      <c r="G40" s="1300"/>
      <c r="H40" s="1300"/>
      <c r="I40" s="1300"/>
      <c r="J40" s="1300"/>
      <c r="K40" s="1370"/>
      <c r="L40" s="1370"/>
      <c r="M40" s="1300"/>
    </row>
    <row r="41" spans="2:13" ht="11.25" customHeight="1" x14ac:dyDescent="0.2">
      <c r="B41" s="1371" t="s">
        <v>1840</v>
      </c>
      <c r="C41" s="1368"/>
      <c r="D41" s="1369"/>
      <c r="E41" s="1300"/>
      <c r="F41" s="1300"/>
      <c r="G41" s="1300"/>
      <c r="H41" s="1300"/>
      <c r="I41" s="1300"/>
      <c r="J41" s="1300"/>
      <c r="K41" s="1370"/>
      <c r="L41" s="1370"/>
      <c r="M41" s="1300"/>
    </row>
    <row r="42" spans="2:13" ht="3.95" customHeight="1" x14ac:dyDescent="0.2">
      <c r="B42" s="1371"/>
      <c r="C42" s="1368"/>
      <c r="D42" s="1369"/>
      <c r="E42" s="1300"/>
      <c r="F42" s="1300"/>
      <c r="G42" s="1300"/>
      <c r="H42" s="1300"/>
      <c r="I42" s="1300"/>
      <c r="J42" s="1300"/>
      <c r="K42" s="1370"/>
      <c r="L42" s="1370"/>
      <c r="M42" s="1300"/>
    </row>
    <row r="43" spans="2:13" ht="11.25" customHeight="1" x14ac:dyDescent="0.2">
      <c r="B43" s="1372" t="s">
        <v>1841</v>
      </c>
      <c r="C43" s="1368"/>
      <c r="D43" s="1369"/>
      <c r="E43" s="1300"/>
      <c r="F43" s="1300"/>
      <c r="G43" s="1300"/>
      <c r="H43" s="1300"/>
      <c r="I43" s="1300"/>
      <c r="J43" s="1300"/>
      <c r="K43" s="1370"/>
      <c r="L43" s="1370"/>
      <c r="M43" s="1300"/>
    </row>
    <row r="44" spans="2:13" ht="11.25" customHeight="1" x14ac:dyDescent="0.2">
      <c r="B44" s="1300" t="s">
        <v>1668</v>
      </c>
      <c r="G44" s="317"/>
      <c r="H44" s="317"/>
      <c r="I44" s="317"/>
      <c r="J44" s="317"/>
    </row>
    <row r="45" spans="2:13" ht="11.1" customHeight="1" x14ac:dyDescent="0.2">
      <c r="B45" s="1300"/>
      <c r="G45" s="317"/>
      <c r="H45" s="317"/>
      <c r="I45" s="317"/>
      <c r="J45" s="317"/>
    </row>
    <row r="46" spans="2:13" ht="11.1" customHeight="1" x14ac:dyDescent="0.2">
      <c r="B46" s="1300"/>
      <c r="G46" s="317"/>
      <c r="H46" s="317"/>
      <c r="I46" s="317"/>
      <c r="J46" s="317"/>
    </row>
    <row r="47" spans="2:13" ht="13.5" customHeight="1" x14ac:dyDescent="0.2">
      <c r="M47" s="1373"/>
    </row>
    <row r="48" spans="2:13" ht="13.5" customHeight="1" x14ac:dyDescent="0.2">
      <c r="M48" s="1373"/>
    </row>
    <row r="49" spans="7:13" ht="13.5" customHeight="1" x14ac:dyDescent="0.2">
      <c r="M49" s="1373"/>
    </row>
    <row r="50" spans="7:13" ht="13.5" customHeight="1" x14ac:dyDescent="0.2">
      <c r="G50" s="317"/>
      <c r="H50" s="317"/>
      <c r="I50" s="317"/>
      <c r="J50" s="317"/>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row r="58" spans="7:13" ht="13.5" customHeight="1" x14ac:dyDescent="0.2"/>
    <row r="59" spans="7:13" ht="13.5" customHeight="1" x14ac:dyDescent="0.2"/>
    <row r="60" spans="7:13" ht="25.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4.7" customHeight="1" x14ac:dyDescent="0.2"/>
    <row r="110" ht="12.2"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4.7" customHeight="1" x14ac:dyDescent="0.2"/>
    <row r="150"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8" zoomScale="110" zoomScaleNormal="110" workbookViewId="0">
      <selection activeCell="C57" sqref="C57"/>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20" t="str">
        <f>'Single Audit Cover'!A7</f>
        <v>Kankakee Area Special Education Cooperative</v>
      </c>
      <c r="C1" s="2521"/>
      <c r="D1" s="2521"/>
      <c r="E1" s="2521"/>
      <c r="F1" s="2521"/>
      <c r="G1" s="2521"/>
      <c r="H1" s="2521"/>
      <c r="I1" s="2521"/>
      <c r="J1" s="1422"/>
    </row>
    <row r="2" spans="2:10" s="317" customFormat="1" ht="12.75" customHeight="1" x14ac:dyDescent="0.2">
      <c r="B2" s="2522">
        <f>'Single Audit Cover'!E7</f>
        <v>32046850060</v>
      </c>
      <c r="C2" s="2523"/>
      <c r="D2" s="2523"/>
      <c r="E2" s="2523"/>
      <c r="F2" s="2523"/>
      <c r="G2" s="2523"/>
      <c r="H2" s="2523"/>
      <c r="I2" s="2523"/>
      <c r="J2" s="1422"/>
    </row>
    <row r="3" spans="2:10" s="317" customFormat="1" ht="12.75" customHeight="1" x14ac:dyDescent="0.2">
      <c r="B3" s="2524" t="s">
        <v>1347</v>
      </c>
      <c r="C3" s="2525"/>
      <c r="D3" s="2525"/>
      <c r="E3" s="2525"/>
      <c r="F3" s="2525"/>
      <c r="G3" s="2525"/>
      <c r="H3" s="2525"/>
      <c r="I3" s="2525"/>
      <c r="J3" s="1423"/>
    </row>
    <row r="4" spans="2:10" s="317" customFormat="1" ht="12.75" customHeight="1" x14ac:dyDescent="0.2">
      <c r="B4" s="2524" t="str">
        <f>'Single Audit Cover'!A4</f>
        <v>Year Ending June 30, 2018</v>
      </c>
      <c r="C4" s="2525"/>
      <c r="D4" s="2525"/>
      <c r="E4" s="2525"/>
      <c r="F4" s="2525"/>
      <c r="G4" s="2525"/>
      <c r="H4" s="2525"/>
      <c r="I4" s="2525"/>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524" t="s">
        <v>1346</v>
      </c>
      <c r="C7" s="2525"/>
      <c r="D7" s="2525"/>
      <c r="E7" s="2525"/>
      <c r="F7" s="2525"/>
      <c r="G7" s="2525"/>
      <c r="H7" s="2525"/>
      <c r="I7" s="2525"/>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533" t="s">
        <v>2138</v>
      </c>
      <c r="D11" s="2533"/>
      <c r="E11" s="2533"/>
      <c r="F11" s="2533"/>
      <c r="G11" s="1432"/>
    </row>
    <row r="12" spans="2:10" s="317" customFormat="1" ht="11.45" customHeight="1" x14ac:dyDescent="0.2">
      <c r="B12" s="1357"/>
      <c r="C12" s="2534" t="s">
        <v>1517</v>
      </c>
      <c r="D12" s="2534"/>
      <c r="E12" s="2534"/>
      <c r="F12" s="2534"/>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2096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2096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2096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2096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2096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526" t="s">
        <v>2135</v>
      </c>
      <c r="E29" s="2526"/>
      <c r="F29" s="2526"/>
      <c r="G29" s="2526"/>
      <c r="H29" s="2526"/>
      <c r="I29" s="2526"/>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2096</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527" t="s">
        <v>1851</v>
      </c>
      <c r="D37" s="2528"/>
      <c r="E37" s="2528"/>
      <c r="F37" s="2529"/>
      <c r="G37" s="2527" t="s">
        <v>1674</v>
      </c>
      <c r="H37" s="2528"/>
      <c r="I37" s="2529"/>
    </row>
    <row r="38" spans="2:9" ht="16.5" customHeight="1" x14ac:dyDescent="0.2">
      <c r="B38" s="1979" t="s">
        <v>2136</v>
      </c>
      <c r="C38" s="2516" t="s">
        <v>2137</v>
      </c>
      <c r="D38" s="2517"/>
      <c r="E38" s="2517"/>
      <c r="F38" s="2518"/>
      <c r="G38" s="2530">
        <f>+' SEFA'!I23</f>
        <v>1272746</v>
      </c>
      <c r="H38" s="2531"/>
      <c r="I38" s="2532"/>
    </row>
    <row r="39" spans="2:9" ht="16.5" customHeight="1" x14ac:dyDescent="0.2">
      <c r="B39" s="1444"/>
      <c r="C39" s="2516"/>
      <c r="D39" s="2517"/>
      <c r="E39" s="2517"/>
      <c r="F39" s="2518"/>
      <c r="G39" s="2519"/>
      <c r="H39" s="2519"/>
      <c r="I39" s="2519"/>
    </row>
    <row r="40" spans="2:9" ht="16.5" customHeight="1" x14ac:dyDescent="0.2">
      <c r="B40" s="1444"/>
      <c r="C40" s="2516"/>
      <c r="D40" s="2517"/>
      <c r="E40" s="2517"/>
      <c r="F40" s="2518"/>
      <c r="G40" s="2519"/>
      <c r="H40" s="2519"/>
      <c r="I40" s="2519"/>
    </row>
    <row r="41" spans="2:9" ht="16.5" customHeight="1" x14ac:dyDescent="0.2">
      <c r="B41" s="1444"/>
      <c r="C41" s="2516"/>
      <c r="D41" s="2517"/>
      <c r="E41" s="2517"/>
      <c r="F41" s="2518"/>
      <c r="G41" s="2519"/>
      <c r="H41" s="2519"/>
      <c r="I41" s="2519"/>
    </row>
    <row r="42" spans="2:9" ht="16.5" customHeight="1" x14ac:dyDescent="0.2">
      <c r="B42" s="1444"/>
      <c r="C42" s="2516"/>
      <c r="D42" s="2517"/>
      <c r="E42" s="2517"/>
      <c r="F42" s="2518"/>
      <c r="G42" s="2519"/>
      <c r="H42" s="2519"/>
      <c r="I42" s="2519"/>
    </row>
    <row r="43" spans="2:9" ht="16.5" customHeight="1" x14ac:dyDescent="0.2">
      <c r="B43" s="1444"/>
      <c r="C43" s="2509" t="s">
        <v>1675</v>
      </c>
      <c r="D43" s="2510"/>
      <c r="E43" s="2510"/>
      <c r="F43" s="2511"/>
      <c r="G43" s="2512">
        <f>SUM(G38:I42)</f>
        <v>1272746</v>
      </c>
      <c r="H43" s="2512"/>
      <c r="I43" s="2512"/>
    </row>
    <row r="44" spans="2:9" ht="11.1" customHeight="1" x14ac:dyDescent="0.2"/>
    <row r="45" spans="2:9" ht="12.75" customHeight="1" x14ac:dyDescent="0.2">
      <c r="B45" s="1435" t="s">
        <v>1949</v>
      </c>
      <c r="D45" s="2513">
        <f>+' SEFA (2)'!I18</f>
        <v>1284686</v>
      </c>
      <c r="E45" s="2514"/>
    </row>
    <row r="46" spans="2:9" ht="5.25" customHeight="1" x14ac:dyDescent="0.2">
      <c r="B46" s="1445"/>
      <c r="D46" s="1446"/>
      <c r="E46" s="1447"/>
    </row>
    <row r="47" spans="2:9" ht="12.75" customHeight="1" x14ac:dyDescent="0.2">
      <c r="B47" s="1300" t="s">
        <v>1676</v>
      </c>
      <c r="C47" s="1300"/>
      <c r="D47" s="1448">
        <f>+G43/D45</f>
        <v>0.9907059001187839</v>
      </c>
      <c r="E47" s="1449"/>
      <c r="F47" s="1450"/>
      <c r="I47" s="1451"/>
    </row>
    <row r="48" spans="2:9" ht="9.9499999999999993" customHeight="1" x14ac:dyDescent="0.2"/>
    <row r="49" spans="1:9" x14ac:dyDescent="0.2">
      <c r="B49" s="1368" t="s">
        <v>1335</v>
      </c>
      <c r="C49" s="1282"/>
      <c r="D49" s="1282"/>
      <c r="E49" s="2515">
        <v>750000</v>
      </c>
      <c r="F49" s="2515"/>
      <c r="G49" s="2515"/>
      <c r="H49" s="322"/>
    </row>
    <row r="50" spans="1:9" ht="11.1" customHeight="1" x14ac:dyDescent="0.2"/>
    <row r="51" spans="1:9" ht="13.5" customHeight="1" x14ac:dyDescent="0.2">
      <c r="B51" s="1368" t="s">
        <v>1334</v>
      </c>
      <c r="C51" s="1282"/>
      <c r="E51" s="1438"/>
      <c r="F51" s="1300" t="s">
        <v>940</v>
      </c>
      <c r="G51" s="1438" t="s">
        <v>2096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4">
    <mergeCell ref="C39:F39"/>
    <mergeCell ref="G39:I39"/>
    <mergeCell ref="B1:I1"/>
    <mergeCell ref="B2:I2"/>
    <mergeCell ref="B3:I3"/>
    <mergeCell ref="B4:I4"/>
    <mergeCell ref="B7:I7"/>
    <mergeCell ref="D29:I29"/>
    <mergeCell ref="C37:F37"/>
    <mergeCell ref="G37:I37"/>
    <mergeCell ref="C38:F38"/>
    <mergeCell ref="G38:I38"/>
    <mergeCell ref="C11:F11"/>
    <mergeCell ref="C12:F12"/>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7" sqref="B7:K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20" t="str">
        <f>'Single Audit Cover'!A7</f>
        <v>Kankakee Area Special Education Cooperative</v>
      </c>
      <c r="C1" s="2520"/>
      <c r="D1" s="2520"/>
      <c r="E1" s="2520"/>
      <c r="F1" s="2520"/>
      <c r="G1" s="2520"/>
      <c r="H1" s="2520"/>
      <c r="I1" s="2520"/>
      <c r="J1" s="2520"/>
      <c r="K1" s="2520"/>
      <c r="L1" s="1374"/>
      <c r="M1" s="1374"/>
    </row>
    <row r="2" spans="1:13" ht="12" customHeight="1" x14ac:dyDescent="0.2">
      <c r="B2" s="2522">
        <f>'Single Audit Cover'!E7</f>
        <v>32046850060</v>
      </c>
      <c r="C2" s="2522"/>
      <c r="D2" s="2522"/>
      <c r="E2" s="2522"/>
      <c r="F2" s="2522"/>
      <c r="G2" s="2522"/>
      <c r="H2" s="2522"/>
      <c r="I2" s="2522"/>
      <c r="J2" s="2522"/>
      <c r="K2" s="2522"/>
      <c r="L2" s="1375"/>
      <c r="M2" s="1376"/>
    </row>
    <row r="3" spans="1:13" ht="10.35" customHeight="1" x14ac:dyDescent="0.2">
      <c r="B3" s="2537" t="s">
        <v>1347</v>
      </c>
      <c r="C3" s="2537"/>
      <c r="D3" s="2537"/>
      <c r="E3" s="2537"/>
      <c r="F3" s="2537"/>
      <c r="G3" s="2537"/>
      <c r="H3" s="2537"/>
      <c r="I3" s="2537"/>
      <c r="J3" s="2537"/>
      <c r="K3" s="2537"/>
      <c r="L3" s="1377"/>
      <c r="M3" s="1377"/>
    </row>
    <row r="4" spans="1:13" ht="14.25" customHeight="1" x14ac:dyDescent="0.2">
      <c r="B4" s="2538" t="str">
        <f>'Single Audit Cover'!A4</f>
        <v>Year Ending June 30, 2018</v>
      </c>
      <c r="C4" s="2538"/>
      <c r="D4" s="2538"/>
      <c r="E4" s="2538"/>
      <c r="F4" s="2538"/>
      <c r="G4" s="2538"/>
      <c r="H4" s="2538"/>
      <c r="I4" s="2538"/>
      <c r="J4" s="2538"/>
      <c r="K4" s="2538"/>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38" t="s">
        <v>1363</v>
      </c>
      <c r="C7" s="2538"/>
      <c r="D7" s="2539"/>
      <c r="E7" s="2539"/>
      <c r="F7" s="2539"/>
      <c r="G7" s="2539"/>
      <c r="H7" s="2539"/>
      <c r="I7" s="2539"/>
      <c r="J7" s="2539"/>
      <c r="K7" s="2539"/>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2140</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36"/>
      <c r="C14" s="2536"/>
      <c r="D14" s="2536"/>
      <c r="E14" s="2536"/>
      <c r="F14" s="2536"/>
      <c r="G14" s="2536"/>
      <c r="H14" s="2536"/>
      <c r="I14" s="2536"/>
      <c r="J14" s="2536"/>
      <c r="K14" s="2536"/>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36"/>
      <c r="C17" s="2536"/>
      <c r="D17" s="2536"/>
      <c r="E17" s="2536"/>
      <c r="F17" s="2536"/>
      <c r="G17" s="2536"/>
      <c r="H17" s="2536"/>
      <c r="I17" s="2536"/>
      <c r="J17" s="2536"/>
      <c r="K17" s="2536"/>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40"/>
      <c r="C20" s="2540"/>
      <c r="D20" s="2536"/>
      <c r="E20" s="2536"/>
      <c r="F20" s="2536"/>
      <c r="G20" s="2536"/>
      <c r="H20" s="2536"/>
      <c r="I20" s="2536"/>
      <c r="J20" s="2536"/>
      <c r="K20" s="2536"/>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36"/>
      <c r="C23" s="2536"/>
      <c r="D23" s="2536"/>
      <c r="E23" s="2536"/>
      <c r="F23" s="2536"/>
      <c r="G23" s="2536"/>
      <c r="H23" s="2536"/>
      <c r="I23" s="2536"/>
      <c r="J23" s="2536"/>
      <c r="K23" s="2536"/>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36"/>
      <c r="C26" s="2536"/>
      <c r="D26" s="2536"/>
      <c r="E26" s="2536"/>
      <c r="F26" s="2536"/>
      <c r="G26" s="2536"/>
      <c r="H26" s="2536"/>
      <c r="I26" s="2536"/>
      <c r="J26" s="2536"/>
      <c r="K26" s="2536"/>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35"/>
      <c r="C29" s="2535"/>
      <c r="D29" s="2536"/>
      <c r="E29" s="2536"/>
      <c r="F29" s="2536"/>
      <c r="G29" s="2536"/>
      <c r="H29" s="2536"/>
      <c r="I29" s="2536"/>
      <c r="J29" s="2536"/>
      <c r="K29" s="2536"/>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35"/>
      <c r="C32" s="2535"/>
      <c r="D32" s="2536"/>
      <c r="E32" s="2536"/>
      <c r="F32" s="2536"/>
      <c r="G32" s="2536"/>
      <c r="H32" s="2536"/>
      <c r="I32" s="2536"/>
      <c r="J32" s="2536"/>
      <c r="K32" s="2536"/>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dataConsolidate/>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4" t="str">
        <f>'Single Audit Cover'!A7</f>
        <v>Kankakee Area Special Education Cooperative</v>
      </c>
      <c r="C1" s="2544"/>
      <c r="D1" s="2544"/>
      <c r="E1" s="2544"/>
      <c r="F1" s="2544"/>
      <c r="G1" s="2544"/>
      <c r="H1" s="2544"/>
      <c r="I1" s="2544"/>
      <c r="J1" s="2544"/>
      <c r="K1" s="2544"/>
      <c r="L1" s="1465"/>
    </row>
    <row r="2" spans="1:12" ht="12.75" customHeight="1" x14ac:dyDescent="0.2">
      <c r="B2" s="2545">
        <f>'Single Audit Cover'!E7</f>
        <v>32046850060</v>
      </c>
      <c r="C2" s="2545"/>
      <c r="D2" s="2545"/>
      <c r="E2" s="2545"/>
      <c r="F2" s="2545"/>
      <c r="G2" s="2545"/>
      <c r="H2" s="2545"/>
      <c r="I2" s="2545"/>
      <c r="J2" s="2545"/>
      <c r="K2" s="2545"/>
      <c r="L2" s="1466"/>
    </row>
    <row r="3" spans="1:12" ht="12.75" customHeight="1" x14ac:dyDescent="0.2">
      <c r="B3" s="2537" t="s">
        <v>1347</v>
      </c>
      <c r="C3" s="2537"/>
      <c r="D3" s="2537"/>
      <c r="E3" s="2537"/>
      <c r="F3" s="2537"/>
      <c r="G3" s="2537"/>
      <c r="H3" s="2537"/>
      <c r="I3" s="2537"/>
      <c r="J3" s="2537"/>
      <c r="K3" s="2537"/>
      <c r="L3" s="1377"/>
    </row>
    <row r="4" spans="1:12" ht="12.75" customHeight="1" x14ac:dyDescent="0.2">
      <c r="B4" s="2537" t="str">
        <f>'Single Audit Cover'!A4</f>
        <v>Year Ending June 30, 2018</v>
      </c>
      <c r="C4" s="2537"/>
      <c r="D4" s="2537"/>
      <c r="E4" s="2537"/>
      <c r="F4" s="2537"/>
      <c r="G4" s="2537"/>
      <c r="H4" s="2537"/>
      <c r="I4" s="2537"/>
      <c r="J4" s="2537"/>
      <c r="K4" s="2537"/>
      <c r="L4" s="1377"/>
    </row>
    <row r="5" spans="1:12" ht="5.25" customHeight="1" x14ac:dyDescent="0.2">
      <c r="B5" s="1260" t="s">
        <v>1231</v>
      </c>
      <c r="C5" s="1260"/>
      <c r="L5" s="322"/>
    </row>
    <row r="6" spans="1:12" ht="30.75" customHeight="1" x14ac:dyDescent="0.2">
      <c r="A6" s="322"/>
      <c r="B6" s="2546" t="s">
        <v>1375</v>
      </c>
      <c r="C6" s="2546"/>
      <c r="D6" s="2546"/>
      <c r="E6" s="2546"/>
      <c r="F6" s="2546"/>
      <c r="G6" s="2546"/>
      <c r="H6" s="2546"/>
      <c r="I6" s="2546"/>
      <c r="J6" s="2546"/>
      <c r="K6" s="2546"/>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2140</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526"/>
      <c r="G12" s="2526"/>
      <c r="H12" s="2526"/>
      <c r="I12" s="2526"/>
      <c r="J12" s="2526"/>
      <c r="K12" s="252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41"/>
      <c r="E14" s="2541"/>
      <c r="F14" s="2541"/>
      <c r="H14" s="1475" t="s">
        <v>1370</v>
      </c>
      <c r="I14" s="2542"/>
      <c r="J14" s="2542"/>
      <c r="K14" s="254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42"/>
      <c r="E16" s="2542"/>
      <c r="F16" s="2542"/>
      <c r="G16" s="2542"/>
      <c r="H16" s="2542"/>
      <c r="I16" s="2542"/>
      <c r="J16" s="2542"/>
      <c r="K16" s="2542"/>
      <c r="L16" s="322"/>
    </row>
    <row r="17" spans="2:12" ht="13.5" customHeight="1" x14ac:dyDescent="0.2">
      <c r="B17" s="1387" t="s">
        <v>1368</v>
      </c>
      <c r="C17" s="1387"/>
      <c r="D17" s="2543"/>
      <c r="E17" s="2543"/>
      <c r="F17" s="2543"/>
      <c r="G17" s="2543"/>
      <c r="H17" s="2543"/>
      <c r="I17" s="2543"/>
      <c r="J17" s="2543"/>
      <c r="K17" s="254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36"/>
      <c r="C20" s="2536"/>
      <c r="D20" s="2536"/>
      <c r="E20" s="2536"/>
      <c r="F20" s="2536"/>
      <c r="G20" s="2536"/>
      <c r="H20" s="2536"/>
      <c r="I20" s="2536"/>
      <c r="J20" s="2536"/>
      <c r="K20" s="2536"/>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36"/>
      <c r="C23" s="2536"/>
      <c r="D23" s="2536"/>
      <c r="E23" s="2536"/>
      <c r="F23" s="2536"/>
      <c r="G23" s="2536"/>
      <c r="H23" s="2536"/>
      <c r="I23" s="2536"/>
      <c r="J23" s="2536"/>
      <c r="K23" s="2536"/>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36"/>
      <c r="C26" s="2536"/>
      <c r="D26" s="2536"/>
      <c r="E26" s="2536"/>
      <c r="F26" s="2536"/>
      <c r="G26" s="2536"/>
      <c r="H26" s="2536"/>
      <c r="I26" s="2536"/>
      <c r="J26" s="2536"/>
      <c r="K26" s="2536"/>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36"/>
      <c r="C29" s="2536"/>
      <c r="D29" s="2536"/>
      <c r="E29" s="2536"/>
      <c r="F29" s="2536"/>
      <c r="G29" s="2536"/>
      <c r="H29" s="2536"/>
      <c r="I29" s="2536"/>
      <c r="J29" s="2536"/>
      <c r="K29" s="2536"/>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36"/>
      <c r="C32" s="2536"/>
      <c r="D32" s="2536"/>
      <c r="E32" s="2536"/>
      <c r="F32" s="2536"/>
      <c r="G32" s="2536"/>
      <c r="H32" s="2536"/>
      <c r="I32" s="2536"/>
      <c r="J32" s="2536"/>
      <c r="K32" s="2536"/>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36"/>
      <c r="C35" s="2536"/>
      <c r="D35" s="2536"/>
      <c r="E35" s="2536"/>
      <c r="F35" s="2536"/>
      <c r="G35" s="2536"/>
      <c r="H35" s="2536"/>
      <c r="I35" s="2536"/>
      <c r="J35" s="2536"/>
      <c r="K35" s="2536"/>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36"/>
      <c r="C38" s="2536"/>
      <c r="D38" s="2536"/>
      <c r="E38" s="2536"/>
      <c r="F38" s="2536"/>
      <c r="G38" s="2536"/>
      <c r="H38" s="2536"/>
      <c r="I38" s="2536"/>
      <c r="J38" s="2536"/>
      <c r="K38" s="2536"/>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36"/>
      <c r="C41" s="2536"/>
      <c r="D41" s="2536"/>
      <c r="E41" s="2536"/>
      <c r="F41" s="2536"/>
      <c r="G41" s="2536"/>
      <c r="H41" s="2536"/>
      <c r="I41" s="2536"/>
      <c r="J41" s="2536"/>
      <c r="K41" s="2536"/>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1"/>
  <sheetViews>
    <sheetView showGridLines="0" zoomScale="110" zoomScaleNormal="110" workbookViewId="0">
      <selection activeCell="D8" sqref="D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1:5" s="1282" customFormat="1" ht="12.75" customHeight="1" x14ac:dyDescent="0.2">
      <c r="B1" s="2520" t="str">
        <f>'Single Audit Cover'!A7</f>
        <v>Kankakee Area Special Education Cooperative</v>
      </c>
      <c r="C1" s="2520"/>
      <c r="D1" s="2520"/>
      <c r="E1" s="1491"/>
    </row>
    <row r="2" spans="1:5" s="1282" customFormat="1" ht="12.75" customHeight="1" x14ac:dyDescent="0.2">
      <c r="B2" s="2522">
        <f>'Single Audit Cover'!E7</f>
        <v>32046850060</v>
      </c>
      <c r="C2" s="2522"/>
      <c r="D2" s="2522"/>
      <c r="E2" s="1492"/>
    </row>
    <row r="3" spans="1:5" ht="12.75" customHeight="1" x14ac:dyDescent="0.2">
      <c r="B3" s="2537" t="s">
        <v>1866</v>
      </c>
      <c r="C3" s="2537"/>
      <c r="D3" s="2537"/>
      <c r="E3" s="1274"/>
    </row>
    <row r="4" spans="1:5" s="1282" customFormat="1" ht="12.75" customHeight="1" x14ac:dyDescent="0.2">
      <c r="B4" s="2547" t="str">
        <f>'Single Audit Cover'!A4</f>
        <v>Year Ending June 30, 2018</v>
      </c>
      <c r="C4" s="2547"/>
      <c r="D4" s="2547"/>
      <c r="E4" s="1493"/>
    </row>
    <row r="5" spans="1:5" s="1282" customFormat="1" ht="40.15" customHeight="1" x14ac:dyDescent="0.2">
      <c r="B5" s="1494" t="s">
        <v>1867</v>
      </c>
      <c r="C5" s="328"/>
      <c r="D5" s="328"/>
      <c r="E5" s="328"/>
    </row>
    <row r="6" spans="1:5" s="1282" customFormat="1" ht="13.5" customHeight="1" x14ac:dyDescent="0.2">
      <c r="B6" s="1495" t="s">
        <v>1382</v>
      </c>
      <c r="C6" s="1495" t="s">
        <v>1381</v>
      </c>
      <c r="D6" s="1495" t="s">
        <v>1868</v>
      </c>
    </row>
    <row r="7" spans="1:5" ht="13.5" customHeight="1" x14ac:dyDescent="0.2">
      <c r="B7" s="1496"/>
      <c r="C7" s="324"/>
      <c r="D7" s="324"/>
      <c r="E7" s="324"/>
    </row>
    <row r="8" spans="1:5" ht="42" customHeight="1" x14ac:dyDescent="0.2">
      <c r="B8" s="1985" t="s">
        <v>2141</v>
      </c>
      <c r="C8" s="1990" t="s">
        <v>2142</v>
      </c>
      <c r="D8" s="1990" t="s">
        <v>2150</v>
      </c>
      <c r="E8" s="324"/>
    </row>
    <row r="9" spans="1:5" ht="13.5" customHeight="1" x14ac:dyDescent="0.2">
      <c r="B9" s="1497"/>
      <c r="C9" s="323"/>
      <c r="D9" s="323"/>
      <c r="E9" s="323"/>
    </row>
    <row r="10" spans="1:5" ht="92.25" customHeight="1" x14ac:dyDescent="0.2">
      <c r="A10" s="1984"/>
      <c r="B10" s="1985" t="s">
        <v>2143</v>
      </c>
      <c r="C10" s="1990" t="s">
        <v>2144</v>
      </c>
      <c r="D10" s="1990" t="s">
        <v>2145</v>
      </c>
      <c r="E10" s="323"/>
    </row>
    <row r="11" spans="1:5" ht="13.5" customHeight="1" x14ac:dyDescent="0.2">
      <c r="B11" s="1989"/>
      <c r="C11" s="323"/>
      <c r="D11" s="323"/>
      <c r="E11" s="323"/>
    </row>
    <row r="12" spans="1:5" ht="92.25" customHeight="1" x14ac:dyDescent="0.2">
      <c r="B12" s="1985" t="s">
        <v>2146</v>
      </c>
      <c r="C12" s="1986" t="s">
        <v>2147</v>
      </c>
      <c r="D12" s="1990" t="s">
        <v>2145</v>
      </c>
      <c r="E12" s="1988"/>
    </row>
    <row r="13" spans="1:5" ht="13.5" customHeight="1" x14ac:dyDescent="0.2">
      <c r="B13" s="1496"/>
      <c r="C13" s="1987"/>
      <c r="D13" s="1987"/>
      <c r="E13" s="323"/>
    </row>
    <row r="14" spans="1:5" ht="13.5" customHeight="1" x14ac:dyDescent="0.2">
      <c r="B14" s="1496"/>
      <c r="C14" s="323"/>
      <c r="D14" s="323"/>
      <c r="E14" s="323"/>
    </row>
    <row r="15" spans="1:5" ht="13.5" customHeight="1" x14ac:dyDescent="0.2">
      <c r="B15" s="1496"/>
      <c r="C15" s="323"/>
      <c r="D15" s="323"/>
      <c r="E15" s="323"/>
    </row>
    <row r="16" spans="1: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9"/>
      <c r="C22" s="323"/>
      <c r="D22" s="323"/>
      <c r="E22" s="323"/>
    </row>
    <row r="23" spans="2:5" ht="13.5" customHeight="1" x14ac:dyDescent="0.2">
      <c r="B23" s="1498"/>
      <c r="C23" s="323"/>
      <c r="D23" s="323"/>
      <c r="E23" s="323"/>
    </row>
    <row r="24" spans="2:5" ht="13.5" customHeight="1" x14ac:dyDescent="0.2">
      <c r="B24" s="1499"/>
      <c r="C24" s="323"/>
      <c r="D24" s="323"/>
      <c r="E24" s="323"/>
    </row>
    <row r="25" spans="2:5" ht="13.5" customHeight="1" x14ac:dyDescent="0.2">
      <c r="B25" s="1499"/>
      <c r="C25" s="323"/>
      <c r="D25" s="323"/>
      <c r="E25" s="323"/>
    </row>
    <row r="26" spans="2:5" ht="13.5" customHeight="1" x14ac:dyDescent="0.2">
      <c r="B26" s="1498"/>
      <c r="C26" s="323"/>
      <c r="D26" s="323"/>
      <c r="E26" s="323"/>
    </row>
    <row r="27" spans="2:5" ht="13.5" customHeight="1" x14ac:dyDescent="0.2">
      <c r="B27" s="1499"/>
      <c r="C27" s="323"/>
      <c r="D27" s="323"/>
      <c r="E27" s="323"/>
    </row>
    <row r="28" spans="2:5" ht="13.5" customHeight="1" x14ac:dyDescent="0.2">
      <c r="B28" s="1498"/>
      <c r="C28" s="323"/>
      <c r="D28" s="323"/>
      <c r="E28" s="323"/>
    </row>
    <row r="29" spans="2:5" ht="13.5" customHeight="1" x14ac:dyDescent="0.2">
      <c r="B29" s="1500"/>
      <c r="C29" s="323"/>
      <c r="D29" s="323"/>
      <c r="E29" s="323"/>
    </row>
    <row r="30" spans="2:5" ht="13.5" customHeight="1" x14ac:dyDescent="0.2">
      <c r="B30" s="1501"/>
      <c r="C30" s="323"/>
      <c r="D30" s="323"/>
      <c r="E30" s="323"/>
    </row>
    <row r="31" spans="2:5" ht="12.75" customHeight="1" x14ac:dyDescent="0.2">
      <c r="B31" s="1502"/>
      <c r="C31" s="1503"/>
      <c r="D31" s="1503"/>
      <c r="E31" s="323"/>
    </row>
    <row r="32" spans="2:5" ht="12.2" customHeight="1" x14ac:dyDescent="0.2">
      <c r="B32" s="1257" t="s">
        <v>1380</v>
      </c>
      <c r="C32" s="322"/>
    </row>
    <row r="33" spans="2:5" ht="12.2" customHeight="1" x14ac:dyDescent="0.2">
      <c r="B33" s="1504" t="s">
        <v>1869</v>
      </c>
    </row>
    <row r="34" spans="2:5" ht="12.2" customHeight="1" x14ac:dyDescent="0.2">
      <c r="B34" s="1504" t="s">
        <v>1870</v>
      </c>
    </row>
    <row r="35" spans="2:5" ht="12.2" customHeight="1" x14ac:dyDescent="0.2">
      <c r="B35" s="1505" t="s">
        <v>1379</v>
      </c>
    </row>
    <row r="36" spans="2:5" ht="12.2" customHeight="1" x14ac:dyDescent="0.2">
      <c r="B36" s="1505" t="s">
        <v>1378</v>
      </c>
    </row>
    <row r="37" spans="2:5" ht="12.2" customHeight="1" x14ac:dyDescent="0.2">
      <c r="B37" s="1505" t="s">
        <v>1377</v>
      </c>
    </row>
    <row r="38" spans="2:5" ht="12.2" customHeight="1" x14ac:dyDescent="0.2">
      <c r="B38" s="1505" t="s">
        <v>1376</v>
      </c>
    </row>
    <row r="41" spans="2:5" ht="12.75" customHeight="1" x14ac:dyDescent="0.2"/>
    <row r="42" spans="2:5" ht="12.75" customHeight="1" x14ac:dyDescent="0.2">
      <c r="B42" s="1267"/>
    </row>
    <row r="43" spans="2:5" ht="12.75" customHeight="1" x14ac:dyDescent="0.2"/>
    <row r="44" spans="2:5" ht="12.75" customHeight="1" x14ac:dyDescent="0.2">
      <c r="B44" s="322"/>
      <c r="C44" s="322"/>
      <c r="D44" s="322"/>
      <c r="E44" s="322"/>
    </row>
    <row r="45" spans="2:5" ht="12.75" customHeight="1" x14ac:dyDescent="0.2">
      <c r="B45" s="322"/>
      <c r="C45" s="322"/>
      <c r="D45" s="322"/>
      <c r="E45" s="322"/>
    </row>
    <row r="46" spans="2:5" ht="12.75" customHeight="1" x14ac:dyDescent="0.2">
      <c r="B46" s="322"/>
      <c r="C46" s="322"/>
      <c r="D46" s="322"/>
      <c r="E46" s="322"/>
    </row>
    <row r="47" spans="2:5" ht="12.75" customHeight="1" x14ac:dyDescent="0.2">
      <c r="B47" s="322"/>
      <c r="C47" s="322"/>
      <c r="D47" s="322"/>
      <c r="E47" s="322"/>
    </row>
    <row r="48" spans="2:5" ht="12.75" customHeight="1" x14ac:dyDescent="0.2">
      <c r="B48" s="322"/>
      <c r="C48" s="322"/>
      <c r="D48" s="322"/>
      <c r="E48" s="322"/>
    </row>
    <row r="49" spans="2:5" ht="12.75" customHeight="1" x14ac:dyDescent="0.2">
      <c r="B49" s="322"/>
      <c r="C49" s="322"/>
      <c r="D49" s="322"/>
      <c r="E49" s="322"/>
    </row>
    <row r="50" spans="2:5" ht="12.75" customHeight="1" x14ac:dyDescent="0.2">
      <c r="B50" s="322"/>
      <c r="C50" s="322"/>
      <c r="D50" s="322"/>
      <c r="E50" s="322"/>
    </row>
    <row r="51" spans="2:5" ht="12.75" customHeight="1" x14ac:dyDescent="0.2">
      <c r="B51" s="322"/>
      <c r="C51" s="322"/>
      <c r="D51" s="322"/>
      <c r="E51" s="322"/>
    </row>
    <row r="55" spans="2:5" x14ac:dyDescent="0.2">
      <c r="B55" s="1419"/>
    </row>
    <row r="56" spans="2:5" x14ac:dyDescent="0.2">
      <c r="B56" s="1300"/>
    </row>
    <row r="57" spans="2:5" x14ac:dyDescent="0.2">
      <c r="B57" s="1300"/>
    </row>
    <row r="58" spans="2:5" x14ac:dyDescent="0.2">
      <c r="B58" s="1420"/>
    </row>
    <row r="59" spans="2:5" x14ac:dyDescent="0.2">
      <c r="B59" s="1420"/>
    </row>
    <row r="60" spans="2:5" x14ac:dyDescent="0.2">
      <c r="B60" s="1420"/>
    </row>
    <row r="61" spans="2:5" x14ac:dyDescent="0.2">
      <c r="B61" s="1300"/>
    </row>
  </sheetData>
  <mergeCells count="4">
    <mergeCell ref="B1:D1"/>
    <mergeCell ref="B2:D2"/>
    <mergeCell ref="B3:D3"/>
    <mergeCell ref="B4:D4"/>
  </mergeCells>
  <pageMargins left="0.32" right="0.27" top="0.52" bottom="0.57999999999999996" header="0.26" footer="0.26"/>
  <pageSetup scale="95"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7" t="s">
        <v>404</v>
      </c>
      <c r="B1" s="2137"/>
      <c r="C1" s="2137"/>
      <c r="D1" s="2137"/>
      <c r="E1" s="2137"/>
      <c r="F1" s="2137"/>
      <c r="G1" s="2137"/>
      <c r="H1" s="2137"/>
      <c r="I1" s="2137"/>
      <c r="J1" s="2137"/>
      <c r="K1" s="2137"/>
      <c r="L1" s="2137"/>
      <c r="M1" s="213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47" t="str">
        <f>IF(SUM(J10)&lt;=0.0999999,"","Enter the Tax Rates by moving the decimal two places to the left.")</f>
        <v/>
      </c>
      <c r="E11" s="2148"/>
      <c r="F11" s="2148"/>
      <c r="G11" s="2148"/>
      <c r="H11" s="2148"/>
      <c r="I11" s="2148"/>
      <c r="J11" s="214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2349060</v>
      </c>
      <c r="E16" s="356"/>
      <c r="F16" s="1754">
        <f>SUM('Acct Summary 7-8'!C17,'Acct Summary 7-8'!D17,'Acct Summary 7-8'!F17)</f>
        <v>2358762</v>
      </c>
      <c r="G16" s="356"/>
      <c r="H16" s="1754">
        <f>SUM(D16-F16)</f>
        <v>-9702</v>
      </c>
      <c r="I16" s="222"/>
      <c r="J16" s="1754">
        <f>SUM('Acct Summary 7-8'!C81,'Acct Summary 7-8'!D81,'Acct Summary 7-8'!F81,'Acct Summary 7-8'!I81)</f>
        <v>1111447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38"/>
      <c r="C54" s="2139"/>
      <c r="D54" s="2139"/>
      <c r="E54" s="2139"/>
      <c r="F54" s="2139"/>
      <c r="G54" s="2139"/>
      <c r="H54" s="2139"/>
      <c r="I54" s="2139"/>
      <c r="J54" s="2139"/>
      <c r="K54" s="2139"/>
      <c r="L54" s="2140"/>
      <c r="M54" s="380"/>
    </row>
    <row r="55" spans="1:13" ht="12.75" customHeight="1" x14ac:dyDescent="0.2">
      <c r="B55" s="2141"/>
      <c r="C55" s="2142"/>
      <c r="D55" s="2142"/>
      <c r="E55" s="2142"/>
      <c r="F55" s="2142"/>
      <c r="G55" s="2142"/>
      <c r="H55" s="2142"/>
      <c r="I55" s="2142"/>
      <c r="J55" s="2142"/>
      <c r="K55" s="2142"/>
      <c r="L55" s="2143"/>
      <c r="M55" s="380"/>
    </row>
    <row r="56" spans="1:13" ht="12.75" customHeight="1" x14ac:dyDescent="0.2">
      <c r="B56" s="2141"/>
      <c r="C56" s="2142"/>
      <c r="D56" s="2142"/>
      <c r="E56" s="2142"/>
      <c r="F56" s="2142"/>
      <c r="G56" s="2142"/>
      <c r="H56" s="2142"/>
      <c r="I56" s="2142"/>
      <c r="J56" s="2142"/>
      <c r="K56" s="2142"/>
      <c r="L56" s="2143"/>
      <c r="M56" s="222"/>
    </row>
    <row r="57" spans="1:13" ht="12.75" customHeight="1" x14ac:dyDescent="0.2">
      <c r="B57" s="2141"/>
      <c r="C57" s="2142"/>
      <c r="D57" s="2142"/>
      <c r="E57" s="2142"/>
      <c r="F57" s="2142"/>
      <c r="G57" s="2142"/>
      <c r="H57" s="2142"/>
      <c r="I57" s="2142"/>
      <c r="J57" s="2142"/>
      <c r="K57" s="2142"/>
      <c r="L57" s="2143"/>
      <c r="M57" s="222"/>
    </row>
    <row r="58" spans="1:13" x14ac:dyDescent="0.2">
      <c r="B58" s="2144"/>
      <c r="C58" s="2145"/>
      <c r="D58" s="2145"/>
      <c r="E58" s="2145"/>
      <c r="F58" s="2145"/>
      <c r="G58" s="2145"/>
      <c r="H58" s="2145"/>
      <c r="I58" s="2145"/>
      <c r="J58" s="2145"/>
      <c r="K58" s="2145"/>
      <c r="L58" s="214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9"/>
      <c r="D61" s="215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2"/>
      <c r="B1" s="2153"/>
      <c r="C1" s="2153"/>
      <c r="D1" s="384"/>
      <c r="E1" s="384"/>
      <c r="F1" s="384"/>
      <c r="G1" s="384"/>
      <c r="H1" s="384"/>
      <c r="I1" s="384"/>
      <c r="J1" s="384"/>
      <c r="K1" s="384"/>
      <c r="L1" s="384"/>
      <c r="M1" s="384"/>
      <c r="N1" s="384"/>
      <c r="O1" s="2152"/>
      <c r="P1" s="2153"/>
      <c r="Q1" s="2153"/>
    </row>
    <row r="2" spans="1:18" ht="15" x14ac:dyDescent="0.2">
      <c r="A2" s="2156" t="s">
        <v>577</v>
      </c>
      <c r="B2" s="2156"/>
      <c r="C2" s="2156"/>
      <c r="D2" s="2156"/>
      <c r="E2" s="2156"/>
      <c r="F2" s="2156"/>
      <c r="G2" s="2156"/>
      <c r="H2" s="2156"/>
      <c r="I2" s="2156"/>
      <c r="J2" s="2156"/>
      <c r="K2" s="2156"/>
      <c r="L2" s="2156"/>
      <c r="M2" s="2156"/>
      <c r="N2" s="2156"/>
      <c r="O2" s="2156"/>
      <c r="P2" s="2156"/>
      <c r="Q2" s="2156"/>
      <c r="R2" s="2156"/>
    </row>
    <row r="3" spans="1:18" ht="12.75" x14ac:dyDescent="0.2">
      <c r="A3" s="2157" t="s">
        <v>1480</v>
      </c>
      <c r="B3" s="2157"/>
      <c r="C3" s="2157"/>
      <c r="D3" s="2157"/>
      <c r="E3" s="2157"/>
      <c r="F3" s="2157"/>
      <c r="G3" s="2157"/>
      <c r="H3" s="2157"/>
      <c r="I3" s="2157"/>
      <c r="J3" s="2157"/>
      <c r="K3" s="2157"/>
      <c r="L3" s="2157"/>
      <c r="M3" s="2157"/>
      <c r="N3" s="2157"/>
      <c r="O3" s="2157"/>
      <c r="P3" s="2157"/>
      <c r="Q3" s="2157"/>
      <c r="R3" s="2157"/>
    </row>
    <row r="4" spans="1:18" x14ac:dyDescent="0.2">
      <c r="A4" s="2158" t="s">
        <v>1635</v>
      </c>
      <c r="B4" s="2158"/>
      <c r="C4" s="2158"/>
      <c r="D4" s="2158"/>
      <c r="E4" s="2158"/>
      <c r="F4" s="2158"/>
      <c r="G4" s="2158"/>
      <c r="H4" s="2158"/>
      <c r="I4" s="2158"/>
      <c r="J4" s="2158"/>
      <c r="K4" s="2158"/>
      <c r="L4" s="2158"/>
      <c r="M4" s="2158"/>
      <c r="N4" s="2158"/>
      <c r="O4" s="2158"/>
      <c r="P4" s="2158"/>
      <c r="Q4" s="2158"/>
      <c r="R4" s="215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Kankakee Area Special Education Cooperative</v>
      </c>
      <c r="E7" s="391"/>
      <c r="G7" s="252"/>
      <c r="H7" s="387"/>
      <c r="I7" s="387"/>
      <c r="J7" s="387"/>
      <c r="K7" s="387"/>
      <c r="L7" s="329"/>
      <c r="M7" s="329"/>
      <c r="N7" s="329"/>
      <c r="O7" s="329"/>
      <c r="P7" s="329"/>
    </row>
    <row r="8" spans="1:18" ht="12.75" x14ac:dyDescent="0.2">
      <c r="A8" s="329"/>
      <c r="B8" s="329"/>
      <c r="C8" s="389" t="s">
        <v>1187</v>
      </c>
      <c r="D8" s="392">
        <f>COVER!A13</f>
        <v>32046850060</v>
      </c>
      <c r="E8" s="393"/>
      <c r="G8" s="329"/>
      <c r="H8" s="329"/>
      <c r="I8" s="329"/>
      <c r="J8" s="329"/>
      <c r="K8" s="329"/>
      <c r="L8" s="329"/>
      <c r="M8" s="329"/>
      <c r="N8" s="329"/>
      <c r="O8" s="329"/>
      <c r="P8" s="329"/>
    </row>
    <row r="9" spans="1:18" ht="12.75" x14ac:dyDescent="0.2">
      <c r="A9" s="329"/>
      <c r="B9" s="329"/>
      <c r="C9" s="389" t="s">
        <v>737</v>
      </c>
      <c r="D9" s="394" t="str">
        <f>COVER!A15</f>
        <v>Kankakee/Iroquois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1111447</v>
      </c>
      <c r="I12" s="404"/>
      <c r="J12" s="404"/>
      <c r="K12" s="405">
        <f>TRUNC((H12/H13*100000),5)/100000</f>
        <v>0.4731454283</v>
      </c>
      <c r="L12" s="406"/>
      <c r="M12" s="360" t="s">
        <v>1206</v>
      </c>
      <c r="N12" s="360"/>
      <c r="O12" s="407">
        <v>0.35</v>
      </c>
      <c r="P12" s="218"/>
      <c r="Q12" s="218"/>
    </row>
    <row r="13" spans="1:18" s="408" customFormat="1" ht="12.75" x14ac:dyDescent="0.2">
      <c r="A13" s="218"/>
      <c r="B13" s="401"/>
      <c r="C13" s="2154" t="s">
        <v>1391</v>
      </c>
      <c r="D13" s="2155"/>
      <c r="E13" s="218"/>
      <c r="F13" s="409" t="s">
        <v>826</v>
      </c>
      <c r="G13" s="402"/>
      <c r="H13" s="403">
        <f>SUM('Acct Summary 7-8'!C8+'Acct Summary 7-8'!D8+'Acct Summary 7-8'!F8+'Acct Summary 7-8'!I8)+H14</f>
        <v>2349060</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2358762</v>
      </c>
      <c r="I17" s="404"/>
      <c r="J17" s="416"/>
      <c r="K17" s="405">
        <f>TRUNC((H17/H18*100000),5)/100000</f>
        <v>1.0041301626999999</v>
      </c>
      <c r="L17" s="406"/>
      <c r="M17" s="417" t="s">
        <v>1233</v>
      </c>
      <c r="O17" s="418" t="str">
        <f>IF(AND(O16="2", J20 &gt; 2),"1",IF(AND(O16 = "1", J20 &gt; 2),"2",IF(AND(O16="1", J20 &gt;1),"1","0")))</f>
        <v>0</v>
      </c>
      <c r="P17" s="218"/>
    </row>
    <row r="18" spans="1:18" s="408" customFormat="1" ht="11.25" x14ac:dyDescent="0.2">
      <c r="A18" s="218"/>
      <c r="B18" s="401"/>
      <c r="C18" s="2154" t="s">
        <v>1384</v>
      </c>
      <c r="D18" s="2155"/>
      <c r="E18" s="218"/>
      <c r="F18" s="419" t="s">
        <v>827</v>
      </c>
      <c r="G18" s="402"/>
      <c r="H18" s="403">
        <f>SUM('Acct Summary 7-8'!C8+'Acct Summary 7-8'!D8+'Acct Summary 7-8'!F8+'Acct Summary 7-8'!I8)+H19</f>
        <v>2349060</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90.346423400000006</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51" t="s">
        <v>1479</v>
      </c>
      <c r="D24" s="2151"/>
      <c r="E24" s="218"/>
      <c r="F24" s="218" t="s">
        <v>465</v>
      </c>
      <c r="G24" s="402"/>
      <c r="H24" s="403">
        <f>SUM('Assets-Liab 5-6'!C4+'Assets-Liab 5-6'!D4+'Assets-Liab 5-6'!F4+'Assets-Liab 5-6'!I4+'Assets-Liab 5-6'!C5+'Assets-Liab 5-6'!D5+'Assets-Liab 5-6'!F5+'Assets-Liab 5-6'!I5)</f>
        <v>1111166</v>
      </c>
      <c r="I24" s="422"/>
      <c r="J24" s="422"/>
      <c r="K24" s="423">
        <f>TRUNC(((H24/H25*100000)/100000),2)</f>
        <v>169.58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6552.1166700000003</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0" activePane="bottomLeft" state="frozen"/>
      <selection activeCell="A47" sqref="A47"/>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6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61" t="s">
        <v>1030</v>
      </c>
      <c r="B3" s="2162"/>
      <c r="C3" s="1580"/>
      <c r="D3" s="1581"/>
      <c r="E3" s="1581"/>
      <c r="F3" s="1581"/>
      <c r="G3" s="1581"/>
      <c r="H3" s="1581"/>
      <c r="I3" s="1581"/>
      <c r="J3" s="1581"/>
      <c r="K3" s="1581"/>
      <c r="L3" s="1581"/>
      <c r="M3" s="1582"/>
      <c r="N3" s="1583"/>
    </row>
    <row r="4" spans="1:14" ht="13.5" customHeight="1" x14ac:dyDescent="0.2">
      <c r="A4" s="463" t="s">
        <v>1750</v>
      </c>
      <c r="B4" s="464"/>
      <c r="C4" s="465">
        <v>440830</v>
      </c>
      <c r="D4" s="466"/>
      <c r="E4" s="466"/>
      <c r="F4" s="466">
        <v>20336</v>
      </c>
      <c r="G4" s="466"/>
      <c r="H4" s="466"/>
      <c r="I4" s="466"/>
      <c r="J4" s="467"/>
      <c r="K4" s="466"/>
      <c r="L4" s="466"/>
      <c r="M4" s="468"/>
      <c r="N4" s="469"/>
    </row>
    <row r="5" spans="1:14" x14ac:dyDescent="0.2">
      <c r="A5" s="463" t="s">
        <v>1049</v>
      </c>
      <c r="B5" s="470">
        <v>120</v>
      </c>
      <c r="C5" s="465">
        <v>650000</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1090830</v>
      </c>
      <c r="D13" s="1758">
        <f t="shared" ref="D13:L13" si="0">SUM(D4:D12)</f>
        <v>0</v>
      </c>
      <c r="E13" s="1758">
        <f t="shared" si="0"/>
        <v>0</v>
      </c>
      <c r="F13" s="1758">
        <f t="shared" si="0"/>
        <v>20336</v>
      </c>
      <c r="G13" s="1758">
        <f t="shared" si="0"/>
        <v>0</v>
      </c>
      <c r="H13" s="1758">
        <f t="shared" si="0"/>
        <v>0</v>
      </c>
      <c r="I13" s="1758">
        <f t="shared" si="0"/>
        <v>0</v>
      </c>
      <c r="J13" s="1758">
        <f t="shared" si="0"/>
        <v>0</v>
      </c>
      <c r="K13" s="1758">
        <f t="shared" si="0"/>
        <v>0</v>
      </c>
      <c r="L13" s="1758">
        <f t="shared" si="0"/>
        <v>0</v>
      </c>
      <c r="M13" s="468"/>
      <c r="N13" s="469"/>
    </row>
    <row r="14" spans="1:14" ht="18" customHeight="1" thickTop="1" x14ac:dyDescent="0.2">
      <c r="A14" s="2163" t="s">
        <v>149</v>
      </c>
      <c r="B14" s="2164"/>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49646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49646</v>
      </c>
      <c r="N23" s="1709">
        <f>SUM(N21:N22)</f>
        <v>0</v>
      </c>
    </row>
    <row r="24" spans="1:14" ht="18" customHeight="1" thickTop="1" x14ac:dyDescent="0.2">
      <c r="A24" s="2165" t="s">
        <v>619</v>
      </c>
      <c r="B24" s="2166"/>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-281</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-281</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67" t="s">
        <v>550</v>
      </c>
      <c r="B35" s="2168"/>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1091111</v>
      </c>
      <c r="D39" s="466"/>
      <c r="E39" s="466"/>
      <c r="F39" s="466">
        <v>20336</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49646</v>
      </c>
      <c r="N40" s="497"/>
    </row>
    <row r="41" spans="1:14" ht="13.5" customHeight="1" thickBot="1" x14ac:dyDescent="0.25">
      <c r="A41" s="1757" t="s">
        <v>676</v>
      </c>
      <c r="B41" s="1727"/>
      <c r="C41" s="1709">
        <f>(SUM(C34,C37,C38,C39))</f>
        <v>1090830</v>
      </c>
      <c r="D41" s="1709">
        <f t="shared" ref="D41:L41" si="2">SUM(D34,D37,D38:D39)</f>
        <v>0</v>
      </c>
      <c r="E41" s="1709">
        <f t="shared" si="2"/>
        <v>0</v>
      </c>
      <c r="F41" s="1709">
        <f t="shared" si="2"/>
        <v>20336</v>
      </c>
      <c r="G41" s="1709">
        <f t="shared" si="2"/>
        <v>0</v>
      </c>
      <c r="H41" s="1709">
        <f t="shared" si="2"/>
        <v>0</v>
      </c>
      <c r="I41" s="1709">
        <f t="shared" si="2"/>
        <v>0</v>
      </c>
      <c r="J41" s="1709">
        <f t="shared" si="2"/>
        <v>0</v>
      </c>
      <c r="K41" s="1709">
        <f t="shared" si="2"/>
        <v>0</v>
      </c>
      <c r="L41" s="1709">
        <f t="shared" si="2"/>
        <v>0</v>
      </c>
      <c r="M41" s="1709">
        <f>SUM(M40)</f>
        <v>49646</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A47" sqref="A47"/>
      <selection pane="bottomLeft" activeCell="A75" sqref="A7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7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89" t="s">
        <v>1237</v>
      </c>
      <c r="B3" s="2190"/>
      <c r="C3" s="1594"/>
      <c r="D3" s="1595"/>
      <c r="E3" s="1595"/>
      <c r="F3" s="1595"/>
      <c r="G3" s="1595"/>
      <c r="H3" s="1595"/>
      <c r="I3" s="1595"/>
      <c r="J3" s="1595"/>
      <c r="K3" s="1596"/>
      <c r="L3" s="506"/>
    </row>
    <row r="4" spans="1:13" ht="15.75" customHeight="1" x14ac:dyDescent="0.2">
      <c r="A4" s="2191" t="s">
        <v>1579</v>
      </c>
      <c r="B4" s="2192"/>
      <c r="C4" s="1763">
        <f>'Revenues 9-14'!C109</f>
        <v>788466</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7" t="s">
        <v>1580</v>
      </c>
      <c r="B5" s="1598">
        <v>2000</v>
      </c>
      <c r="C5" s="1764">
        <f>'Revenues 9-14'!C114</f>
        <v>1163257</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242096</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155241</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2349060</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v>365569</v>
      </c>
      <c r="D9" s="516"/>
      <c r="E9" s="481"/>
      <c r="F9" s="481"/>
      <c r="G9" s="517"/>
      <c r="H9" s="481"/>
      <c r="I9" s="509" t="s">
        <v>1231</v>
      </c>
      <c r="J9" s="478"/>
      <c r="K9" s="481"/>
      <c r="L9" s="347"/>
    </row>
    <row r="10" spans="1:13" s="519" customFormat="1" ht="13.5" thickBot="1" x14ac:dyDescent="0.25">
      <c r="A10" s="1757" t="s">
        <v>1235</v>
      </c>
      <c r="B10" s="1730"/>
      <c r="C10" s="1709">
        <f>SUM(C8:C9)</f>
        <v>2714629</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63" t="s">
        <v>1238</v>
      </c>
      <c r="B11" s="2164"/>
      <c r="C11" s="1591"/>
      <c r="D11" s="1592"/>
      <c r="E11" s="1592"/>
      <c r="F11" s="1592"/>
      <c r="G11" s="1592"/>
      <c r="H11" s="1592"/>
      <c r="I11" s="1592"/>
      <c r="J11" s="1592"/>
      <c r="K11" s="1593"/>
      <c r="L11" s="518"/>
    </row>
    <row r="12" spans="1:13" ht="15.75" customHeight="1" x14ac:dyDescent="0.2">
      <c r="A12" s="1597" t="s">
        <v>476</v>
      </c>
      <c r="B12" s="1599">
        <v>1000</v>
      </c>
      <c r="C12" s="1763">
        <f>'Expenditures 15-22'!K33</f>
        <v>654015</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7" t="s">
        <v>477</v>
      </c>
      <c r="B13" s="1599">
        <v>2000</v>
      </c>
      <c r="C13" s="1764">
        <f>'Expenditures 15-22'!K74</f>
        <v>541490</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1163257</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2358762</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365569</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2724331</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79" t="s">
        <v>1754</v>
      </c>
      <c r="B20" s="2180"/>
      <c r="C20" s="1767">
        <f>C8-C17</f>
        <v>-9702</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93" t="s">
        <v>616</v>
      </c>
      <c r="B21" s="2194"/>
      <c r="C21" s="1591"/>
      <c r="D21" s="1592"/>
      <c r="E21" s="1592"/>
      <c r="F21" s="1592"/>
      <c r="G21" s="1592"/>
      <c r="H21" s="1592"/>
      <c r="I21" s="1592"/>
      <c r="J21" s="1592"/>
      <c r="K21" s="1593"/>
      <c r="L21" s="524"/>
    </row>
    <row r="22" spans="1:12" ht="15.75" customHeight="1" collapsed="1" x14ac:dyDescent="0.2">
      <c r="A22" s="2187" t="s">
        <v>617</v>
      </c>
      <c r="B22" s="2188"/>
      <c r="C22" s="477"/>
      <c r="D22" s="477"/>
      <c r="E22" s="477"/>
      <c r="F22" s="477"/>
      <c r="G22" s="477"/>
      <c r="H22" s="477"/>
      <c r="I22" s="477"/>
      <c r="J22" s="477"/>
      <c r="K22" s="477"/>
      <c r="L22" s="347"/>
    </row>
    <row r="23" spans="1:12" s="485" customFormat="1" ht="15.75" customHeight="1" x14ac:dyDescent="0.2">
      <c r="A23" s="2183" t="s">
        <v>311</v>
      </c>
      <c r="B23" s="2184"/>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1894</v>
      </c>
      <c r="B30" s="527">
        <v>7160</v>
      </c>
      <c r="C30" s="477"/>
      <c r="D30" s="467"/>
      <c r="E30" s="477"/>
      <c r="F30" s="477"/>
      <c r="G30" s="477"/>
      <c r="H30" s="477"/>
      <c r="I30" s="477"/>
      <c r="J30" s="477"/>
      <c r="K30" s="477"/>
      <c r="L30" s="524"/>
    </row>
    <row r="31" spans="1:12" s="485" customFormat="1" ht="26.25" x14ac:dyDescent="0.2">
      <c r="A31" s="1510" t="s">
        <v>1898</v>
      </c>
      <c r="B31" s="527">
        <v>7170</v>
      </c>
      <c r="C31" s="477"/>
      <c r="D31" s="477"/>
      <c r="E31" s="474"/>
      <c r="F31" s="477"/>
      <c r="G31" s="477"/>
      <c r="H31" s="477"/>
      <c r="I31" s="477"/>
      <c r="J31" s="477"/>
      <c r="K31" s="477"/>
      <c r="L31" s="524"/>
    </row>
    <row r="32" spans="1:12" s="485" customFormat="1" ht="15.75" customHeight="1" x14ac:dyDescent="0.2">
      <c r="A32" s="2185" t="s">
        <v>1038</v>
      </c>
      <c r="B32" s="2186"/>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v>600</v>
      </c>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95" t="s">
        <v>392</v>
      </c>
      <c r="B44" s="2196"/>
      <c r="C44" s="1724">
        <f>SUM(C24:C43)</f>
        <v>600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87" t="s">
        <v>110</v>
      </c>
      <c r="B45" s="2188"/>
      <c r="C45" s="528"/>
      <c r="D45" s="528"/>
      <c r="E45" s="528"/>
      <c r="F45" s="528"/>
      <c r="G45" s="528"/>
      <c r="H45" s="528"/>
      <c r="I45" s="528"/>
      <c r="J45" s="528"/>
      <c r="K45" s="528"/>
      <c r="L45" s="347"/>
    </row>
    <row r="46" spans="1:12" s="485" customFormat="1" ht="15.75" customHeight="1" x14ac:dyDescent="0.2">
      <c r="A46" s="2197" t="s">
        <v>111</v>
      </c>
      <c r="B46" s="2198"/>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1897</v>
      </c>
      <c r="B52" s="483">
        <v>8160</v>
      </c>
      <c r="C52" s="477"/>
      <c r="D52" s="477"/>
      <c r="E52" s="477"/>
      <c r="F52" s="477"/>
      <c r="G52" s="477"/>
      <c r="H52" s="477"/>
      <c r="I52" s="477"/>
      <c r="J52" s="477"/>
      <c r="K52" s="1764">
        <f>D30</f>
        <v>0</v>
      </c>
      <c r="L52" s="524"/>
    </row>
    <row r="53" spans="1:12" s="485" customFormat="1" ht="26.25" x14ac:dyDescent="0.2">
      <c r="A53" s="1511" t="s">
        <v>1896</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69" t="s">
        <v>460</v>
      </c>
      <c r="B76" s="2170"/>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71" t="s">
        <v>1239</v>
      </c>
      <c r="B77" s="2172"/>
      <c r="C77" s="1724">
        <f t="shared" ref="C77:K77" si="8">C44-C76</f>
        <v>600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75" t="s">
        <v>618</v>
      </c>
      <c r="B78" s="2176"/>
      <c r="C78" s="1723">
        <f t="shared" ref="C78:K78" si="9">C20+C77</f>
        <v>-9102</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5" t="s">
        <v>2070</v>
      </c>
      <c r="B79" s="534"/>
      <c r="C79" s="478">
        <v>1100213</v>
      </c>
      <c r="D79" s="535"/>
      <c r="E79" s="535"/>
      <c r="F79" s="535">
        <v>20336</v>
      </c>
      <c r="G79" s="535"/>
      <c r="H79" s="535"/>
      <c r="I79" s="535"/>
      <c r="J79" s="535"/>
      <c r="K79" s="535"/>
      <c r="L79" s="347"/>
    </row>
    <row r="80" spans="1:12" x14ac:dyDescent="0.2">
      <c r="A80" s="2181" t="s">
        <v>1895</v>
      </c>
      <c r="B80" s="2182"/>
      <c r="C80" s="467"/>
      <c r="D80" s="467"/>
      <c r="E80" s="467"/>
      <c r="F80" s="467"/>
      <c r="G80" s="467"/>
      <c r="H80" s="467"/>
      <c r="I80" s="467"/>
      <c r="J80" s="467"/>
      <c r="K80" s="467"/>
      <c r="L80" s="347"/>
    </row>
    <row r="81" spans="1:12" ht="13.5" thickBot="1" x14ac:dyDescent="0.25">
      <c r="A81" s="2173" t="s">
        <v>2071</v>
      </c>
      <c r="B81" s="2174"/>
      <c r="C81" s="1709">
        <f>(SUM(C78:C80))</f>
        <v>1091111</v>
      </c>
      <c r="D81" s="1709">
        <f>SUM(D78:D80)</f>
        <v>0</v>
      </c>
      <c r="E81" s="1709">
        <f t="shared" ref="E81:K81" si="10">SUM(E78:E80)</f>
        <v>0</v>
      </c>
      <c r="F81" s="1709">
        <f t="shared" si="10"/>
        <v>20336</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-9102</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-8.3419560429690478E-3</v>
      </c>
      <c r="D83" s="540" t="e">
        <f t="shared" ref="D83:K83" si="12">D82/D81</f>
        <v>#DIV/0!</v>
      </c>
      <c r="E83" s="540" t="e">
        <f t="shared" si="12"/>
        <v>#DIV/0!</v>
      </c>
      <c r="F83" s="540">
        <f t="shared" si="12"/>
        <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46:B46"/>
    <mergeCell ref="A76:B76"/>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87" activePane="bottomLeft" state="frozen"/>
      <selection activeCell="A47" sqref="A47"/>
      <selection pane="bottomLeft" activeCell="C100" sqref="C100"/>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7" t="s">
        <v>1902</v>
      </c>
      <c r="B1" s="452"/>
      <c r="C1" s="453" t="s">
        <v>445</v>
      </c>
      <c r="D1" s="453" t="s">
        <v>446</v>
      </c>
      <c r="E1" s="453" t="s">
        <v>447</v>
      </c>
      <c r="F1" s="453" t="s">
        <v>448</v>
      </c>
      <c r="G1" s="453" t="s">
        <v>449</v>
      </c>
      <c r="H1" s="453" t="s">
        <v>450</v>
      </c>
      <c r="I1" s="453" t="s">
        <v>451</v>
      </c>
      <c r="J1" s="453" t="s">
        <v>452</v>
      </c>
      <c r="K1" s="453" t="s">
        <v>780</v>
      </c>
    </row>
    <row r="2" spans="1:12" ht="36" x14ac:dyDescent="0.2">
      <c r="A2" s="217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v>1306</v>
      </c>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776887</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778193</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2085</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2085</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4956</v>
      </c>
      <c r="D98" s="466"/>
      <c r="E98" s="512"/>
      <c r="F98" s="466"/>
      <c r="G98" s="512"/>
      <c r="H98" s="512"/>
      <c r="I98" s="510"/>
      <c r="J98" s="512"/>
      <c r="K98" s="512"/>
    </row>
    <row r="99" spans="1:12" ht="12.75" customHeight="1" x14ac:dyDescent="0.2">
      <c r="A99" s="463" t="s">
        <v>875</v>
      </c>
      <c r="B99" s="470">
        <v>1950</v>
      </c>
      <c r="C99" s="489">
        <v>1304</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1928</v>
      </c>
      <c r="D107" s="466"/>
      <c r="E107" s="466"/>
      <c r="F107" s="466"/>
      <c r="G107" s="466"/>
      <c r="H107" s="466"/>
      <c r="I107" s="466"/>
      <c r="J107" s="467"/>
      <c r="K107" s="466"/>
    </row>
    <row r="108" spans="1:12" ht="12.75" customHeight="1" thickBot="1" x14ac:dyDescent="0.25">
      <c r="A108" s="1729" t="s">
        <v>508</v>
      </c>
      <c r="B108" s="1733"/>
      <c r="C108" s="1728">
        <f>SUM(C95:C107)</f>
        <v>8188</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788466</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v>1163257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1163257</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v>160939</v>
      </c>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7" t="s">
        <v>1901</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160939</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80470</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80470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0</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v>687</v>
      </c>
      <c r="D171" s="580"/>
      <c r="E171" s="580"/>
      <c r="F171" s="580"/>
      <c r="G171" s="581"/>
      <c r="H171" s="582"/>
      <c r="I171" s="581"/>
      <c r="J171" s="581"/>
      <c r="K171" s="582"/>
    </row>
    <row r="172" spans="1:11" ht="12.75" customHeight="1" thickTop="1" thickBot="1" x14ac:dyDescent="0.25">
      <c r="A172" s="2199" t="s">
        <v>418</v>
      </c>
      <c r="B172" s="2200"/>
      <c r="C172" s="1743">
        <f t="shared" ref="C172:K172" si="6">SUM(C131,C140,C144,C145:C149,C154,C155:C170,C171)</f>
        <v>81157</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242096</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201" t="s">
        <v>1572</v>
      </c>
      <c r="B175" s="220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205" t="s">
        <v>1764</v>
      </c>
      <c r="B178" s="2206"/>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209" t="s">
        <v>1763</v>
      </c>
      <c r="B179" s="221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207" t="s">
        <v>818</v>
      </c>
      <c r="B184" s="2208"/>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203" t="s">
        <v>1903</v>
      </c>
      <c r="B185" s="2204"/>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121368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121368</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4" t="s">
        <v>1145</v>
      </c>
      <c r="B228" s="1745"/>
      <c r="C228" s="1728">
        <f>SUM(C226:C227)</f>
        <v>0</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10252</v>
      </c>
      <c r="D270" s="576"/>
      <c r="E270" s="468"/>
      <c r="F270" s="576"/>
      <c r="G270" s="576"/>
      <c r="H270" s="468"/>
      <c r="I270" s="468"/>
      <c r="J270" s="468"/>
      <c r="K270" s="468"/>
    </row>
    <row r="271" spans="1:11" ht="12.75" customHeight="1" thickTop="1" thickBot="1" x14ac:dyDescent="0.25">
      <c r="A271" s="463" t="s">
        <v>395</v>
      </c>
      <c r="B271" s="470">
        <v>4992</v>
      </c>
      <c r="C271" s="575">
        <v>23621</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155241</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155241</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2349060</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6" activePane="bottomLeft" state="frozen"/>
      <selection activeCell="A47" sqref="A47"/>
      <selection pane="bottomLeft" activeCell="A32" sqref="A3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21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217" t="s">
        <v>315</v>
      </c>
      <c r="B3" s="2218"/>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c r="D5" s="466"/>
      <c r="E5" s="466"/>
      <c r="F5" s="466"/>
      <c r="G5" s="466"/>
      <c r="H5" s="466"/>
      <c r="I5" s="467"/>
      <c r="J5" s="467"/>
      <c r="K5" s="1692">
        <f>SUM(C5:J5)</f>
        <v>0</v>
      </c>
      <c r="L5" s="466">
        <v>0</v>
      </c>
    </row>
    <row r="6" spans="1:14" x14ac:dyDescent="0.2">
      <c r="A6" s="1525" t="s">
        <v>1508</v>
      </c>
      <c r="B6" s="615" t="s">
        <v>1506</v>
      </c>
      <c r="C6" s="477"/>
      <c r="D6" s="477"/>
      <c r="E6" s="466"/>
      <c r="F6" s="477"/>
      <c r="G6" s="477"/>
      <c r="H6" s="477"/>
      <c r="I6" s="477"/>
      <c r="J6" s="477"/>
      <c r="K6" s="1692">
        <f>SUM(C6,E6)</f>
        <v>0</v>
      </c>
      <c r="L6" s="466">
        <v>0</v>
      </c>
    </row>
    <row r="7" spans="1:14" x14ac:dyDescent="0.2">
      <c r="A7" s="1525" t="s">
        <v>165</v>
      </c>
      <c r="B7" s="615" t="s">
        <v>1024</v>
      </c>
      <c r="C7" s="467"/>
      <c r="D7" s="467"/>
      <c r="E7" s="467"/>
      <c r="F7" s="467"/>
      <c r="G7" s="467"/>
      <c r="H7" s="467"/>
      <c r="I7" s="467"/>
      <c r="J7" s="467"/>
      <c r="K7" s="1692">
        <f t="shared" ref="K7:K32" si="0">SUM(C7:J7)</f>
        <v>0</v>
      </c>
      <c r="L7" s="466">
        <v>0</v>
      </c>
    </row>
    <row r="8" spans="1:14" x14ac:dyDescent="0.2">
      <c r="A8" s="1525" t="s">
        <v>166</v>
      </c>
      <c r="B8" s="615">
        <v>1200</v>
      </c>
      <c r="C8" s="466">
        <v>469499</v>
      </c>
      <c r="D8" s="466">
        <v>106745</v>
      </c>
      <c r="E8" s="466">
        <v>57250</v>
      </c>
      <c r="F8" s="466">
        <v>8187</v>
      </c>
      <c r="G8" s="466"/>
      <c r="H8" s="466"/>
      <c r="I8" s="467"/>
      <c r="J8" s="467"/>
      <c r="K8" s="1692">
        <f t="shared" si="0"/>
        <v>641681</v>
      </c>
      <c r="L8" s="466">
        <v>671459</v>
      </c>
    </row>
    <row r="9" spans="1:14" x14ac:dyDescent="0.2">
      <c r="A9" s="1525" t="s">
        <v>745</v>
      </c>
      <c r="B9" s="615" t="s">
        <v>1025</v>
      </c>
      <c r="C9" s="467"/>
      <c r="D9" s="467"/>
      <c r="E9" s="467"/>
      <c r="F9" s="467"/>
      <c r="G9" s="467"/>
      <c r="H9" s="467"/>
      <c r="I9" s="467"/>
      <c r="J9" s="467"/>
      <c r="K9" s="1692">
        <f t="shared" si="0"/>
        <v>0</v>
      </c>
      <c r="L9" s="466">
        <v>0</v>
      </c>
    </row>
    <row r="10" spans="1:14" x14ac:dyDescent="0.2">
      <c r="A10" s="1525" t="s">
        <v>746</v>
      </c>
      <c r="B10" s="615">
        <v>1250</v>
      </c>
      <c r="C10" s="466"/>
      <c r="D10" s="466"/>
      <c r="E10" s="466"/>
      <c r="F10" s="466"/>
      <c r="G10" s="466"/>
      <c r="H10" s="466"/>
      <c r="I10" s="467"/>
      <c r="J10" s="467"/>
      <c r="K10" s="1692">
        <f t="shared" si="0"/>
        <v>0</v>
      </c>
      <c r="L10" s="466">
        <v>0</v>
      </c>
    </row>
    <row r="11" spans="1:14" x14ac:dyDescent="0.2">
      <c r="A11" s="1525" t="s">
        <v>1192</v>
      </c>
      <c r="B11" s="615" t="s">
        <v>163</v>
      </c>
      <c r="C11" s="467"/>
      <c r="D11" s="467"/>
      <c r="E11" s="467"/>
      <c r="F11" s="467"/>
      <c r="G11" s="467"/>
      <c r="H11" s="467"/>
      <c r="I11" s="467"/>
      <c r="J11" s="467"/>
      <c r="K11" s="1692">
        <f t="shared" si="0"/>
        <v>0</v>
      </c>
      <c r="L11" s="466">
        <v>0</v>
      </c>
    </row>
    <row r="12" spans="1:14" x14ac:dyDescent="0.2">
      <c r="A12" s="1525" t="s">
        <v>1019</v>
      </c>
      <c r="B12" s="615">
        <v>1300</v>
      </c>
      <c r="C12" s="466"/>
      <c r="D12" s="466"/>
      <c r="E12" s="466"/>
      <c r="F12" s="466"/>
      <c r="G12" s="466"/>
      <c r="H12" s="466"/>
      <c r="I12" s="467"/>
      <c r="J12" s="467"/>
      <c r="K12" s="1692">
        <f t="shared" si="0"/>
        <v>0</v>
      </c>
      <c r="L12" s="466">
        <v>0</v>
      </c>
    </row>
    <row r="13" spans="1:14" x14ac:dyDescent="0.2">
      <c r="A13" s="1525" t="s">
        <v>747</v>
      </c>
      <c r="B13" s="615">
        <v>1400</v>
      </c>
      <c r="C13" s="466"/>
      <c r="D13" s="466"/>
      <c r="E13" s="466">
        <v>6198</v>
      </c>
      <c r="F13" s="466">
        <v>84</v>
      </c>
      <c r="G13" s="466"/>
      <c r="H13" s="466"/>
      <c r="I13" s="467"/>
      <c r="J13" s="467"/>
      <c r="K13" s="1692">
        <f t="shared" si="0"/>
        <v>6282</v>
      </c>
      <c r="L13" s="466">
        <v>29499</v>
      </c>
    </row>
    <row r="14" spans="1:14" x14ac:dyDescent="0.2">
      <c r="A14" s="1525" t="s">
        <v>1020</v>
      </c>
      <c r="B14" s="615">
        <v>1500</v>
      </c>
      <c r="C14" s="466"/>
      <c r="D14" s="466"/>
      <c r="E14" s="466"/>
      <c r="F14" s="466"/>
      <c r="G14" s="466"/>
      <c r="H14" s="466"/>
      <c r="I14" s="467"/>
      <c r="J14" s="467"/>
      <c r="K14" s="1692">
        <f t="shared" si="0"/>
        <v>0</v>
      </c>
      <c r="L14" s="466">
        <v>0</v>
      </c>
    </row>
    <row r="15" spans="1:14" x14ac:dyDescent="0.2">
      <c r="A15" s="1525" t="s">
        <v>1021</v>
      </c>
      <c r="B15" s="615">
        <v>1600</v>
      </c>
      <c r="C15" s="466">
        <v>5825</v>
      </c>
      <c r="D15" s="466">
        <v>227</v>
      </c>
      <c r="E15" s="466"/>
      <c r="F15" s="466"/>
      <c r="G15" s="466"/>
      <c r="H15" s="466"/>
      <c r="I15" s="467"/>
      <c r="J15" s="467"/>
      <c r="K15" s="1692">
        <f t="shared" si="0"/>
        <v>6052</v>
      </c>
      <c r="L15" s="466">
        <v>7205</v>
      </c>
    </row>
    <row r="16" spans="1:14" x14ac:dyDescent="0.2">
      <c r="A16" s="1525" t="s">
        <v>1044</v>
      </c>
      <c r="B16" s="615" t="s">
        <v>444</v>
      </c>
      <c r="C16" s="466"/>
      <c r="D16" s="466"/>
      <c r="E16" s="466"/>
      <c r="F16" s="466"/>
      <c r="G16" s="466"/>
      <c r="H16" s="466"/>
      <c r="I16" s="467"/>
      <c r="J16" s="467"/>
      <c r="K16" s="1692">
        <f t="shared" si="0"/>
        <v>0</v>
      </c>
      <c r="L16" s="466">
        <v>0</v>
      </c>
    </row>
    <row r="17" spans="1:12" x14ac:dyDescent="0.2">
      <c r="A17" s="1525" t="s">
        <v>748</v>
      </c>
      <c r="B17" s="615" t="s">
        <v>164</v>
      </c>
      <c r="C17" s="467"/>
      <c r="D17" s="467"/>
      <c r="E17" s="467"/>
      <c r="F17" s="467"/>
      <c r="G17" s="467"/>
      <c r="H17" s="467"/>
      <c r="I17" s="467"/>
      <c r="J17" s="467"/>
      <c r="K17" s="1692">
        <f t="shared" si="0"/>
        <v>0</v>
      </c>
      <c r="L17" s="466">
        <v>0</v>
      </c>
    </row>
    <row r="18" spans="1:12" x14ac:dyDescent="0.2">
      <c r="A18" s="1525" t="s">
        <v>1148</v>
      </c>
      <c r="B18" s="615">
        <v>1800</v>
      </c>
      <c r="C18" s="466"/>
      <c r="D18" s="466"/>
      <c r="E18" s="466"/>
      <c r="F18" s="466"/>
      <c r="G18" s="466"/>
      <c r="H18" s="466"/>
      <c r="I18" s="467"/>
      <c r="J18" s="467"/>
      <c r="K18" s="1692">
        <f t="shared" si="0"/>
        <v>0</v>
      </c>
      <c r="L18" s="466">
        <v>0</v>
      </c>
    </row>
    <row r="19" spans="1:12" x14ac:dyDescent="0.2">
      <c r="A19" s="1525" t="s">
        <v>136</v>
      </c>
      <c r="B19" s="615">
        <v>1900</v>
      </c>
      <c r="C19" s="466"/>
      <c r="D19" s="466"/>
      <c r="E19" s="466"/>
      <c r="F19" s="466"/>
      <c r="G19" s="466"/>
      <c r="H19" s="466"/>
      <c r="I19" s="467"/>
      <c r="J19" s="467"/>
      <c r="K19" s="1692">
        <f t="shared" si="0"/>
        <v>0</v>
      </c>
      <c r="L19" s="466">
        <v>0</v>
      </c>
    </row>
    <row r="20" spans="1:12" x14ac:dyDescent="0.2">
      <c r="A20" s="1526" t="s">
        <v>762</v>
      </c>
      <c r="B20" s="603" t="s">
        <v>749</v>
      </c>
      <c r="C20" s="477"/>
      <c r="D20" s="477"/>
      <c r="E20" s="477"/>
      <c r="F20" s="477"/>
      <c r="G20" s="477"/>
      <c r="H20" s="474"/>
      <c r="I20" s="617"/>
      <c r="J20" s="475"/>
      <c r="K20" s="1692">
        <f t="shared" si="0"/>
        <v>0</v>
      </c>
      <c r="L20" s="471">
        <v>0</v>
      </c>
    </row>
    <row r="21" spans="1:12" x14ac:dyDescent="0.2">
      <c r="A21" s="1526" t="s">
        <v>763</v>
      </c>
      <c r="B21" s="603" t="s">
        <v>750</v>
      </c>
      <c r="C21" s="477"/>
      <c r="D21" s="477"/>
      <c r="E21" s="477"/>
      <c r="F21" s="477"/>
      <c r="G21" s="477"/>
      <c r="H21" s="474"/>
      <c r="I21" s="617"/>
      <c r="J21" s="477"/>
      <c r="K21" s="1692">
        <f t="shared" si="0"/>
        <v>0</v>
      </c>
      <c r="L21" s="471">
        <v>0</v>
      </c>
    </row>
    <row r="22" spans="1:12" x14ac:dyDescent="0.2">
      <c r="A22" s="1526" t="s">
        <v>764</v>
      </c>
      <c r="B22" s="603" t="s">
        <v>751</v>
      </c>
      <c r="C22" s="477"/>
      <c r="D22" s="477"/>
      <c r="E22" s="477"/>
      <c r="F22" s="477"/>
      <c r="G22" s="477"/>
      <c r="H22" s="474"/>
      <c r="I22" s="617"/>
      <c r="J22" s="477"/>
      <c r="K22" s="1692">
        <f t="shared" si="0"/>
        <v>0</v>
      </c>
      <c r="L22" s="471">
        <v>0</v>
      </c>
    </row>
    <row r="23" spans="1:12" x14ac:dyDescent="0.2">
      <c r="A23" s="1526" t="s">
        <v>765</v>
      </c>
      <c r="B23" s="603" t="s">
        <v>752</v>
      </c>
      <c r="C23" s="477"/>
      <c r="D23" s="477"/>
      <c r="E23" s="477"/>
      <c r="F23" s="477"/>
      <c r="G23" s="477"/>
      <c r="H23" s="474"/>
      <c r="I23" s="617"/>
      <c r="J23" s="477"/>
      <c r="K23" s="1692">
        <f t="shared" si="0"/>
        <v>0</v>
      </c>
      <c r="L23" s="471">
        <v>0</v>
      </c>
    </row>
    <row r="24" spans="1:12" ht="12.75" customHeight="1" x14ac:dyDescent="0.2">
      <c r="A24" s="1526" t="s">
        <v>766</v>
      </c>
      <c r="B24" s="603" t="s">
        <v>753</v>
      </c>
      <c r="C24" s="477"/>
      <c r="D24" s="477"/>
      <c r="E24" s="477"/>
      <c r="F24" s="477"/>
      <c r="G24" s="477"/>
      <c r="H24" s="474"/>
      <c r="I24" s="617"/>
      <c r="J24" s="477"/>
      <c r="K24" s="1692">
        <f t="shared" si="0"/>
        <v>0</v>
      </c>
      <c r="L24" s="471">
        <v>0</v>
      </c>
    </row>
    <row r="25" spans="1:12" ht="12.75" customHeight="1" x14ac:dyDescent="0.2">
      <c r="A25" s="1526" t="s">
        <v>835</v>
      </c>
      <c r="B25" s="603" t="s">
        <v>754</v>
      </c>
      <c r="C25" s="477"/>
      <c r="D25" s="477"/>
      <c r="E25" s="477"/>
      <c r="F25" s="477"/>
      <c r="G25" s="477"/>
      <c r="H25" s="474"/>
      <c r="I25" s="617"/>
      <c r="J25" s="477"/>
      <c r="K25" s="1692">
        <f t="shared" si="0"/>
        <v>0</v>
      </c>
      <c r="L25" s="471">
        <v>0</v>
      </c>
    </row>
    <row r="26" spans="1:12" x14ac:dyDescent="0.2">
      <c r="A26" s="1526" t="s">
        <v>643</v>
      </c>
      <c r="B26" s="603" t="s">
        <v>755</v>
      </c>
      <c r="C26" s="477"/>
      <c r="D26" s="477"/>
      <c r="E26" s="477"/>
      <c r="F26" s="477"/>
      <c r="G26" s="477"/>
      <c r="H26" s="474"/>
      <c r="I26" s="617"/>
      <c r="J26" s="477"/>
      <c r="K26" s="1692">
        <f t="shared" si="0"/>
        <v>0</v>
      </c>
      <c r="L26" s="471">
        <v>0</v>
      </c>
    </row>
    <row r="27" spans="1:12" x14ac:dyDescent="0.2">
      <c r="A27" s="1526" t="s">
        <v>644</v>
      </c>
      <c r="B27" s="603" t="s">
        <v>756</v>
      </c>
      <c r="C27" s="477"/>
      <c r="D27" s="477"/>
      <c r="E27" s="477"/>
      <c r="F27" s="477"/>
      <c r="G27" s="477"/>
      <c r="H27" s="474"/>
      <c r="I27" s="617"/>
      <c r="J27" s="477"/>
      <c r="K27" s="1692">
        <f t="shared" si="0"/>
        <v>0</v>
      </c>
      <c r="L27" s="471">
        <v>0</v>
      </c>
    </row>
    <row r="28" spans="1:12" x14ac:dyDescent="0.2">
      <c r="A28" s="1526" t="s">
        <v>152</v>
      </c>
      <c r="B28" s="603" t="s">
        <v>757</v>
      </c>
      <c r="C28" s="477"/>
      <c r="D28" s="477"/>
      <c r="E28" s="477"/>
      <c r="F28" s="477"/>
      <c r="G28" s="477"/>
      <c r="H28" s="474"/>
      <c r="I28" s="617"/>
      <c r="J28" s="477"/>
      <c r="K28" s="1692">
        <f t="shared" si="0"/>
        <v>0</v>
      </c>
      <c r="L28" s="471">
        <v>0</v>
      </c>
    </row>
    <row r="29" spans="1:12" x14ac:dyDescent="0.2">
      <c r="A29" s="1526" t="s">
        <v>153</v>
      </c>
      <c r="B29" s="603" t="s">
        <v>758</v>
      </c>
      <c r="C29" s="477"/>
      <c r="D29" s="477"/>
      <c r="E29" s="477"/>
      <c r="F29" s="477"/>
      <c r="G29" s="477"/>
      <c r="H29" s="474"/>
      <c r="I29" s="617"/>
      <c r="J29" s="477"/>
      <c r="K29" s="1692">
        <f t="shared" si="0"/>
        <v>0</v>
      </c>
      <c r="L29" s="471">
        <v>0</v>
      </c>
    </row>
    <row r="30" spans="1:12" x14ac:dyDescent="0.2">
      <c r="A30" s="1526" t="s">
        <v>154</v>
      </c>
      <c r="B30" s="603" t="s">
        <v>759</v>
      </c>
      <c r="C30" s="477"/>
      <c r="D30" s="477"/>
      <c r="E30" s="477"/>
      <c r="F30" s="477"/>
      <c r="G30" s="477"/>
      <c r="H30" s="474"/>
      <c r="I30" s="617"/>
      <c r="J30" s="477"/>
      <c r="K30" s="1692">
        <f t="shared" si="0"/>
        <v>0</v>
      </c>
      <c r="L30" s="471">
        <v>0</v>
      </c>
    </row>
    <row r="31" spans="1:12" x14ac:dyDescent="0.2">
      <c r="A31" s="1526" t="s">
        <v>155</v>
      </c>
      <c r="B31" s="603" t="s">
        <v>760</v>
      </c>
      <c r="C31" s="477"/>
      <c r="D31" s="477"/>
      <c r="E31" s="477"/>
      <c r="F31" s="477"/>
      <c r="G31" s="477"/>
      <c r="H31" s="474"/>
      <c r="I31" s="617"/>
      <c r="J31" s="477"/>
      <c r="K31" s="1692">
        <f t="shared" si="0"/>
        <v>0</v>
      </c>
      <c r="L31" s="471">
        <v>0</v>
      </c>
    </row>
    <row r="32" spans="1:12" x14ac:dyDescent="0.2">
      <c r="A32" s="1527" t="s">
        <v>1191</v>
      </c>
      <c r="B32" s="615" t="s">
        <v>761</v>
      </c>
      <c r="C32" s="477"/>
      <c r="D32" s="477"/>
      <c r="E32" s="477"/>
      <c r="F32" s="477"/>
      <c r="G32" s="477"/>
      <c r="H32" s="474"/>
      <c r="I32" s="617"/>
      <c r="J32" s="480"/>
      <c r="K32" s="1692">
        <f t="shared" si="0"/>
        <v>0</v>
      </c>
      <c r="L32" s="471">
        <v>0</v>
      </c>
    </row>
    <row r="33" spans="1:14" ht="12.75" customHeight="1" thickBot="1" x14ac:dyDescent="0.25">
      <c r="A33" s="1689" t="s">
        <v>1767</v>
      </c>
      <c r="B33" s="1690" t="s">
        <v>591</v>
      </c>
      <c r="C33" s="1691">
        <f>SUM(C5:C32)</f>
        <v>475324</v>
      </c>
      <c r="D33" s="1691">
        <f t="shared" ref="D33:L33" si="1">SUM(D5:D32)</f>
        <v>106972</v>
      </c>
      <c r="E33" s="1691">
        <f t="shared" si="1"/>
        <v>63448</v>
      </c>
      <c r="F33" s="1691">
        <f t="shared" si="1"/>
        <v>8271</v>
      </c>
      <c r="G33" s="1691">
        <f t="shared" si="1"/>
        <v>0</v>
      </c>
      <c r="H33" s="1691">
        <f t="shared" si="1"/>
        <v>0</v>
      </c>
      <c r="I33" s="1691">
        <f t="shared" si="1"/>
        <v>0</v>
      </c>
      <c r="J33" s="1691">
        <f t="shared" si="1"/>
        <v>0</v>
      </c>
      <c r="K33" s="1691">
        <f t="shared" si="1"/>
        <v>654015</v>
      </c>
      <c r="L33" s="1691">
        <f t="shared" si="1"/>
        <v>708163</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v>42746</v>
      </c>
      <c r="D36" s="481">
        <v>4495</v>
      </c>
      <c r="E36" s="481">
        <v>384</v>
      </c>
      <c r="F36" s="481"/>
      <c r="G36" s="481"/>
      <c r="H36" s="481"/>
      <c r="I36" s="467"/>
      <c r="J36" s="467"/>
      <c r="K36" s="1692">
        <f t="shared" ref="K36:K41" si="2">SUM(C36:J36)</f>
        <v>47625</v>
      </c>
      <c r="L36" s="466">
        <v>44941</v>
      </c>
    </row>
    <row r="37" spans="1:14" x14ac:dyDescent="0.2">
      <c r="A37" s="1525" t="s">
        <v>1151</v>
      </c>
      <c r="B37" s="615">
        <v>2120</v>
      </c>
      <c r="C37" s="466"/>
      <c r="D37" s="466"/>
      <c r="E37" s="466"/>
      <c r="F37" s="466"/>
      <c r="G37" s="466"/>
      <c r="H37" s="466"/>
      <c r="I37" s="467"/>
      <c r="J37" s="467"/>
      <c r="K37" s="1692">
        <f t="shared" si="2"/>
        <v>0</v>
      </c>
      <c r="L37" s="466">
        <v>0</v>
      </c>
    </row>
    <row r="38" spans="1:14" x14ac:dyDescent="0.2">
      <c r="A38" s="1525" t="s">
        <v>207</v>
      </c>
      <c r="B38" s="615">
        <v>2130</v>
      </c>
      <c r="C38" s="466">
        <v>90392</v>
      </c>
      <c r="D38" s="466">
        <v>28024</v>
      </c>
      <c r="E38" s="466">
        <v>1751</v>
      </c>
      <c r="F38" s="466">
        <v>1895</v>
      </c>
      <c r="G38" s="466"/>
      <c r="H38" s="466"/>
      <c r="I38" s="467"/>
      <c r="J38" s="467"/>
      <c r="K38" s="1692">
        <f t="shared" si="2"/>
        <v>122062</v>
      </c>
      <c r="L38" s="466">
        <v>102684</v>
      </c>
    </row>
    <row r="39" spans="1:14" x14ac:dyDescent="0.2">
      <c r="A39" s="1525" t="s">
        <v>208</v>
      </c>
      <c r="B39" s="615">
        <v>2140</v>
      </c>
      <c r="C39" s="466"/>
      <c r="D39" s="466"/>
      <c r="E39" s="466"/>
      <c r="F39" s="466"/>
      <c r="G39" s="466"/>
      <c r="H39" s="466"/>
      <c r="I39" s="467"/>
      <c r="J39" s="467"/>
      <c r="K39" s="1692">
        <f t="shared" si="2"/>
        <v>0</v>
      </c>
      <c r="L39" s="466">
        <v>0</v>
      </c>
    </row>
    <row r="40" spans="1:14" x14ac:dyDescent="0.2">
      <c r="A40" s="1525" t="s">
        <v>209</v>
      </c>
      <c r="B40" s="615">
        <v>2150</v>
      </c>
      <c r="C40" s="466">
        <v>43064</v>
      </c>
      <c r="D40" s="466">
        <v>11244</v>
      </c>
      <c r="E40" s="466">
        <v>22644</v>
      </c>
      <c r="F40" s="466"/>
      <c r="G40" s="466"/>
      <c r="H40" s="466"/>
      <c r="I40" s="467"/>
      <c r="J40" s="467"/>
      <c r="K40" s="1692">
        <f t="shared" si="2"/>
        <v>76952</v>
      </c>
      <c r="L40" s="466">
        <v>76914</v>
      </c>
    </row>
    <row r="41" spans="1:14" x14ac:dyDescent="0.2">
      <c r="A41" s="1525" t="s">
        <v>1768</v>
      </c>
      <c r="B41" s="615">
        <v>2190</v>
      </c>
      <c r="C41" s="466">
        <v>24076</v>
      </c>
      <c r="D41" s="466">
        <v>2974</v>
      </c>
      <c r="E41" s="466">
        <v>71</v>
      </c>
      <c r="F41" s="466"/>
      <c r="G41" s="466"/>
      <c r="H41" s="466"/>
      <c r="I41" s="467"/>
      <c r="J41" s="467"/>
      <c r="K41" s="1692">
        <f t="shared" si="2"/>
        <v>27121</v>
      </c>
      <c r="L41" s="466">
        <v>31275</v>
      </c>
    </row>
    <row r="42" spans="1:14" ht="12.75" customHeight="1" thickBot="1" x14ac:dyDescent="0.25">
      <c r="A42" s="1689" t="s">
        <v>581</v>
      </c>
      <c r="B42" s="1690" t="s">
        <v>740</v>
      </c>
      <c r="C42" s="1691">
        <f>SUM(C36:C41)</f>
        <v>200278</v>
      </c>
      <c r="D42" s="1691">
        <f t="shared" ref="D42:L42" si="3">SUM(D36:D41)</f>
        <v>46737</v>
      </c>
      <c r="E42" s="1691">
        <f t="shared" si="3"/>
        <v>24850</v>
      </c>
      <c r="F42" s="1691">
        <f t="shared" si="3"/>
        <v>1895</v>
      </c>
      <c r="G42" s="1691">
        <f t="shared" si="3"/>
        <v>0</v>
      </c>
      <c r="H42" s="1691">
        <f t="shared" si="3"/>
        <v>0</v>
      </c>
      <c r="I42" s="1691">
        <f t="shared" si="3"/>
        <v>0</v>
      </c>
      <c r="J42" s="1691">
        <f t="shared" si="3"/>
        <v>0</v>
      </c>
      <c r="K42" s="1691">
        <f t="shared" si="3"/>
        <v>273760</v>
      </c>
      <c r="L42" s="1691">
        <f t="shared" si="3"/>
        <v>255814</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8163</v>
      </c>
      <c r="F44" s="481"/>
      <c r="G44" s="481"/>
      <c r="H44" s="481"/>
      <c r="I44" s="467"/>
      <c r="J44" s="467"/>
      <c r="K44" s="1693">
        <f>SUM(C44:J44)</f>
        <v>8163</v>
      </c>
      <c r="L44" s="481">
        <v>5502</v>
      </c>
    </row>
    <row r="45" spans="1:14" x14ac:dyDescent="0.2">
      <c r="A45" s="1525" t="s">
        <v>869</v>
      </c>
      <c r="B45" s="615">
        <v>2220</v>
      </c>
      <c r="C45" s="466"/>
      <c r="D45" s="466"/>
      <c r="E45" s="466">
        <v>2150</v>
      </c>
      <c r="F45" s="466"/>
      <c r="G45" s="466"/>
      <c r="H45" s="466"/>
      <c r="I45" s="467"/>
      <c r="J45" s="467"/>
      <c r="K45" s="1693">
        <f>SUM(C45:J45)</f>
        <v>2150</v>
      </c>
      <c r="L45" s="466">
        <v>3000</v>
      </c>
    </row>
    <row r="46" spans="1:14" x14ac:dyDescent="0.2">
      <c r="A46" s="1525" t="s">
        <v>870</v>
      </c>
      <c r="B46" s="615">
        <v>2230</v>
      </c>
      <c r="C46" s="466"/>
      <c r="D46" s="466"/>
      <c r="E46" s="466"/>
      <c r="F46" s="466"/>
      <c r="G46" s="466"/>
      <c r="H46" s="466"/>
      <c r="I46" s="467"/>
      <c r="J46" s="467"/>
      <c r="K46" s="1693">
        <f>SUM(C46:J46)</f>
        <v>0</v>
      </c>
      <c r="L46" s="466">
        <v>0</v>
      </c>
    </row>
    <row r="47" spans="1:14" ht="12.75" customHeight="1" thickBot="1" x14ac:dyDescent="0.25">
      <c r="A47" s="1689" t="s">
        <v>582</v>
      </c>
      <c r="B47" s="1690" t="s">
        <v>32</v>
      </c>
      <c r="C47" s="1691">
        <f>SUM(C44:C46)</f>
        <v>0</v>
      </c>
      <c r="D47" s="1691">
        <f t="shared" ref="D47:K47" si="4">SUM(D44:D46)</f>
        <v>0</v>
      </c>
      <c r="E47" s="1691">
        <f t="shared" si="4"/>
        <v>10313</v>
      </c>
      <c r="F47" s="1691">
        <f t="shared" si="4"/>
        <v>0</v>
      </c>
      <c r="G47" s="1691">
        <f t="shared" si="4"/>
        <v>0</v>
      </c>
      <c r="H47" s="1691">
        <f t="shared" si="4"/>
        <v>0</v>
      </c>
      <c r="I47" s="1691">
        <f t="shared" si="4"/>
        <v>0</v>
      </c>
      <c r="J47" s="1691">
        <f t="shared" si="4"/>
        <v>0</v>
      </c>
      <c r="K47" s="1691">
        <f t="shared" si="4"/>
        <v>10313</v>
      </c>
      <c r="L47" s="1691">
        <f>SUM(L44:L46)</f>
        <v>8502</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v>39351</v>
      </c>
      <c r="F49" s="481"/>
      <c r="G49" s="481"/>
      <c r="H49" s="481"/>
      <c r="I49" s="467"/>
      <c r="J49" s="467"/>
      <c r="K49" s="1693">
        <f>SUM(C49:J49)</f>
        <v>39351</v>
      </c>
      <c r="L49" s="481">
        <v>8350</v>
      </c>
    </row>
    <row r="50" spans="1:14" x14ac:dyDescent="0.2">
      <c r="A50" s="1525" t="s">
        <v>872</v>
      </c>
      <c r="B50" s="615">
        <v>2320</v>
      </c>
      <c r="C50" s="466">
        <v>123538</v>
      </c>
      <c r="D50" s="466">
        <v>3735</v>
      </c>
      <c r="E50" s="466">
        <v>26480</v>
      </c>
      <c r="F50" s="466">
        <v>3379</v>
      </c>
      <c r="G50" s="466">
        <v>2620</v>
      </c>
      <c r="H50" s="466"/>
      <c r="I50" s="467"/>
      <c r="J50" s="467"/>
      <c r="K50" s="1693">
        <f>SUM(C50:J50)</f>
        <v>159752</v>
      </c>
      <c r="L50" s="466">
        <v>227871</v>
      </c>
    </row>
    <row r="51" spans="1:14" x14ac:dyDescent="0.2">
      <c r="A51" s="1525" t="s">
        <v>44</v>
      </c>
      <c r="B51" s="615">
        <v>2330</v>
      </c>
      <c r="C51" s="466"/>
      <c r="D51" s="466"/>
      <c r="E51" s="466"/>
      <c r="F51" s="466"/>
      <c r="G51" s="466"/>
      <c r="H51" s="466"/>
      <c r="I51" s="467"/>
      <c r="J51" s="467"/>
      <c r="K51" s="1693">
        <f>SUM(C51:J51)</f>
        <v>0</v>
      </c>
      <c r="L51" s="466">
        <v>0</v>
      </c>
    </row>
    <row r="52" spans="1:14" ht="22.5" x14ac:dyDescent="0.2">
      <c r="A52" s="1526" t="s">
        <v>316</v>
      </c>
      <c r="B52" s="628" t="s">
        <v>384</v>
      </c>
      <c r="C52" s="474"/>
      <c r="D52" s="474"/>
      <c r="E52" s="474">
        <v>11447</v>
      </c>
      <c r="F52" s="474"/>
      <c r="G52" s="474"/>
      <c r="H52" s="474"/>
      <c r="I52" s="474"/>
      <c r="J52" s="474"/>
      <c r="K52" s="1693">
        <f>SUM(C52:J52)</f>
        <v>11447</v>
      </c>
      <c r="L52" s="474">
        <v>0</v>
      </c>
    </row>
    <row r="53" spans="1:14" ht="12.75" customHeight="1" thickBot="1" x14ac:dyDescent="0.25">
      <c r="A53" s="1689" t="s">
        <v>741</v>
      </c>
      <c r="B53" s="1690" t="s">
        <v>33</v>
      </c>
      <c r="C53" s="1691">
        <f>SUM(C49:C52)</f>
        <v>123538</v>
      </c>
      <c r="D53" s="1691">
        <f t="shared" ref="D53:L53" si="5">SUM(D49:D52)</f>
        <v>3735</v>
      </c>
      <c r="E53" s="1691">
        <f t="shared" si="5"/>
        <v>77278</v>
      </c>
      <c r="F53" s="1691">
        <f t="shared" si="5"/>
        <v>3379</v>
      </c>
      <c r="G53" s="1691">
        <f t="shared" si="5"/>
        <v>2620</v>
      </c>
      <c r="H53" s="1691">
        <f t="shared" si="5"/>
        <v>0</v>
      </c>
      <c r="I53" s="1691">
        <f t="shared" si="5"/>
        <v>0</v>
      </c>
      <c r="J53" s="1691">
        <f t="shared" si="5"/>
        <v>0</v>
      </c>
      <c r="K53" s="1691">
        <f t="shared" si="5"/>
        <v>210550</v>
      </c>
      <c r="L53" s="1691">
        <f t="shared" si="5"/>
        <v>236221</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c r="D55" s="481"/>
      <c r="E55" s="481"/>
      <c r="F55" s="481"/>
      <c r="G55" s="481"/>
      <c r="H55" s="481"/>
      <c r="I55" s="467"/>
      <c r="J55" s="467"/>
      <c r="K55" s="1693">
        <f>SUM(C55:J55)</f>
        <v>0</v>
      </c>
      <c r="L55" s="481">
        <v>0</v>
      </c>
    </row>
    <row r="56" spans="1:14" ht="12.75" customHeight="1" x14ac:dyDescent="0.2">
      <c r="A56" s="1529" t="s">
        <v>394</v>
      </c>
      <c r="B56" s="629">
        <v>2490</v>
      </c>
      <c r="C56" s="466">
        <v>29861</v>
      </c>
      <c r="D56" s="466">
        <v>3368</v>
      </c>
      <c r="E56" s="466">
        <v>567</v>
      </c>
      <c r="F56" s="466"/>
      <c r="G56" s="466"/>
      <c r="H56" s="466"/>
      <c r="I56" s="467"/>
      <c r="J56" s="467"/>
      <c r="K56" s="1693">
        <f>SUM(C56:J56)</f>
        <v>33796</v>
      </c>
      <c r="L56" s="466">
        <v>34628</v>
      </c>
    </row>
    <row r="57" spans="1:14" s="343" customFormat="1" ht="12.75" customHeight="1" thickBot="1" x14ac:dyDescent="0.25">
      <c r="A57" s="1689" t="s">
        <v>281</v>
      </c>
      <c r="B57" s="1694" t="s">
        <v>34</v>
      </c>
      <c r="C57" s="1695">
        <f>SUM(C55:C56)</f>
        <v>29861</v>
      </c>
      <c r="D57" s="1695">
        <f t="shared" ref="D57:K57" si="6">SUM(D55:D56)</f>
        <v>3368</v>
      </c>
      <c r="E57" s="1695">
        <f t="shared" si="6"/>
        <v>567</v>
      </c>
      <c r="F57" s="1695">
        <f t="shared" si="6"/>
        <v>0</v>
      </c>
      <c r="G57" s="1695">
        <f t="shared" si="6"/>
        <v>0</v>
      </c>
      <c r="H57" s="1695">
        <f t="shared" si="6"/>
        <v>0</v>
      </c>
      <c r="I57" s="1695">
        <f t="shared" si="6"/>
        <v>0</v>
      </c>
      <c r="J57" s="1695">
        <f t="shared" si="6"/>
        <v>0</v>
      </c>
      <c r="K57" s="1695">
        <f t="shared" si="6"/>
        <v>33796</v>
      </c>
      <c r="L57" s="1691">
        <f>SUM(L55:L56)</f>
        <v>34628</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v>8500</v>
      </c>
      <c r="F59" s="481"/>
      <c r="G59" s="481"/>
      <c r="H59" s="481"/>
      <c r="I59" s="467"/>
      <c r="J59" s="467"/>
      <c r="K59" s="1693">
        <f t="shared" ref="K59:K64" si="7">SUM(C59:J59)</f>
        <v>8500</v>
      </c>
      <c r="L59" s="481">
        <v>0</v>
      </c>
      <c r="M59" s="610"/>
      <c r="N59" s="610"/>
    </row>
    <row r="60" spans="1:14" s="343" customFormat="1" x14ac:dyDescent="0.2">
      <c r="A60" s="1525" t="s">
        <v>483</v>
      </c>
      <c r="B60" s="615">
        <v>2520</v>
      </c>
      <c r="C60" s="466"/>
      <c r="D60" s="466"/>
      <c r="E60" s="466"/>
      <c r="F60" s="466"/>
      <c r="G60" s="466"/>
      <c r="H60" s="466"/>
      <c r="I60" s="467"/>
      <c r="J60" s="467"/>
      <c r="K60" s="1693">
        <f t="shared" si="7"/>
        <v>0</v>
      </c>
      <c r="L60" s="466">
        <v>8500</v>
      </c>
      <c r="M60" s="610"/>
      <c r="N60" s="610"/>
    </row>
    <row r="61" spans="1:14" s="343" customFormat="1" x14ac:dyDescent="0.2">
      <c r="A61" s="1525" t="s">
        <v>206</v>
      </c>
      <c r="B61" s="615">
        <v>2540</v>
      </c>
      <c r="C61" s="466"/>
      <c r="D61" s="466"/>
      <c r="E61" s="466"/>
      <c r="F61" s="466"/>
      <c r="G61" s="466"/>
      <c r="H61" s="466"/>
      <c r="I61" s="467"/>
      <c r="J61" s="467"/>
      <c r="K61" s="1693">
        <f t="shared" si="7"/>
        <v>0</v>
      </c>
      <c r="L61" s="466">
        <v>0</v>
      </c>
      <c r="M61" s="610"/>
      <c r="N61" s="610"/>
    </row>
    <row r="62" spans="1:14" s="343" customFormat="1" x14ac:dyDescent="0.2">
      <c r="A62" s="1525" t="s">
        <v>1010</v>
      </c>
      <c r="B62" s="615">
        <v>2550</v>
      </c>
      <c r="C62" s="466"/>
      <c r="D62" s="466"/>
      <c r="E62" s="466"/>
      <c r="F62" s="466"/>
      <c r="G62" s="466"/>
      <c r="H62" s="466"/>
      <c r="I62" s="467"/>
      <c r="J62" s="467"/>
      <c r="K62" s="1693">
        <f t="shared" si="7"/>
        <v>0</v>
      </c>
      <c r="L62" s="466">
        <v>0</v>
      </c>
      <c r="M62" s="610"/>
      <c r="N62" s="610"/>
    </row>
    <row r="63" spans="1:14" s="610" customFormat="1" x14ac:dyDescent="0.2">
      <c r="A63" s="1525" t="s">
        <v>102</v>
      </c>
      <c r="B63" s="615">
        <v>2560</v>
      </c>
      <c r="C63" s="466"/>
      <c r="D63" s="466"/>
      <c r="E63" s="466"/>
      <c r="F63" s="466"/>
      <c r="G63" s="466"/>
      <c r="H63" s="466"/>
      <c r="I63" s="467"/>
      <c r="J63" s="467"/>
      <c r="K63" s="1693">
        <f t="shared" si="7"/>
        <v>0</v>
      </c>
      <c r="L63" s="466">
        <v>0</v>
      </c>
    </row>
    <row r="64" spans="1:14" s="610" customFormat="1" x14ac:dyDescent="0.2">
      <c r="A64" s="1530" t="s">
        <v>103</v>
      </c>
      <c r="B64" s="631">
        <v>2570</v>
      </c>
      <c r="C64" s="481"/>
      <c r="D64" s="481"/>
      <c r="E64" s="481"/>
      <c r="F64" s="481">
        <v>4571</v>
      </c>
      <c r="G64" s="481"/>
      <c r="H64" s="481"/>
      <c r="I64" s="467"/>
      <c r="J64" s="467"/>
      <c r="K64" s="1693">
        <f t="shared" si="7"/>
        <v>4571</v>
      </c>
      <c r="L64" s="481">
        <v>88458</v>
      </c>
    </row>
    <row r="65" spans="1:14" s="343" customFormat="1" ht="12.75" customHeight="1" thickBot="1" x14ac:dyDescent="0.25">
      <c r="A65" s="1689" t="s">
        <v>743</v>
      </c>
      <c r="B65" s="1690" t="s">
        <v>35</v>
      </c>
      <c r="C65" s="1691">
        <f>SUM(C59:C64)</f>
        <v>0</v>
      </c>
      <c r="D65" s="1691">
        <f t="shared" ref="D65:L65" si="8">SUM(D59:D64)</f>
        <v>0</v>
      </c>
      <c r="E65" s="1691">
        <f t="shared" si="8"/>
        <v>8500</v>
      </c>
      <c r="F65" s="1691">
        <f t="shared" si="8"/>
        <v>4571</v>
      </c>
      <c r="G65" s="1691">
        <f t="shared" si="8"/>
        <v>0</v>
      </c>
      <c r="H65" s="1691">
        <f t="shared" si="8"/>
        <v>0</v>
      </c>
      <c r="I65" s="1691">
        <f t="shared" si="8"/>
        <v>0</v>
      </c>
      <c r="J65" s="1691">
        <f t="shared" si="8"/>
        <v>0</v>
      </c>
      <c r="K65" s="1691">
        <f t="shared" si="8"/>
        <v>13071</v>
      </c>
      <c r="L65" s="1691">
        <f t="shared" si="8"/>
        <v>96958</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v>0</v>
      </c>
      <c r="M67" s="610"/>
      <c r="N67" s="610"/>
    </row>
    <row r="68" spans="1:14" s="343" customFormat="1" x14ac:dyDescent="0.2">
      <c r="A68" s="1525" t="s">
        <v>628</v>
      </c>
      <c r="B68" s="615">
        <v>2620</v>
      </c>
      <c r="C68" s="466"/>
      <c r="D68" s="466"/>
      <c r="E68" s="466"/>
      <c r="F68" s="466"/>
      <c r="G68" s="466"/>
      <c r="H68" s="466"/>
      <c r="I68" s="467"/>
      <c r="J68" s="467"/>
      <c r="K68" s="1693">
        <f>SUM(C68:J68)</f>
        <v>0</v>
      </c>
      <c r="L68" s="466">
        <v>0</v>
      </c>
      <c r="M68" s="610"/>
      <c r="N68" s="610"/>
    </row>
    <row r="69" spans="1:14" s="343" customFormat="1" x14ac:dyDescent="0.2">
      <c r="A69" s="1525" t="s">
        <v>1121</v>
      </c>
      <c r="B69" s="615">
        <v>2630</v>
      </c>
      <c r="C69" s="466"/>
      <c r="D69" s="466"/>
      <c r="E69" s="466"/>
      <c r="F69" s="466"/>
      <c r="G69" s="466"/>
      <c r="H69" s="466"/>
      <c r="I69" s="467"/>
      <c r="J69" s="467"/>
      <c r="K69" s="1693">
        <f>SUM(C69:J69)</f>
        <v>0</v>
      </c>
      <c r="L69" s="466">
        <v>0</v>
      </c>
      <c r="M69" s="610"/>
      <c r="N69" s="610"/>
    </row>
    <row r="70" spans="1:14" s="343" customFormat="1" x14ac:dyDescent="0.2">
      <c r="A70" s="1525" t="s">
        <v>423</v>
      </c>
      <c r="B70" s="615">
        <v>2640</v>
      </c>
      <c r="C70" s="466"/>
      <c r="D70" s="466"/>
      <c r="E70" s="466"/>
      <c r="F70" s="466"/>
      <c r="G70" s="466"/>
      <c r="H70" s="466"/>
      <c r="I70" s="467"/>
      <c r="J70" s="467"/>
      <c r="K70" s="1693">
        <f>SUM(C70:J70)</f>
        <v>0</v>
      </c>
      <c r="L70" s="466">
        <v>0</v>
      </c>
      <c r="M70" s="610"/>
      <c r="N70" s="610"/>
    </row>
    <row r="71" spans="1:14" s="343" customFormat="1" x14ac:dyDescent="0.2">
      <c r="A71" s="1525" t="s">
        <v>424</v>
      </c>
      <c r="B71" s="615">
        <v>2660</v>
      </c>
      <c r="C71" s="466"/>
      <c r="D71" s="466"/>
      <c r="E71" s="466"/>
      <c r="F71" s="466"/>
      <c r="G71" s="466"/>
      <c r="H71" s="466"/>
      <c r="I71" s="467"/>
      <c r="J71" s="467"/>
      <c r="K71" s="1693">
        <f>SUM(C71:J71)</f>
        <v>0</v>
      </c>
      <c r="L71" s="466">
        <v>0</v>
      </c>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v>0</v>
      </c>
      <c r="M73" s="610"/>
      <c r="N73" s="610"/>
    </row>
    <row r="74" spans="1:14" ht="12.75" customHeight="1" thickTop="1" thickBot="1" x14ac:dyDescent="0.25">
      <c r="A74" s="1689" t="s">
        <v>865</v>
      </c>
      <c r="B74" s="1697">
        <v>2000</v>
      </c>
      <c r="C74" s="1698">
        <f>SUM(C42,C47,C53,C57,C65,C72,C73)</f>
        <v>353677</v>
      </c>
      <c r="D74" s="1698">
        <f t="shared" ref="D74:K74" si="10">SUM(D42,D47,D53,D57,D65,D72,D73)</f>
        <v>53840</v>
      </c>
      <c r="E74" s="1698">
        <f t="shared" si="10"/>
        <v>121508</v>
      </c>
      <c r="F74" s="1698">
        <f t="shared" si="10"/>
        <v>9845</v>
      </c>
      <c r="G74" s="1698">
        <f t="shared" si="10"/>
        <v>2620</v>
      </c>
      <c r="H74" s="1698">
        <f t="shared" si="10"/>
        <v>0</v>
      </c>
      <c r="I74" s="1698">
        <f t="shared" si="10"/>
        <v>0</v>
      </c>
      <c r="J74" s="1698">
        <f t="shared" si="10"/>
        <v>0</v>
      </c>
      <c r="K74" s="1698">
        <f t="shared" si="10"/>
        <v>541490</v>
      </c>
      <c r="L74" s="1698">
        <f>SUM(L42,L47,L53,L57,L65,L72,L73)</f>
        <v>632123</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v>0</v>
      </c>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v>0</v>
      </c>
    </row>
    <row r="79" spans="1:14" x14ac:dyDescent="0.2">
      <c r="A79" s="1525" t="s">
        <v>322</v>
      </c>
      <c r="B79" s="615">
        <v>4120</v>
      </c>
      <c r="C79" s="617"/>
      <c r="D79" s="617"/>
      <c r="E79" s="466"/>
      <c r="F79" s="617"/>
      <c r="G79" s="617"/>
      <c r="H79" s="466"/>
      <c r="I79" s="477"/>
      <c r="J79" s="477"/>
      <c r="K79" s="1692">
        <f t="shared" si="11"/>
        <v>0</v>
      </c>
      <c r="L79" s="466">
        <v>0</v>
      </c>
    </row>
    <row r="80" spans="1:14" x14ac:dyDescent="0.2">
      <c r="A80" s="1525" t="s">
        <v>323</v>
      </c>
      <c r="B80" s="615">
        <v>4130</v>
      </c>
      <c r="C80" s="617"/>
      <c r="D80" s="617"/>
      <c r="E80" s="466"/>
      <c r="F80" s="617"/>
      <c r="G80" s="617"/>
      <c r="H80" s="466"/>
      <c r="I80" s="477"/>
      <c r="J80" s="477"/>
      <c r="K80" s="1692">
        <f t="shared" si="11"/>
        <v>0</v>
      </c>
      <c r="L80" s="466">
        <v>0</v>
      </c>
    </row>
    <row r="81" spans="1:12" x14ac:dyDescent="0.2">
      <c r="A81" s="1525" t="s">
        <v>721</v>
      </c>
      <c r="B81" s="615">
        <v>4140</v>
      </c>
      <c r="C81" s="617"/>
      <c r="D81" s="617"/>
      <c r="E81" s="466"/>
      <c r="F81" s="617"/>
      <c r="G81" s="617"/>
      <c r="H81" s="466"/>
      <c r="I81" s="477"/>
      <c r="J81" s="477"/>
      <c r="K81" s="1692">
        <f t="shared" si="11"/>
        <v>0</v>
      </c>
      <c r="L81" s="466">
        <v>0</v>
      </c>
    </row>
    <row r="82" spans="1:12" x14ac:dyDescent="0.2">
      <c r="A82" s="1525" t="s">
        <v>88</v>
      </c>
      <c r="B82" s="615">
        <v>4170</v>
      </c>
      <c r="C82" s="617"/>
      <c r="D82" s="617"/>
      <c r="E82" s="466"/>
      <c r="F82" s="617"/>
      <c r="G82" s="617"/>
      <c r="H82" s="466"/>
      <c r="I82" s="477"/>
      <c r="J82" s="477"/>
      <c r="K82" s="1692">
        <f t="shared" si="11"/>
        <v>0</v>
      </c>
      <c r="L82" s="466">
        <v>0</v>
      </c>
    </row>
    <row r="83" spans="1:12" x14ac:dyDescent="0.2">
      <c r="A83" s="1529" t="s">
        <v>722</v>
      </c>
      <c r="B83" s="629">
        <v>4190</v>
      </c>
      <c r="C83" s="617"/>
      <c r="D83" s="617"/>
      <c r="E83" s="466"/>
      <c r="F83" s="617"/>
      <c r="G83" s="617"/>
      <c r="H83" s="466"/>
      <c r="I83" s="477"/>
      <c r="J83" s="477"/>
      <c r="K83" s="1692">
        <f t="shared" si="11"/>
        <v>0</v>
      </c>
      <c r="L83" s="466">
        <v>0</v>
      </c>
    </row>
    <row r="84" spans="1:12" ht="13.5" thickBot="1" x14ac:dyDescent="0.25">
      <c r="A84" s="1689" t="s">
        <v>1565</v>
      </c>
      <c r="B84" s="1699">
        <v>4100</v>
      </c>
      <c r="C84" s="617"/>
      <c r="D84" s="617"/>
      <c r="E84" s="1691">
        <f>SUM(E78:E83)</f>
        <v>0</v>
      </c>
      <c r="F84" s="617"/>
      <c r="G84" s="617"/>
      <c r="H84" s="1691">
        <f>SUM(H78:H83)</f>
        <v>0</v>
      </c>
      <c r="I84" s="477"/>
      <c r="J84" s="477"/>
      <c r="K84" s="1691">
        <f>SUM(K78:K83)</f>
        <v>0</v>
      </c>
      <c r="L84" s="1691">
        <f>SUM(L78:L83)</f>
        <v>0</v>
      </c>
    </row>
    <row r="85" spans="1:12" ht="12.75" customHeight="1" thickTop="1" thickBot="1" x14ac:dyDescent="0.25">
      <c r="A85" s="1532" t="s">
        <v>273</v>
      </c>
      <c r="B85" s="636">
        <v>4210</v>
      </c>
      <c r="C85" s="617"/>
      <c r="D85" s="617"/>
      <c r="E85" s="637"/>
      <c r="F85" s="617"/>
      <c r="G85" s="617"/>
      <c r="H85" s="535"/>
      <c r="I85" s="477"/>
      <c r="J85" s="477"/>
      <c r="K85" s="1698">
        <f>H85</f>
        <v>0</v>
      </c>
      <c r="L85" s="530">
        <v>0</v>
      </c>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v>0</v>
      </c>
    </row>
    <row r="87" spans="1:12" ht="14.25" thickTop="1" thickBot="1" x14ac:dyDescent="0.25">
      <c r="A87" s="1534" t="s">
        <v>724</v>
      </c>
      <c r="B87" s="640">
        <v>4230</v>
      </c>
      <c r="C87" s="617"/>
      <c r="D87" s="617"/>
      <c r="E87" s="639"/>
      <c r="F87" s="617"/>
      <c r="G87" s="617"/>
      <c r="H87" s="467"/>
      <c r="I87" s="477"/>
      <c r="J87" s="477"/>
      <c r="K87" s="1698">
        <f t="shared" si="12"/>
        <v>0</v>
      </c>
      <c r="L87" s="530">
        <v>0</v>
      </c>
    </row>
    <row r="88" spans="1:12" ht="12.75" customHeight="1" thickTop="1" thickBot="1" x14ac:dyDescent="0.25">
      <c r="A88" s="1534" t="s">
        <v>789</v>
      </c>
      <c r="B88" s="640">
        <v>4240</v>
      </c>
      <c r="C88" s="617"/>
      <c r="D88" s="617"/>
      <c r="E88" s="639"/>
      <c r="F88" s="617"/>
      <c r="G88" s="617"/>
      <c r="H88" s="467"/>
      <c r="I88" s="477"/>
      <c r="J88" s="477"/>
      <c r="K88" s="1698">
        <f t="shared" si="12"/>
        <v>0</v>
      </c>
      <c r="L88" s="530">
        <v>0</v>
      </c>
    </row>
    <row r="89" spans="1:12" ht="12.75" customHeight="1" thickTop="1" thickBot="1" x14ac:dyDescent="0.25">
      <c r="A89" s="1534" t="s">
        <v>725</v>
      </c>
      <c r="B89" s="640">
        <v>4270</v>
      </c>
      <c r="C89" s="617"/>
      <c r="D89" s="617"/>
      <c r="E89" s="639"/>
      <c r="F89" s="617"/>
      <c r="G89" s="617"/>
      <c r="H89" s="467"/>
      <c r="I89" s="477"/>
      <c r="J89" s="477"/>
      <c r="K89" s="1698">
        <f t="shared" si="12"/>
        <v>0</v>
      </c>
      <c r="L89" s="530">
        <v>0</v>
      </c>
    </row>
    <row r="90" spans="1:12" ht="12.75" customHeight="1" thickTop="1" thickBot="1" x14ac:dyDescent="0.25">
      <c r="A90" s="1534" t="s">
        <v>710</v>
      </c>
      <c r="B90" s="640">
        <v>4280</v>
      </c>
      <c r="C90" s="617"/>
      <c r="D90" s="617"/>
      <c r="E90" s="639"/>
      <c r="F90" s="617"/>
      <c r="G90" s="617"/>
      <c r="H90" s="467"/>
      <c r="I90" s="477"/>
      <c r="J90" s="477"/>
      <c r="K90" s="1698">
        <f t="shared" si="12"/>
        <v>0</v>
      </c>
      <c r="L90" s="530">
        <v>0</v>
      </c>
    </row>
    <row r="91" spans="1:12" ht="12.75" customHeight="1" thickTop="1" thickBot="1" x14ac:dyDescent="0.25">
      <c r="A91" s="1534" t="s">
        <v>711</v>
      </c>
      <c r="B91" s="640">
        <v>4290</v>
      </c>
      <c r="C91" s="617"/>
      <c r="D91" s="617"/>
      <c r="E91" s="639"/>
      <c r="F91" s="617"/>
      <c r="G91" s="617"/>
      <c r="H91" s="467"/>
      <c r="I91" s="477"/>
      <c r="J91" s="477"/>
      <c r="K91" s="1698">
        <f t="shared" si="12"/>
        <v>0</v>
      </c>
      <c r="L91" s="530">
        <v>0</v>
      </c>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v>0</v>
      </c>
    </row>
    <row r="94" spans="1:12" ht="12.75" customHeight="1" thickTop="1" thickBot="1" x14ac:dyDescent="0.25">
      <c r="A94" s="1534" t="s">
        <v>713</v>
      </c>
      <c r="B94" s="640">
        <v>4320</v>
      </c>
      <c r="C94" s="617"/>
      <c r="D94" s="617"/>
      <c r="E94" s="639"/>
      <c r="F94" s="617"/>
      <c r="G94" s="617"/>
      <c r="H94" s="467">
        <v>1163257</v>
      </c>
      <c r="I94" s="477"/>
      <c r="J94" s="477"/>
      <c r="K94" s="1698">
        <f t="shared" si="12"/>
        <v>1163257</v>
      </c>
      <c r="L94" s="530">
        <v>1038292</v>
      </c>
    </row>
    <row r="95" spans="1:12" ht="15" customHeight="1" thickTop="1" thickBot="1" x14ac:dyDescent="0.25">
      <c r="A95" s="1534" t="s">
        <v>1568</v>
      </c>
      <c r="B95" s="640">
        <v>4330</v>
      </c>
      <c r="C95" s="617"/>
      <c r="D95" s="617"/>
      <c r="E95" s="639"/>
      <c r="F95" s="617"/>
      <c r="G95" s="617"/>
      <c r="H95" s="467"/>
      <c r="I95" s="477"/>
      <c r="J95" s="477"/>
      <c r="K95" s="1698">
        <f t="shared" si="12"/>
        <v>0</v>
      </c>
      <c r="L95" s="530">
        <v>0</v>
      </c>
    </row>
    <row r="96" spans="1:12" ht="14.25" thickTop="1" thickBot="1" x14ac:dyDescent="0.25">
      <c r="A96" s="1534" t="s">
        <v>714</v>
      </c>
      <c r="B96" s="640">
        <v>4340</v>
      </c>
      <c r="C96" s="617"/>
      <c r="D96" s="617"/>
      <c r="E96" s="639"/>
      <c r="F96" s="617"/>
      <c r="G96" s="617"/>
      <c r="H96" s="467"/>
      <c r="I96" s="477"/>
      <c r="J96" s="477"/>
      <c r="K96" s="1698">
        <f t="shared" si="12"/>
        <v>0</v>
      </c>
      <c r="L96" s="530">
        <v>0</v>
      </c>
    </row>
    <row r="97" spans="1:14" ht="12.75" customHeight="1" thickTop="1" thickBot="1" x14ac:dyDescent="0.25">
      <c r="A97" s="1534" t="s">
        <v>787</v>
      </c>
      <c r="B97" s="640">
        <v>4370</v>
      </c>
      <c r="C97" s="617"/>
      <c r="D97" s="617"/>
      <c r="E97" s="639"/>
      <c r="F97" s="617"/>
      <c r="G97" s="617"/>
      <c r="H97" s="467"/>
      <c r="I97" s="477"/>
      <c r="J97" s="477"/>
      <c r="K97" s="1698">
        <f t="shared" si="12"/>
        <v>0</v>
      </c>
      <c r="L97" s="530">
        <v>0</v>
      </c>
    </row>
    <row r="98" spans="1:14" ht="14.25" thickTop="1" thickBot="1" x14ac:dyDescent="0.25">
      <c r="A98" s="1534" t="s">
        <v>788</v>
      </c>
      <c r="B98" s="640">
        <v>4380</v>
      </c>
      <c r="C98" s="617"/>
      <c r="D98" s="617"/>
      <c r="E98" s="643"/>
      <c r="F98" s="617"/>
      <c r="G98" s="617"/>
      <c r="H98" s="467"/>
      <c r="I98" s="477"/>
      <c r="J98" s="477"/>
      <c r="K98" s="1698">
        <f t="shared" si="12"/>
        <v>0</v>
      </c>
      <c r="L98" s="530">
        <v>0</v>
      </c>
    </row>
    <row r="99" spans="1:14" ht="14.25" thickTop="1" thickBot="1" x14ac:dyDescent="0.25">
      <c r="A99" s="1534" t="s">
        <v>385</v>
      </c>
      <c r="B99" s="640">
        <v>4390</v>
      </c>
      <c r="C99" s="617"/>
      <c r="D99" s="617"/>
      <c r="E99" s="532"/>
      <c r="F99" s="617"/>
      <c r="G99" s="617"/>
      <c r="H99" s="467"/>
      <c r="I99" s="477"/>
      <c r="J99" s="477"/>
      <c r="K99" s="1698">
        <f>SUM(E99,H99)</f>
        <v>0</v>
      </c>
      <c r="L99" s="530">
        <v>0</v>
      </c>
    </row>
    <row r="100" spans="1:14" ht="14.25" thickTop="1" thickBot="1" x14ac:dyDescent="0.25">
      <c r="A100" s="1701" t="s">
        <v>1566</v>
      </c>
      <c r="B100" s="1702">
        <v>4300</v>
      </c>
      <c r="C100" s="617"/>
      <c r="D100" s="617"/>
      <c r="E100" s="1698">
        <f>SUM(E93:E99)</f>
        <v>0</v>
      </c>
      <c r="F100" s="617"/>
      <c r="G100" s="617"/>
      <c r="H100" s="1698">
        <f>SUM(H93:H99)</f>
        <v>1163257</v>
      </c>
      <c r="I100" s="477"/>
      <c r="J100" s="477"/>
      <c r="K100" s="1698">
        <f>SUM(K93:K99)</f>
        <v>1163257</v>
      </c>
      <c r="L100" s="1698">
        <f>SUM(L93:L99)</f>
        <v>1038292</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v>0</v>
      </c>
    </row>
    <row r="102" spans="1:14" ht="12.75" customHeight="1" thickTop="1" thickBot="1" x14ac:dyDescent="0.25">
      <c r="A102" s="1689" t="s">
        <v>1567</v>
      </c>
      <c r="B102" s="1699">
        <v>4000</v>
      </c>
      <c r="C102" s="617"/>
      <c r="D102" s="617"/>
      <c r="E102" s="1698">
        <f>SUM(E84,E92,E100,E101)</f>
        <v>0</v>
      </c>
      <c r="F102" s="617"/>
      <c r="G102" s="617"/>
      <c r="H102" s="1698">
        <f>SUM(H84,H92,H100,H101)</f>
        <v>1163257</v>
      </c>
      <c r="I102" s="477"/>
      <c r="J102" s="477"/>
      <c r="K102" s="1698">
        <f>SUM(K84,K92,K100,K101)</f>
        <v>1163257</v>
      </c>
      <c r="L102" s="1698">
        <f>SUM(L84,L92,L100,L101)</f>
        <v>1038292</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v>0</v>
      </c>
      <c r="M105" s="210"/>
      <c r="N105" s="210"/>
    </row>
    <row r="106" spans="1:14" s="598" customFormat="1" x14ac:dyDescent="0.2">
      <c r="A106" s="1525" t="s">
        <v>90</v>
      </c>
      <c r="B106" s="615">
        <v>5120</v>
      </c>
      <c r="C106" s="617"/>
      <c r="D106" s="617"/>
      <c r="E106" s="617"/>
      <c r="F106" s="617"/>
      <c r="G106" s="617"/>
      <c r="H106" s="466"/>
      <c r="I106" s="468"/>
      <c r="J106" s="468"/>
      <c r="K106" s="1692">
        <f>H106</f>
        <v>0</v>
      </c>
      <c r="L106" s="466">
        <v>0</v>
      </c>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v>0</v>
      </c>
      <c r="M107" s="210"/>
      <c r="N107" s="210"/>
    </row>
    <row r="108" spans="1:14" s="598" customFormat="1" x14ac:dyDescent="0.2">
      <c r="A108" s="1525" t="s">
        <v>91</v>
      </c>
      <c r="B108" s="615" t="s">
        <v>610</v>
      </c>
      <c r="C108" s="617"/>
      <c r="D108" s="617"/>
      <c r="E108" s="617"/>
      <c r="F108" s="617"/>
      <c r="G108" s="617"/>
      <c r="H108" s="466"/>
      <c r="I108" s="468"/>
      <c r="J108" s="468"/>
      <c r="K108" s="1692">
        <f>H108</f>
        <v>0</v>
      </c>
      <c r="L108" s="466">
        <v>0</v>
      </c>
      <c r="M108" s="210"/>
      <c r="N108" s="210"/>
    </row>
    <row r="109" spans="1:14" s="598" customFormat="1" x14ac:dyDescent="0.2">
      <c r="A109" s="1525" t="s">
        <v>272</v>
      </c>
      <c r="B109" s="629">
        <v>5150</v>
      </c>
      <c r="C109" s="617"/>
      <c r="D109" s="617"/>
      <c r="E109" s="617"/>
      <c r="F109" s="617"/>
      <c r="G109" s="617"/>
      <c r="H109" s="466"/>
      <c r="I109" s="468"/>
      <c r="J109" s="468"/>
      <c r="K109" s="1692">
        <f>H109</f>
        <v>0</v>
      </c>
      <c r="L109" s="466">
        <v>0</v>
      </c>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v>0</v>
      </c>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v>0</v>
      </c>
      <c r="M113" s="614"/>
      <c r="N113" s="614"/>
    </row>
    <row r="114" spans="1:14" ht="12.75" customHeight="1" thickTop="1" thickBot="1" x14ac:dyDescent="0.25">
      <c r="A114" s="1689" t="s">
        <v>50</v>
      </c>
      <c r="B114" s="1703"/>
      <c r="C114" s="1691">
        <f>SUM(C33,C74,C75,C102,C112,C113)</f>
        <v>829001</v>
      </c>
      <c r="D114" s="1691">
        <f t="shared" ref="D114:K114" si="13">SUM(D33,D74,D75,D102,D112,D113)</f>
        <v>160812</v>
      </c>
      <c r="E114" s="1691">
        <f t="shared" si="13"/>
        <v>184956</v>
      </c>
      <c r="F114" s="1691">
        <f t="shared" si="13"/>
        <v>18116</v>
      </c>
      <c r="G114" s="1691">
        <f t="shared" si="13"/>
        <v>2620</v>
      </c>
      <c r="H114" s="1691">
        <f>SUM(H33,H74,H75,H102,H112,H113)</f>
        <v>1163257</v>
      </c>
      <c r="I114" s="1691">
        <f t="shared" si="13"/>
        <v>0</v>
      </c>
      <c r="J114" s="1691">
        <f t="shared" si="13"/>
        <v>0</v>
      </c>
      <c r="K114" s="1691">
        <f t="shared" si="13"/>
        <v>2358762</v>
      </c>
      <c r="L114" s="1691">
        <f>SUM(L33,L74,L75,L102,L112,L113)</f>
        <v>2378578</v>
      </c>
    </row>
    <row r="115" spans="1:14" ht="13.5" thickTop="1" x14ac:dyDescent="0.2">
      <c r="A115" s="2236" t="s">
        <v>1053</v>
      </c>
      <c r="B115" s="2237"/>
      <c r="C115" s="619"/>
      <c r="D115" s="619"/>
      <c r="E115" s="619"/>
      <c r="F115" s="619"/>
      <c r="G115" s="619"/>
      <c r="H115" s="619"/>
      <c r="I115" s="619"/>
      <c r="J115" s="619"/>
      <c r="K115" s="1705">
        <f>'Revenues 9-14'!C275-'Expenditures 15-22'!K114</f>
        <v>-9702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14" t="s">
        <v>314</v>
      </c>
      <c r="B117" s="2215"/>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v>0</v>
      </c>
    </row>
    <row r="123" spans="1:14" ht="14.25" thickTop="1" thickBot="1" x14ac:dyDescent="0.25">
      <c r="A123" s="1525" t="s">
        <v>4</v>
      </c>
      <c r="B123" s="615">
        <v>2530</v>
      </c>
      <c r="C123" s="466"/>
      <c r="D123" s="466"/>
      <c r="E123" s="466"/>
      <c r="F123" s="466"/>
      <c r="G123" s="466"/>
      <c r="H123" s="466"/>
      <c r="I123" s="467"/>
      <c r="J123" s="467"/>
      <c r="K123" s="1691">
        <f>SUM(C123:J123)</f>
        <v>0</v>
      </c>
      <c r="L123" s="466">
        <v>0</v>
      </c>
    </row>
    <row r="124" spans="1:14" ht="14.25" thickTop="1" thickBot="1" x14ac:dyDescent="0.25">
      <c r="A124" s="1525" t="s">
        <v>206</v>
      </c>
      <c r="B124" s="615">
        <v>2540</v>
      </c>
      <c r="C124" s="466"/>
      <c r="D124" s="466"/>
      <c r="E124" s="466"/>
      <c r="F124" s="466"/>
      <c r="G124" s="466"/>
      <c r="H124" s="466"/>
      <c r="I124" s="467"/>
      <c r="J124" s="467"/>
      <c r="K124" s="1691">
        <f>SUM(C124:J124)</f>
        <v>0</v>
      </c>
      <c r="L124" s="466">
        <v>0</v>
      </c>
    </row>
    <row r="125" spans="1:14" ht="14.25" thickTop="1" thickBot="1" x14ac:dyDescent="0.25">
      <c r="A125" s="1525" t="s">
        <v>1010</v>
      </c>
      <c r="B125" s="615">
        <v>2550</v>
      </c>
      <c r="C125" s="466"/>
      <c r="D125" s="466"/>
      <c r="E125" s="466"/>
      <c r="F125" s="466"/>
      <c r="G125" s="466"/>
      <c r="H125" s="466"/>
      <c r="I125" s="467"/>
      <c r="J125" s="467"/>
      <c r="K125" s="1691">
        <f>SUM(C125:J125)</f>
        <v>0</v>
      </c>
      <c r="L125" s="466">
        <v>0</v>
      </c>
    </row>
    <row r="126" spans="1:14" ht="14.25" thickTop="1" thickBot="1" x14ac:dyDescent="0.25">
      <c r="A126" s="1525" t="s">
        <v>102</v>
      </c>
      <c r="B126" s="615">
        <v>2560</v>
      </c>
      <c r="C126" s="655"/>
      <c r="D126" s="655"/>
      <c r="E126" s="655"/>
      <c r="F126" s="655"/>
      <c r="G126" s="466"/>
      <c r="H126" s="655"/>
      <c r="I126" s="474"/>
      <c r="J126" s="617"/>
      <c r="K126" s="1691">
        <f>SUM(C126:J126)</f>
        <v>0</v>
      </c>
      <c r="L126" s="466">
        <v>0</v>
      </c>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2" t="s">
        <v>1037</v>
      </c>
      <c r="B128" s="656" t="s">
        <v>595</v>
      </c>
      <c r="C128" s="657"/>
      <c r="D128" s="657"/>
      <c r="E128" s="657"/>
      <c r="F128" s="657"/>
      <c r="G128" s="657"/>
      <c r="H128" s="657"/>
      <c r="I128" s="535"/>
      <c r="J128" s="535"/>
      <c r="K128" s="1706">
        <f>SUM(C128:J128)</f>
        <v>0</v>
      </c>
      <c r="L128" s="657">
        <v>0</v>
      </c>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v>0</v>
      </c>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1954</v>
      </c>
      <c r="C133" s="468"/>
      <c r="D133" s="468"/>
      <c r="E133" s="642"/>
      <c r="F133" s="468"/>
      <c r="G133" s="468"/>
      <c r="H133" s="642"/>
      <c r="I133" s="468"/>
      <c r="J133" s="468"/>
      <c r="K133" s="1843">
        <f>SUM(E133,H133)</f>
        <v>0</v>
      </c>
      <c r="L133" s="642">
        <v>0</v>
      </c>
      <c r="M133" s="206"/>
      <c r="N133" s="206"/>
    </row>
    <row r="134" spans="1:14" x14ac:dyDescent="0.2">
      <c r="A134" s="1525" t="s">
        <v>322</v>
      </c>
      <c r="B134" s="615">
        <v>4120</v>
      </c>
      <c r="C134" s="617"/>
      <c r="D134" s="617"/>
      <c r="E134" s="478"/>
      <c r="F134" s="617"/>
      <c r="G134" s="617"/>
      <c r="H134" s="481"/>
      <c r="I134" s="477"/>
      <c r="J134" s="617"/>
      <c r="K134" s="1693">
        <f>SUM(E134,H134)</f>
        <v>0</v>
      </c>
      <c r="L134" s="481">
        <v>0</v>
      </c>
    </row>
    <row r="135" spans="1:14" x14ac:dyDescent="0.2">
      <c r="A135" s="1525" t="s">
        <v>721</v>
      </c>
      <c r="B135" s="615">
        <v>4140</v>
      </c>
      <c r="C135" s="617"/>
      <c r="D135" s="617"/>
      <c r="E135" s="467"/>
      <c r="F135" s="617"/>
      <c r="G135" s="617"/>
      <c r="H135" s="466"/>
      <c r="I135" s="477"/>
      <c r="J135" s="617"/>
      <c r="K135" s="1693">
        <f>SUM(E135,H135)</f>
        <v>0</v>
      </c>
      <c r="L135" s="466">
        <v>0</v>
      </c>
    </row>
    <row r="136" spans="1:14" x14ac:dyDescent="0.2">
      <c r="A136" s="1529" t="s">
        <v>722</v>
      </c>
      <c r="B136" s="629">
        <v>4190</v>
      </c>
      <c r="C136" s="617"/>
      <c r="D136" s="617"/>
      <c r="E136" s="467"/>
      <c r="F136" s="617"/>
      <c r="G136" s="617"/>
      <c r="H136" s="466"/>
      <c r="I136" s="477"/>
      <c r="J136" s="617"/>
      <c r="K136" s="1693">
        <f>SUM(E136,H136)</f>
        <v>0</v>
      </c>
      <c r="L136" s="466">
        <v>0</v>
      </c>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v>0</v>
      </c>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v>0</v>
      </c>
    </row>
    <row r="143" spans="1:14" x14ac:dyDescent="0.2">
      <c r="A143" s="1525" t="s">
        <v>90</v>
      </c>
      <c r="B143" s="615">
        <v>5120</v>
      </c>
      <c r="C143" s="617"/>
      <c r="D143" s="617"/>
      <c r="E143" s="617"/>
      <c r="F143" s="617"/>
      <c r="G143" s="617"/>
      <c r="H143" s="466"/>
      <c r="I143" s="468"/>
      <c r="J143" s="617"/>
      <c r="K143" s="1693">
        <f>SUM(H143)</f>
        <v>0</v>
      </c>
      <c r="L143" s="466">
        <v>0</v>
      </c>
    </row>
    <row r="144" spans="1:14" ht="12.75" customHeight="1" x14ac:dyDescent="0.2">
      <c r="A144" s="1525" t="s">
        <v>1232</v>
      </c>
      <c r="B144" s="629" t="s">
        <v>638</v>
      </c>
      <c r="C144" s="617"/>
      <c r="D144" s="617"/>
      <c r="E144" s="617"/>
      <c r="F144" s="617"/>
      <c r="G144" s="617"/>
      <c r="H144" s="466"/>
      <c r="I144" s="468"/>
      <c r="J144" s="617"/>
      <c r="K144" s="1693">
        <f>SUM(H144)</f>
        <v>0</v>
      </c>
      <c r="L144" s="466">
        <v>0</v>
      </c>
    </row>
    <row r="145" spans="1:14" x14ac:dyDescent="0.2">
      <c r="A145" s="1525" t="s">
        <v>91</v>
      </c>
      <c r="B145" s="615" t="s">
        <v>610</v>
      </c>
      <c r="C145" s="617"/>
      <c r="D145" s="617"/>
      <c r="E145" s="617"/>
      <c r="F145" s="617"/>
      <c r="G145" s="617"/>
      <c r="H145" s="466"/>
      <c r="I145" s="468"/>
      <c r="J145" s="617"/>
      <c r="K145" s="1693">
        <f>SUM(H145)</f>
        <v>0</v>
      </c>
      <c r="L145" s="466">
        <v>0</v>
      </c>
    </row>
    <row r="146" spans="1:14" ht="12.75" customHeight="1" x14ac:dyDescent="0.2">
      <c r="A146" s="1525" t="s">
        <v>640</v>
      </c>
      <c r="B146" s="615" t="s">
        <v>639</v>
      </c>
      <c r="C146" s="617"/>
      <c r="D146" s="617"/>
      <c r="E146" s="617"/>
      <c r="F146" s="617"/>
      <c r="G146" s="617"/>
      <c r="H146" s="466"/>
      <c r="I146" s="468"/>
      <c r="J146" s="617"/>
      <c r="K146" s="1693">
        <f>SUM(H146)</f>
        <v>0</v>
      </c>
      <c r="L146" s="466">
        <v>0</v>
      </c>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v>0</v>
      </c>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v>0</v>
      </c>
    </row>
    <row r="151" spans="1:14" ht="12.75" customHeight="1" thickTop="1" thickBot="1" x14ac:dyDescent="0.25">
      <c r="A151" s="2226" t="s">
        <v>641</v>
      </c>
      <c r="B151" s="2208"/>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229" t="s">
        <v>1240</v>
      </c>
      <c r="B152" s="2230"/>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14" t="s">
        <v>642</v>
      </c>
      <c r="B154" s="2216"/>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1955</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1954</v>
      </c>
      <c r="C157" s="617"/>
      <c r="D157" s="617"/>
      <c r="E157" s="617"/>
      <c r="F157" s="617"/>
      <c r="G157" s="617"/>
      <c r="H157" s="642"/>
      <c r="I157" s="617"/>
      <c r="J157" s="617"/>
      <c r="K157" s="1692">
        <f>H157</f>
        <v>0</v>
      </c>
      <c r="L157" s="467">
        <v>0</v>
      </c>
      <c r="M157" s="620"/>
      <c r="N157" s="620"/>
    </row>
    <row r="158" spans="1:14" s="621" customFormat="1" ht="12" x14ac:dyDescent="0.2">
      <c r="A158" s="1848" t="s">
        <v>322</v>
      </c>
      <c r="B158" s="1849" t="s">
        <v>1956</v>
      </c>
      <c r="C158" s="617"/>
      <c r="D158" s="617"/>
      <c r="E158" s="617"/>
      <c r="F158" s="617"/>
      <c r="G158" s="617"/>
      <c r="H158" s="467"/>
      <c r="I158" s="617"/>
      <c r="J158" s="617"/>
      <c r="K158" s="1692">
        <f>H158</f>
        <v>0</v>
      </c>
      <c r="L158" s="467">
        <v>0</v>
      </c>
      <c r="M158" s="620"/>
      <c r="N158" s="620"/>
    </row>
    <row r="159" spans="1:14" s="621" customFormat="1" ht="12" x14ac:dyDescent="0.2">
      <c r="A159" s="1848" t="s">
        <v>1957</v>
      </c>
      <c r="B159" s="1849" t="s">
        <v>579</v>
      </c>
      <c r="C159" s="617"/>
      <c r="D159" s="617"/>
      <c r="E159" s="617"/>
      <c r="F159" s="617"/>
      <c r="G159" s="617"/>
      <c r="H159" s="467"/>
      <c r="I159" s="617"/>
      <c r="J159" s="617"/>
      <c r="K159" s="1692">
        <f>H159</f>
        <v>0</v>
      </c>
      <c r="L159" s="467">
        <v>0</v>
      </c>
      <c r="M159" s="620"/>
      <c r="N159" s="620"/>
    </row>
    <row r="160" spans="1:14" s="621" customFormat="1" ht="15.75" customHeight="1" thickBot="1" x14ac:dyDescent="0.25">
      <c r="A160" s="1850" t="s">
        <v>1958</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v>0</v>
      </c>
    </row>
    <row r="164" spans="1:14" x14ac:dyDescent="0.2">
      <c r="A164" s="1525" t="s">
        <v>90</v>
      </c>
      <c r="B164" s="615">
        <v>5120</v>
      </c>
      <c r="C164" s="617"/>
      <c r="D164" s="617"/>
      <c r="E164" s="617"/>
      <c r="F164" s="617"/>
      <c r="G164" s="617"/>
      <c r="H164" s="466"/>
      <c r="I164" s="617"/>
      <c r="J164" s="617"/>
      <c r="K164" s="1692">
        <f>SUM(C164:J164)</f>
        <v>0</v>
      </c>
      <c r="L164" s="466">
        <v>0</v>
      </c>
    </row>
    <row r="165" spans="1:14" ht="12.75" customHeight="1" x14ac:dyDescent="0.2">
      <c r="A165" s="1525" t="s">
        <v>1232</v>
      </c>
      <c r="B165" s="615" t="s">
        <v>638</v>
      </c>
      <c r="C165" s="617"/>
      <c r="D165" s="617"/>
      <c r="E165" s="617"/>
      <c r="F165" s="617"/>
      <c r="G165" s="617"/>
      <c r="H165" s="466"/>
      <c r="I165" s="617"/>
      <c r="J165" s="617"/>
      <c r="K165" s="1692">
        <f>SUM(C165:J165)</f>
        <v>0</v>
      </c>
      <c r="L165" s="466">
        <v>0</v>
      </c>
    </row>
    <row r="166" spans="1:14" x14ac:dyDescent="0.2">
      <c r="A166" s="1525" t="s">
        <v>91</v>
      </c>
      <c r="B166" s="629" t="s">
        <v>610</v>
      </c>
      <c r="C166" s="617"/>
      <c r="D166" s="617"/>
      <c r="E166" s="617"/>
      <c r="F166" s="617"/>
      <c r="G166" s="617"/>
      <c r="H166" s="466"/>
      <c r="I166" s="617"/>
      <c r="J166" s="617"/>
      <c r="K166" s="1692">
        <f>SUM(C166:J166)</f>
        <v>0</v>
      </c>
      <c r="L166" s="466">
        <v>0</v>
      </c>
    </row>
    <row r="167" spans="1:14" ht="12.75" customHeight="1" x14ac:dyDescent="0.2">
      <c r="A167" s="1525" t="s">
        <v>640</v>
      </c>
      <c r="B167" s="615" t="s">
        <v>639</v>
      </c>
      <c r="C167" s="617"/>
      <c r="D167" s="617"/>
      <c r="E167" s="617"/>
      <c r="F167" s="617"/>
      <c r="G167" s="617"/>
      <c r="H167" s="466"/>
      <c r="I167" s="617"/>
      <c r="J167" s="617"/>
      <c r="K167" s="1692">
        <f>SUM(C167:J167)</f>
        <v>0</v>
      </c>
      <c r="L167" s="466">
        <v>0</v>
      </c>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v>0</v>
      </c>
    </row>
    <row r="170" spans="1:14" ht="33.75" customHeight="1" x14ac:dyDescent="0.2">
      <c r="A170" s="670" t="s">
        <v>1769</v>
      </c>
      <c r="B170" s="672" t="s">
        <v>31</v>
      </c>
      <c r="C170" s="617"/>
      <c r="D170" s="617"/>
      <c r="E170" s="617"/>
      <c r="F170" s="617"/>
      <c r="G170" s="617"/>
      <c r="H170" s="569"/>
      <c r="I170" s="617"/>
      <c r="J170" s="617"/>
      <c r="K170" s="1692">
        <f>SUM(C170:J170)</f>
        <v>0</v>
      </c>
      <c r="L170" s="569">
        <v>0</v>
      </c>
    </row>
    <row r="171" spans="1:14" ht="15.75" customHeight="1" x14ac:dyDescent="0.2">
      <c r="A171" s="622" t="s">
        <v>790</v>
      </c>
      <c r="B171" s="673" t="s">
        <v>86</v>
      </c>
      <c r="C171" s="617"/>
      <c r="D171" s="617"/>
      <c r="E171" s="466"/>
      <c r="F171" s="617"/>
      <c r="G171" s="617"/>
      <c r="H171" s="569"/>
      <c r="I171" s="477"/>
      <c r="J171" s="617"/>
      <c r="K171" s="1692">
        <f>SUM(C171:J171)</f>
        <v>0</v>
      </c>
      <c r="L171" s="569">
        <v>0</v>
      </c>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v>0</v>
      </c>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236" t="s">
        <v>1053</v>
      </c>
      <c r="B175" s="2237"/>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c r="F182" s="466"/>
      <c r="G182" s="466"/>
      <c r="H182" s="466"/>
      <c r="I182" s="467"/>
      <c r="J182" s="467"/>
      <c r="K182" s="1692">
        <f>SUM(C182:J182)</f>
        <v>0</v>
      </c>
      <c r="L182" s="466">
        <v>0</v>
      </c>
    </row>
    <row r="183" spans="1:14" ht="12.75" customHeight="1" thickBot="1" x14ac:dyDescent="0.25">
      <c r="A183" s="1530" t="s">
        <v>1037</v>
      </c>
      <c r="B183" s="678">
        <v>2900</v>
      </c>
      <c r="C183" s="573"/>
      <c r="D183" s="573"/>
      <c r="E183" s="573"/>
      <c r="F183" s="573"/>
      <c r="G183" s="573"/>
      <c r="H183" s="573"/>
      <c r="I183" s="532"/>
      <c r="J183" s="532"/>
      <c r="K183" s="1698">
        <f>SUM(C183:J183)</f>
        <v>0</v>
      </c>
      <c r="L183" s="573">
        <v>0</v>
      </c>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v>0</v>
      </c>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v>0</v>
      </c>
    </row>
    <row r="189" spans="1:14" x14ac:dyDescent="0.2">
      <c r="A189" s="1525" t="s">
        <v>322</v>
      </c>
      <c r="B189" s="615">
        <v>4120</v>
      </c>
      <c r="C189" s="617"/>
      <c r="D189" s="617"/>
      <c r="E189" s="466"/>
      <c r="F189" s="617"/>
      <c r="G189" s="617"/>
      <c r="H189" s="466"/>
      <c r="I189" s="477"/>
      <c r="J189" s="617"/>
      <c r="K189" s="1692">
        <f t="shared" si="18"/>
        <v>0</v>
      </c>
      <c r="L189" s="466">
        <v>0</v>
      </c>
    </row>
    <row r="190" spans="1:14" x14ac:dyDescent="0.2">
      <c r="A190" s="1525" t="s">
        <v>323</v>
      </c>
      <c r="B190" s="629">
        <v>4130</v>
      </c>
      <c r="C190" s="617"/>
      <c r="D190" s="617"/>
      <c r="E190" s="466"/>
      <c r="F190" s="617"/>
      <c r="G190" s="617"/>
      <c r="H190" s="466"/>
      <c r="I190" s="477"/>
      <c r="J190" s="617"/>
      <c r="K190" s="1692">
        <f t="shared" si="18"/>
        <v>0</v>
      </c>
      <c r="L190" s="466">
        <v>0</v>
      </c>
    </row>
    <row r="191" spans="1:14" x14ac:dyDescent="0.2">
      <c r="A191" s="1525" t="s">
        <v>721</v>
      </c>
      <c r="B191" s="615">
        <v>4140</v>
      </c>
      <c r="C191" s="617"/>
      <c r="D191" s="617"/>
      <c r="E191" s="466"/>
      <c r="F191" s="617"/>
      <c r="G191" s="617"/>
      <c r="H191" s="466"/>
      <c r="I191" s="477"/>
      <c r="J191" s="617"/>
      <c r="K191" s="1692">
        <f t="shared" si="18"/>
        <v>0</v>
      </c>
      <c r="L191" s="466">
        <v>0</v>
      </c>
    </row>
    <row r="192" spans="1:14" x14ac:dyDescent="0.2">
      <c r="A192" s="1525" t="s">
        <v>88</v>
      </c>
      <c r="B192" s="615">
        <v>4170</v>
      </c>
      <c r="C192" s="617"/>
      <c r="D192" s="617"/>
      <c r="E192" s="466"/>
      <c r="F192" s="617"/>
      <c r="G192" s="617"/>
      <c r="H192" s="466"/>
      <c r="I192" s="477"/>
      <c r="J192" s="617"/>
      <c r="K192" s="1692">
        <f t="shared" si="18"/>
        <v>0</v>
      </c>
      <c r="L192" s="466">
        <v>0</v>
      </c>
    </row>
    <row r="193" spans="1:14" x14ac:dyDescent="0.2">
      <c r="A193" s="1529" t="s">
        <v>722</v>
      </c>
      <c r="B193" s="629">
        <v>4190</v>
      </c>
      <c r="C193" s="617"/>
      <c r="D193" s="617"/>
      <c r="E193" s="466"/>
      <c r="F193" s="617"/>
      <c r="G193" s="617"/>
      <c r="H193" s="466"/>
      <c r="I193" s="477"/>
      <c r="J193" s="617"/>
      <c r="K193" s="1692">
        <f t="shared" si="18"/>
        <v>0</v>
      </c>
      <c r="L193" s="466">
        <v>0</v>
      </c>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v>0</v>
      </c>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v>0</v>
      </c>
    </row>
    <row r="200" spans="1:14" x14ac:dyDescent="0.2">
      <c r="A200" s="1525" t="s">
        <v>90</v>
      </c>
      <c r="B200" s="615">
        <v>5120</v>
      </c>
      <c r="C200" s="617"/>
      <c r="D200" s="617"/>
      <c r="E200" s="617"/>
      <c r="F200" s="617"/>
      <c r="G200" s="617"/>
      <c r="H200" s="466"/>
      <c r="I200" s="617"/>
      <c r="J200" s="617"/>
      <c r="K200" s="1692">
        <f>SUM(H200)</f>
        <v>0</v>
      </c>
      <c r="L200" s="466">
        <v>0</v>
      </c>
    </row>
    <row r="201" spans="1:14" ht="12.75" customHeight="1" x14ac:dyDescent="0.2">
      <c r="A201" s="1525" t="s">
        <v>1232</v>
      </c>
      <c r="B201" s="629" t="s">
        <v>638</v>
      </c>
      <c r="C201" s="617"/>
      <c r="D201" s="617"/>
      <c r="E201" s="617"/>
      <c r="F201" s="617"/>
      <c r="G201" s="617"/>
      <c r="H201" s="466"/>
      <c r="I201" s="617"/>
      <c r="J201" s="617"/>
      <c r="K201" s="1692">
        <f>SUM(H201)</f>
        <v>0</v>
      </c>
      <c r="L201" s="466">
        <v>0</v>
      </c>
    </row>
    <row r="202" spans="1:14" x14ac:dyDescent="0.2">
      <c r="A202" s="1525" t="s">
        <v>91</v>
      </c>
      <c r="B202" s="615" t="s">
        <v>610</v>
      </c>
      <c r="C202" s="617"/>
      <c r="D202" s="617"/>
      <c r="E202" s="617"/>
      <c r="F202" s="617"/>
      <c r="G202" s="617"/>
      <c r="H202" s="466"/>
      <c r="I202" s="617"/>
      <c r="J202" s="617"/>
      <c r="K202" s="1692">
        <f>SUM(H202)</f>
        <v>0</v>
      </c>
      <c r="L202" s="466">
        <v>0</v>
      </c>
    </row>
    <row r="203" spans="1:14" x14ac:dyDescent="0.2">
      <c r="A203" s="1537" t="s">
        <v>640</v>
      </c>
      <c r="B203" s="615" t="s">
        <v>639</v>
      </c>
      <c r="C203" s="617"/>
      <c r="D203" s="617"/>
      <c r="E203" s="617"/>
      <c r="F203" s="617"/>
      <c r="G203" s="617"/>
      <c r="H203" s="471"/>
      <c r="I203" s="617"/>
      <c r="J203" s="617"/>
      <c r="K203" s="1692">
        <f>SUM(H203)</f>
        <v>0</v>
      </c>
      <c r="L203" s="471">
        <v>0</v>
      </c>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v>0</v>
      </c>
    </row>
    <row r="206" spans="1:14" ht="30" customHeight="1" x14ac:dyDescent="0.2">
      <c r="A206" s="682" t="s">
        <v>1770</v>
      </c>
      <c r="B206" s="673" t="s">
        <v>31</v>
      </c>
      <c r="C206" s="617"/>
      <c r="D206" s="617"/>
      <c r="E206" s="617"/>
      <c r="F206" s="617"/>
      <c r="G206" s="617"/>
      <c r="H206" s="466"/>
      <c r="I206" s="617"/>
      <c r="J206" s="617"/>
      <c r="K206" s="1692">
        <f>SUM(H206)</f>
        <v>0</v>
      </c>
      <c r="L206" s="466">
        <v>0</v>
      </c>
    </row>
    <row r="207" spans="1:14" ht="15.75" customHeight="1" x14ac:dyDescent="0.2">
      <c r="A207" s="622" t="s">
        <v>790</v>
      </c>
      <c r="B207" s="673" t="s">
        <v>86</v>
      </c>
      <c r="C207" s="617"/>
      <c r="D207" s="617"/>
      <c r="E207" s="617"/>
      <c r="F207" s="617"/>
      <c r="G207" s="617"/>
      <c r="H207" s="467"/>
      <c r="I207" s="617"/>
      <c r="J207" s="617"/>
      <c r="K207" s="1692">
        <f>H207</f>
        <v>0</v>
      </c>
      <c r="L207" s="466">
        <v>0</v>
      </c>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236" t="s">
        <v>1053</v>
      </c>
      <c r="B211" s="2237"/>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31" t="s">
        <v>1022</v>
      </c>
      <c r="B213" s="2232"/>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c r="E215" s="617"/>
      <c r="F215" s="617"/>
      <c r="G215" s="617"/>
      <c r="H215" s="617"/>
      <c r="I215" s="617"/>
      <c r="J215" s="617"/>
      <c r="K215" s="1692">
        <f>D215</f>
        <v>0</v>
      </c>
      <c r="L215" s="466">
        <v>0</v>
      </c>
    </row>
    <row r="216" spans="1:14" x14ac:dyDescent="0.2">
      <c r="A216" s="1525" t="s">
        <v>165</v>
      </c>
      <c r="B216" s="615" t="s">
        <v>1024</v>
      </c>
      <c r="C216" s="617"/>
      <c r="D216" s="467"/>
      <c r="E216" s="617"/>
      <c r="F216" s="617"/>
      <c r="G216" s="617"/>
      <c r="H216" s="617"/>
      <c r="I216" s="617"/>
      <c r="J216" s="617"/>
      <c r="K216" s="1692">
        <f t="shared" ref="K216:K228" si="19">D216</f>
        <v>0</v>
      </c>
      <c r="L216" s="466">
        <v>0</v>
      </c>
    </row>
    <row r="217" spans="1:14" x14ac:dyDescent="0.2">
      <c r="A217" s="1525" t="s">
        <v>166</v>
      </c>
      <c r="B217" s="615">
        <v>1200</v>
      </c>
      <c r="C217" s="617"/>
      <c r="D217" s="466"/>
      <c r="E217" s="617"/>
      <c r="F217" s="617"/>
      <c r="G217" s="617"/>
      <c r="H217" s="617"/>
      <c r="I217" s="617"/>
      <c r="J217" s="617"/>
      <c r="K217" s="1692">
        <f t="shared" si="19"/>
        <v>0</v>
      </c>
      <c r="L217" s="466">
        <v>0</v>
      </c>
    </row>
    <row r="218" spans="1:14" x14ac:dyDescent="0.2">
      <c r="A218" s="1525" t="s">
        <v>296</v>
      </c>
      <c r="B218" s="615" t="s">
        <v>1025</v>
      </c>
      <c r="C218" s="617"/>
      <c r="D218" s="467"/>
      <c r="E218" s="617"/>
      <c r="F218" s="617"/>
      <c r="G218" s="617"/>
      <c r="H218" s="617"/>
      <c r="I218" s="617"/>
      <c r="J218" s="617"/>
      <c r="K218" s="1692">
        <f t="shared" si="19"/>
        <v>0</v>
      </c>
      <c r="L218" s="466">
        <v>0</v>
      </c>
    </row>
    <row r="219" spans="1:14" x14ac:dyDescent="0.2">
      <c r="A219" s="1525" t="s">
        <v>297</v>
      </c>
      <c r="B219" s="615">
        <v>1250</v>
      </c>
      <c r="C219" s="617"/>
      <c r="D219" s="466"/>
      <c r="E219" s="617"/>
      <c r="F219" s="617"/>
      <c r="G219" s="617"/>
      <c r="H219" s="617"/>
      <c r="I219" s="617"/>
      <c r="J219" s="617"/>
      <c r="K219" s="1692">
        <f t="shared" si="19"/>
        <v>0</v>
      </c>
      <c r="L219" s="466">
        <v>0</v>
      </c>
    </row>
    <row r="220" spans="1:14" x14ac:dyDescent="0.2">
      <c r="A220" s="1525" t="s">
        <v>298</v>
      </c>
      <c r="B220" s="615" t="s">
        <v>163</v>
      </c>
      <c r="C220" s="617"/>
      <c r="D220" s="467"/>
      <c r="E220" s="617"/>
      <c r="F220" s="617"/>
      <c r="G220" s="617"/>
      <c r="H220" s="617"/>
      <c r="I220" s="617"/>
      <c r="J220" s="617"/>
      <c r="K220" s="1692">
        <f t="shared" si="19"/>
        <v>0</v>
      </c>
      <c r="L220" s="466">
        <v>0</v>
      </c>
    </row>
    <row r="221" spans="1:14" x14ac:dyDescent="0.2">
      <c r="A221" s="1525" t="s">
        <v>1019</v>
      </c>
      <c r="B221" s="615">
        <v>1300</v>
      </c>
      <c r="C221" s="617"/>
      <c r="D221" s="466"/>
      <c r="E221" s="617"/>
      <c r="F221" s="617"/>
      <c r="G221" s="617"/>
      <c r="H221" s="617"/>
      <c r="I221" s="617"/>
      <c r="J221" s="617"/>
      <c r="K221" s="1692">
        <f t="shared" si="19"/>
        <v>0</v>
      </c>
      <c r="L221" s="466">
        <v>0</v>
      </c>
    </row>
    <row r="222" spans="1:14" x14ac:dyDescent="0.2">
      <c r="A222" s="1525" t="s">
        <v>747</v>
      </c>
      <c r="B222" s="615">
        <v>1400</v>
      </c>
      <c r="C222" s="617"/>
      <c r="D222" s="466"/>
      <c r="E222" s="617"/>
      <c r="F222" s="617"/>
      <c r="G222" s="617"/>
      <c r="H222" s="617"/>
      <c r="I222" s="617"/>
      <c r="J222" s="617"/>
      <c r="K222" s="1692">
        <f t="shared" si="19"/>
        <v>0</v>
      </c>
      <c r="L222" s="466">
        <v>0</v>
      </c>
    </row>
    <row r="223" spans="1:14" x14ac:dyDescent="0.2">
      <c r="A223" s="1525" t="s">
        <v>1020</v>
      </c>
      <c r="B223" s="615">
        <v>1500</v>
      </c>
      <c r="C223" s="617"/>
      <c r="D223" s="466"/>
      <c r="E223" s="617"/>
      <c r="F223" s="617"/>
      <c r="G223" s="617"/>
      <c r="H223" s="617"/>
      <c r="I223" s="617"/>
      <c r="J223" s="617"/>
      <c r="K223" s="1692">
        <f t="shared" si="19"/>
        <v>0</v>
      </c>
      <c r="L223" s="466">
        <v>0</v>
      </c>
    </row>
    <row r="224" spans="1:14" x14ac:dyDescent="0.2">
      <c r="A224" s="1525" t="s">
        <v>1021</v>
      </c>
      <c r="B224" s="615">
        <v>1600</v>
      </c>
      <c r="C224" s="617"/>
      <c r="D224" s="466"/>
      <c r="E224" s="617"/>
      <c r="F224" s="617"/>
      <c r="G224" s="617"/>
      <c r="H224" s="617"/>
      <c r="I224" s="617"/>
      <c r="J224" s="617"/>
      <c r="K224" s="1692">
        <f t="shared" si="19"/>
        <v>0</v>
      </c>
      <c r="L224" s="466">
        <v>0</v>
      </c>
    </row>
    <row r="225" spans="1:12" x14ac:dyDescent="0.2">
      <c r="A225" s="1525" t="s">
        <v>1044</v>
      </c>
      <c r="B225" s="615">
        <v>1650</v>
      </c>
      <c r="C225" s="617"/>
      <c r="D225" s="466"/>
      <c r="E225" s="617"/>
      <c r="F225" s="617"/>
      <c r="G225" s="617"/>
      <c r="H225" s="617"/>
      <c r="I225" s="617"/>
      <c r="J225" s="617"/>
      <c r="K225" s="1692">
        <f t="shared" si="19"/>
        <v>0</v>
      </c>
      <c r="L225" s="466">
        <v>0</v>
      </c>
    </row>
    <row r="226" spans="1:12" x14ac:dyDescent="0.2">
      <c r="A226" s="1525" t="s">
        <v>748</v>
      </c>
      <c r="B226" s="615" t="s">
        <v>164</v>
      </c>
      <c r="C226" s="617"/>
      <c r="D226" s="467"/>
      <c r="E226" s="617"/>
      <c r="F226" s="617"/>
      <c r="G226" s="617"/>
      <c r="H226" s="617"/>
      <c r="I226" s="617"/>
      <c r="J226" s="617"/>
      <c r="K226" s="1692">
        <f t="shared" si="19"/>
        <v>0</v>
      </c>
      <c r="L226" s="466">
        <v>0</v>
      </c>
    </row>
    <row r="227" spans="1:12" x14ac:dyDescent="0.2">
      <c r="A227" s="1525" t="s">
        <v>1148</v>
      </c>
      <c r="B227" s="615">
        <v>1800</v>
      </c>
      <c r="C227" s="617"/>
      <c r="D227" s="466"/>
      <c r="E227" s="617"/>
      <c r="F227" s="617"/>
      <c r="G227" s="617"/>
      <c r="H227" s="617"/>
      <c r="I227" s="617"/>
      <c r="J227" s="617"/>
      <c r="K227" s="1692">
        <f t="shared" si="19"/>
        <v>0</v>
      </c>
      <c r="L227" s="466">
        <v>0</v>
      </c>
    </row>
    <row r="228" spans="1:12" x14ac:dyDescent="0.2">
      <c r="A228" s="1525" t="s">
        <v>1149</v>
      </c>
      <c r="B228" s="615">
        <v>1900</v>
      </c>
      <c r="C228" s="617"/>
      <c r="D228" s="466"/>
      <c r="E228" s="617"/>
      <c r="F228" s="617"/>
      <c r="G228" s="617"/>
      <c r="H228" s="617"/>
      <c r="I228" s="617"/>
      <c r="J228" s="617"/>
      <c r="K228" s="1692">
        <f t="shared" si="19"/>
        <v>0</v>
      </c>
      <c r="L228" s="466">
        <v>0</v>
      </c>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v>0</v>
      </c>
    </row>
    <row r="233" spans="1:12" x14ac:dyDescent="0.2">
      <c r="A233" s="1525" t="s">
        <v>1151</v>
      </c>
      <c r="B233" s="615">
        <v>2120</v>
      </c>
      <c r="C233" s="617"/>
      <c r="D233" s="466"/>
      <c r="E233" s="617"/>
      <c r="F233" s="617"/>
      <c r="G233" s="617"/>
      <c r="H233" s="617"/>
      <c r="I233" s="617"/>
      <c r="J233" s="617"/>
      <c r="K233" s="1692">
        <f t="shared" si="20"/>
        <v>0</v>
      </c>
      <c r="L233" s="466">
        <v>0</v>
      </c>
    </row>
    <row r="234" spans="1:12" x14ac:dyDescent="0.2">
      <c r="A234" s="1525" t="s">
        <v>207</v>
      </c>
      <c r="B234" s="615">
        <v>2130</v>
      </c>
      <c r="C234" s="617"/>
      <c r="D234" s="466"/>
      <c r="E234" s="617"/>
      <c r="F234" s="617"/>
      <c r="G234" s="617"/>
      <c r="H234" s="617"/>
      <c r="I234" s="617"/>
      <c r="J234" s="617"/>
      <c r="K234" s="1692">
        <f t="shared" si="20"/>
        <v>0</v>
      </c>
      <c r="L234" s="466">
        <v>0</v>
      </c>
    </row>
    <row r="235" spans="1:12" x14ac:dyDescent="0.2">
      <c r="A235" s="1525" t="s">
        <v>208</v>
      </c>
      <c r="B235" s="615">
        <v>2140</v>
      </c>
      <c r="C235" s="617"/>
      <c r="D235" s="466"/>
      <c r="E235" s="617"/>
      <c r="F235" s="617"/>
      <c r="G235" s="617"/>
      <c r="H235" s="617"/>
      <c r="I235" s="617"/>
      <c r="J235" s="617"/>
      <c r="K235" s="1692">
        <f t="shared" si="20"/>
        <v>0</v>
      </c>
      <c r="L235" s="466">
        <v>0</v>
      </c>
    </row>
    <row r="236" spans="1:12" x14ac:dyDescent="0.2">
      <c r="A236" s="1525" t="s">
        <v>209</v>
      </c>
      <c r="B236" s="615">
        <v>2150</v>
      </c>
      <c r="C236" s="617"/>
      <c r="D236" s="466"/>
      <c r="E236" s="617"/>
      <c r="F236" s="617"/>
      <c r="G236" s="617"/>
      <c r="H236" s="617"/>
      <c r="I236" s="617"/>
      <c r="J236" s="617"/>
      <c r="K236" s="1692">
        <f t="shared" si="20"/>
        <v>0</v>
      </c>
      <c r="L236" s="466">
        <v>0</v>
      </c>
    </row>
    <row r="237" spans="1:12" x14ac:dyDescent="0.2">
      <c r="A237" s="1525" t="s">
        <v>167</v>
      </c>
      <c r="B237" s="615">
        <v>2190</v>
      </c>
      <c r="C237" s="617"/>
      <c r="D237" s="466"/>
      <c r="E237" s="617"/>
      <c r="F237" s="617"/>
      <c r="G237" s="617"/>
      <c r="H237" s="617"/>
      <c r="I237" s="617"/>
      <c r="J237" s="617"/>
      <c r="K237" s="1692">
        <f t="shared" si="20"/>
        <v>0</v>
      </c>
      <c r="L237" s="466">
        <v>0</v>
      </c>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v>0</v>
      </c>
    </row>
    <row r="241" spans="1:12" x14ac:dyDescent="0.2">
      <c r="A241" s="1525" t="s">
        <v>869</v>
      </c>
      <c r="B241" s="615">
        <v>2220</v>
      </c>
      <c r="C241" s="617"/>
      <c r="D241" s="466"/>
      <c r="E241" s="617"/>
      <c r="F241" s="617"/>
      <c r="G241" s="617"/>
      <c r="H241" s="617"/>
      <c r="I241" s="617"/>
      <c r="J241" s="617"/>
      <c r="K241" s="1693">
        <f>D241</f>
        <v>0</v>
      </c>
      <c r="L241" s="466">
        <v>0</v>
      </c>
    </row>
    <row r="242" spans="1:12" x14ac:dyDescent="0.2">
      <c r="A242" s="1525" t="s">
        <v>870</v>
      </c>
      <c r="B242" s="615">
        <v>2230</v>
      </c>
      <c r="C242" s="617"/>
      <c r="D242" s="466"/>
      <c r="E242" s="617"/>
      <c r="F242" s="617"/>
      <c r="G242" s="617"/>
      <c r="H242" s="617"/>
      <c r="I242" s="617"/>
      <c r="J242" s="617"/>
      <c r="K242" s="1693">
        <f>D242</f>
        <v>0</v>
      </c>
      <c r="L242" s="466">
        <v>0</v>
      </c>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v>0</v>
      </c>
    </row>
    <row r="246" spans="1:12" x14ac:dyDescent="0.2">
      <c r="A246" s="1525" t="s">
        <v>872</v>
      </c>
      <c r="B246" s="615">
        <v>2320</v>
      </c>
      <c r="C246" s="617"/>
      <c r="D246" s="466"/>
      <c r="E246" s="617"/>
      <c r="F246" s="617"/>
      <c r="G246" s="617"/>
      <c r="H246" s="617"/>
      <c r="I246" s="617"/>
      <c r="J246" s="617"/>
      <c r="K246" s="1693">
        <f t="shared" ref="K246:K256" si="21">D246</f>
        <v>0</v>
      </c>
      <c r="L246" s="466">
        <v>0</v>
      </c>
    </row>
    <row r="247" spans="1:12" x14ac:dyDescent="0.2">
      <c r="A247" s="1525" t="s">
        <v>873</v>
      </c>
      <c r="B247" s="615">
        <v>2330</v>
      </c>
      <c r="C247" s="617"/>
      <c r="D247" s="466"/>
      <c r="E247" s="617"/>
      <c r="F247" s="617"/>
      <c r="G247" s="617"/>
      <c r="H247" s="617"/>
      <c r="I247" s="617"/>
      <c r="J247" s="617"/>
      <c r="K247" s="1693">
        <f t="shared" si="21"/>
        <v>0</v>
      </c>
      <c r="L247" s="466">
        <v>0</v>
      </c>
    </row>
    <row r="248" spans="1:12" x14ac:dyDescent="0.2">
      <c r="A248" s="1526" t="s">
        <v>317</v>
      </c>
      <c r="B248" s="603" t="s">
        <v>299</v>
      </c>
      <c r="C248" s="617"/>
      <c r="D248" s="474"/>
      <c r="E248" s="617"/>
      <c r="F248" s="617"/>
      <c r="G248" s="617"/>
      <c r="H248" s="617"/>
      <c r="I248" s="617"/>
      <c r="J248" s="617"/>
      <c r="K248" s="1693">
        <f t="shared" si="21"/>
        <v>0</v>
      </c>
      <c r="L248" s="466">
        <v>0</v>
      </c>
    </row>
    <row r="249" spans="1:12" x14ac:dyDescent="0.2">
      <c r="A249" s="1527" t="s">
        <v>1905</v>
      </c>
      <c r="B249" s="684" t="s">
        <v>300</v>
      </c>
      <c r="C249" s="617"/>
      <c r="D249" s="474"/>
      <c r="E249" s="617"/>
      <c r="F249" s="617"/>
      <c r="G249" s="617"/>
      <c r="H249" s="617"/>
      <c r="I249" s="617"/>
      <c r="J249" s="617"/>
      <c r="K249" s="1693">
        <f t="shared" si="21"/>
        <v>0</v>
      </c>
      <c r="L249" s="466">
        <v>0</v>
      </c>
    </row>
    <row r="250" spans="1:12" x14ac:dyDescent="0.2">
      <c r="A250" s="1526" t="s">
        <v>1906</v>
      </c>
      <c r="B250" s="603" t="s">
        <v>301</v>
      </c>
      <c r="C250" s="617"/>
      <c r="D250" s="474"/>
      <c r="E250" s="617"/>
      <c r="F250" s="617"/>
      <c r="G250" s="617"/>
      <c r="H250" s="617"/>
      <c r="I250" s="617"/>
      <c r="J250" s="617"/>
      <c r="K250" s="1693">
        <f t="shared" si="21"/>
        <v>0</v>
      </c>
      <c r="L250" s="466">
        <v>0</v>
      </c>
    </row>
    <row r="251" spans="1:12" x14ac:dyDescent="0.2">
      <c r="A251" s="1526" t="s">
        <v>256</v>
      </c>
      <c r="B251" s="603" t="s">
        <v>302</v>
      </c>
      <c r="C251" s="617"/>
      <c r="D251" s="474"/>
      <c r="E251" s="617"/>
      <c r="F251" s="617"/>
      <c r="G251" s="617"/>
      <c r="H251" s="617"/>
      <c r="I251" s="617"/>
      <c r="J251" s="617"/>
      <c r="K251" s="1693">
        <f t="shared" si="21"/>
        <v>0</v>
      </c>
      <c r="L251" s="466">
        <v>0</v>
      </c>
    </row>
    <row r="252" spans="1:12" x14ac:dyDescent="0.2">
      <c r="A252" s="1526" t="s">
        <v>726</v>
      </c>
      <c r="B252" s="603" t="s">
        <v>303</v>
      </c>
      <c r="C252" s="617"/>
      <c r="D252" s="474"/>
      <c r="E252" s="617"/>
      <c r="F252" s="617"/>
      <c r="G252" s="617"/>
      <c r="H252" s="617"/>
      <c r="I252" s="617"/>
      <c r="J252" s="617"/>
      <c r="K252" s="1693">
        <f t="shared" si="21"/>
        <v>0</v>
      </c>
      <c r="L252" s="466">
        <v>0</v>
      </c>
    </row>
    <row r="253" spans="1:12" x14ac:dyDescent="0.2">
      <c r="A253" s="1526" t="s">
        <v>257</v>
      </c>
      <c r="B253" s="603" t="s">
        <v>304</v>
      </c>
      <c r="C253" s="617"/>
      <c r="D253" s="474"/>
      <c r="E253" s="617"/>
      <c r="F253" s="617"/>
      <c r="G253" s="617"/>
      <c r="H253" s="617"/>
      <c r="I253" s="617"/>
      <c r="J253" s="617"/>
      <c r="K253" s="1693">
        <f t="shared" si="21"/>
        <v>0</v>
      </c>
      <c r="L253" s="466">
        <v>0</v>
      </c>
    </row>
    <row r="254" spans="1:12" ht="22.5" x14ac:dyDescent="0.2">
      <c r="A254" s="1526" t="s">
        <v>1087</v>
      </c>
      <c r="B254" s="684" t="s">
        <v>305</v>
      </c>
      <c r="C254" s="617"/>
      <c r="D254" s="474"/>
      <c r="E254" s="617"/>
      <c r="F254" s="617"/>
      <c r="G254" s="617"/>
      <c r="H254" s="617"/>
      <c r="I254" s="617"/>
      <c r="J254" s="617"/>
      <c r="K254" s="1693">
        <f t="shared" si="21"/>
        <v>0</v>
      </c>
      <c r="L254" s="466">
        <v>0</v>
      </c>
    </row>
    <row r="255" spans="1:12" x14ac:dyDescent="0.2">
      <c r="A255" s="1526" t="s">
        <v>1088</v>
      </c>
      <c r="B255" s="603" t="s">
        <v>306</v>
      </c>
      <c r="C255" s="617"/>
      <c r="D255" s="474"/>
      <c r="E255" s="617"/>
      <c r="F255" s="617"/>
      <c r="G255" s="617"/>
      <c r="H255" s="617"/>
      <c r="I255" s="617"/>
      <c r="J255" s="617"/>
      <c r="K255" s="1693">
        <f t="shared" si="21"/>
        <v>0</v>
      </c>
      <c r="L255" s="466">
        <v>0</v>
      </c>
    </row>
    <row r="256" spans="1:12" x14ac:dyDescent="0.2">
      <c r="A256" s="1526" t="s">
        <v>1028</v>
      </c>
      <c r="B256" s="615" t="s">
        <v>307</v>
      </c>
      <c r="C256" s="617"/>
      <c r="D256" s="474"/>
      <c r="E256" s="617"/>
      <c r="F256" s="617"/>
      <c r="G256" s="617"/>
      <c r="H256" s="617"/>
      <c r="I256" s="617"/>
      <c r="J256" s="617"/>
      <c r="K256" s="1693">
        <f t="shared" si="21"/>
        <v>0</v>
      </c>
      <c r="L256" s="466">
        <v>0</v>
      </c>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93">
        <f>D259</f>
        <v>0</v>
      </c>
      <c r="L259" s="481">
        <v>0</v>
      </c>
    </row>
    <row r="260" spans="1:14" s="598" customFormat="1" x14ac:dyDescent="0.2">
      <c r="A260" s="1543" t="s">
        <v>1904</v>
      </c>
      <c r="B260" s="629">
        <v>2490</v>
      </c>
      <c r="C260" s="617"/>
      <c r="D260" s="466"/>
      <c r="E260" s="617"/>
      <c r="F260" s="617"/>
      <c r="G260" s="617"/>
      <c r="H260" s="617"/>
      <c r="I260" s="617"/>
      <c r="J260" s="617"/>
      <c r="K260" s="1693">
        <f>D260</f>
        <v>0</v>
      </c>
      <c r="L260" s="466">
        <v>0</v>
      </c>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v>0</v>
      </c>
    </row>
    <row r="264" spans="1:14" x14ac:dyDescent="0.2">
      <c r="A264" s="1525" t="s">
        <v>483</v>
      </c>
      <c r="B264" s="686">
        <v>2520</v>
      </c>
      <c r="C264" s="617"/>
      <c r="D264" s="466"/>
      <c r="E264" s="617"/>
      <c r="F264" s="617"/>
      <c r="G264" s="617"/>
      <c r="H264" s="617"/>
      <c r="I264" s="617"/>
      <c r="J264" s="617"/>
      <c r="K264" s="1693">
        <f t="shared" ref="K264:K269" si="22">D264</f>
        <v>0</v>
      </c>
      <c r="L264" s="466">
        <v>0</v>
      </c>
    </row>
    <row r="265" spans="1:14" x14ac:dyDescent="0.2">
      <c r="A265" s="1525" t="s">
        <v>4</v>
      </c>
      <c r="B265" s="615">
        <v>2530</v>
      </c>
      <c r="C265" s="617"/>
      <c r="D265" s="466"/>
      <c r="E265" s="617"/>
      <c r="F265" s="617"/>
      <c r="G265" s="617"/>
      <c r="H265" s="617"/>
      <c r="I265" s="617"/>
      <c r="J265" s="617"/>
      <c r="K265" s="1693">
        <f t="shared" si="22"/>
        <v>0</v>
      </c>
      <c r="L265" s="466">
        <v>0</v>
      </c>
    </row>
    <row r="266" spans="1:14" x14ac:dyDescent="0.2">
      <c r="A266" s="1525" t="s">
        <v>206</v>
      </c>
      <c r="B266" s="615">
        <v>2540</v>
      </c>
      <c r="C266" s="617"/>
      <c r="D266" s="466"/>
      <c r="E266" s="617"/>
      <c r="F266" s="617"/>
      <c r="G266" s="617"/>
      <c r="H266" s="617"/>
      <c r="I266" s="617"/>
      <c r="J266" s="617"/>
      <c r="K266" s="1693">
        <f t="shared" si="22"/>
        <v>0</v>
      </c>
      <c r="L266" s="466">
        <v>0</v>
      </c>
    </row>
    <row r="267" spans="1:14" x14ac:dyDescent="0.2">
      <c r="A267" s="1525" t="s">
        <v>1010</v>
      </c>
      <c r="B267" s="615">
        <v>2550</v>
      </c>
      <c r="C267" s="617"/>
      <c r="D267" s="466"/>
      <c r="E267" s="617"/>
      <c r="F267" s="617"/>
      <c r="G267" s="617"/>
      <c r="H267" s="617"/>
      <c r="I267" s="617"/>
      <c r="J267" s="617"/>
      <c r="K267" s="1693">
        <f t="shared" si="22"/>
        <v>0</v>
      </c>
      <c r="L267" s="466">
        <v>0</v>
      </c>
    </row>
    <row r="268" spans="1:14" x14ac:dyDescent="0.2">
      <c r="A268" s="1525" t="s">
        <v>102</v>
      </c>
      <c r="B268" s="615">
        <v>2560</v>
      </c>
      <c r="C268" s="617"/>
      <c r="D268" s="466"/>
      <c r="E268" s="617"/>
      <c r="F268" s="617"/>
      <c r="G268" s="617"/>
      <c r="H268" s="617"/>
      <c r="I268" s="617"/>
      <c r="J268" s="617"/>
      <c r="K268" s="1693">
        <f t="shared" si="22"/>
        <v>0</v>
      </c>
      <c r="L268" s="466">
        <v>0</v>
      </c>
    </row>
    <row r="269" spans="1:14" x14ac:dyDescent="0.2">
      <c r="A269" s="1525" t="s">
        <v>103</v>
      </c>
      <c r="B269" s="615">
        <v>2570</v>
      </c>
      <c r="C269" s="617"/>
      <c r="D269" s="466"/>
      <c r="E269" s="617"/>
      <c r="F269" s="617"/>
      <c r="G269" s="617"/>
      <c r="H269" s="617"/>
      <c r="I269" s="617"/>
      <c r="J269" s="617"/>
      <c r="K269" s="1693">
        <f t="shared" si="22"/>
        <v>0</v>
      </c>
      <c r="L269" s="466">
        <v>0</v>
      </c>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v>0</v>
      </c>
    </row>
    <row r="273" spans="1:12" x14ac:dyDescent="0.2">
      <c r="A273" s="1525" t="s">
        <v>628</v>
      </c>
      <c r="B273" s="629">
        <v>2620</v>
      </c>
      <c r="C273" s="617"/>
      <c r="D273" s="466"/>
      <c r="E273" s="617"/>
      <c r="F273" s="617"/>
      <c r="G273" s="617"/>
      <c r="H273" s="617"/>
      <c r="I273" s="617"/>
      <c r="J273" s="617"/>
      <c r="K273" s="1693">
        <f>D273</f>
        <v>0</v>
      </c>
      <c r="L273" s="466">
        <v>0</v>
      </c>
    </row>
    <row r="274" spans="1:12" ht="12" customHeight="1" x14ac:dyDescent="0.2">
      <c r="A274" s="1525" t="s">
        <v>1121</v>
      </c>
      <c r="B274" s="615">
        <v>2630</v>
      </c>
      <c r="C274" s="617"/>
      <c r="D274" s="466"/>
      <c r="E274" s="617"/>
      <c r="F274" s="617"/>
      <c r="G274" s="617"/>
      <c r="H274" s="617"/>
      <c r="I274" s="617"/>
      <c r="J274" s="617"/>
      <c r="K274" s="1693">
        <f>D274</f>
        <v>0</v>
      </c>
      <c r="L274" s="466">
        <v>0</v>
      </c>
    </row>
    <row r="275" spans="1:12" x14ac:dyDescent="0.2">
      <c r="A275" s="1525" t="s">
        <v>423</v>
      </c>
      <c r="B275" s="615">
        <v>2640</v>
      </c>
      <c r="C275" s="617"/>
      <c r="D275" s="466"/>
      <c r="E275" s="617"/>
      <c r="F275" s="617"/>
      <c r="G275" s="617"/>
      <c r="H275" s="617"/>
      <c r="I275" s="617"/>
      <c r="J275" s="617"/>
      <c r="K275" s="1693">
        <f>D275</f>
        <v>0</v>
      </c>
      <c r="L275" s="466">
        <v>0</v>
      </c>
    </row>
    <row r="276" spans="1:12" x14ac:dyDescent="0.2">
      <c r="A276" s="1525" t="s">
        <v>424</v>
      </c>
      <c r="B276" s="615">
        <v>2660</v>
      </c>
      <c r="C276" s="617"/>
      <c r="D276" s="466"/>
      <c r="E276" s="617"/>
      <c r="F276" s="617"/>
      <c r="G276" s="617"/>
      <c r="H276" s="617"/>
      <c r="I276" s="617"/>
      <c r="J276" s="617"/>
      <c r="K276" s="1693">
        <f>D276</f>
        <v>0</v>
      </c>
      <c r="L276" s="466">
        <v>0</v>
      </c>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v>0</v>
      </c>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5" t="s">
        <v>930</v>
      </c>
      <c r="B280" s="1634">
        <v>3000</v>
      </c>
      <c r="C280" s="617"/>
      <c r="D280" s="576"/>
      <c r="E280" s="617"/>
      <c r="F280" s="617"/>
      <c r="G280" s="617"/>
      <c r="H280" s="617"/>
      <c r="I280" s="617"/>
      <c r="J280" s="617"/>
      <c r="K280" s="1700">
        <f>D280</f>
        <v>0</v>
      </c>
      <c r="L280" s="576">
        <v>0</v>
      </c>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1954</v>
      </c>
      <c r="C282" s="617"/>
      <c r="D282" s="467"/>
      <c r="E282" s="617"/>
      <c r="F282" s="617"/>
      <c r="G282" s="617"/>
      <c r="H282" s="617"/>
      <c r="I282" s="617"/>
      <c r="J282" s="617"/>
      <c r="K282" s="1692">
        <f>D282</f>
        <v>0</v>
      </c>
      <c r="L282" s="467">
        <v>0</v>
      </c>
    </row>
    <row r="283" spans="1:12" x14ac:dyDescent="0.2">
      <c r="A283" s="1525" t="s">
        <v>322</v>
      </c>
      <c r="B283" s="615">
        <v>4120</v>
      </c>
      <c r="C283" s="617"/>
      <c r="D283" s="466"/>
      <c r="E283" s="617"/>
      <c r="F283" s="617"/>
      <c r="G283" s="617"/>
      <c r="H283" s="617"/>
      <c r="I283" s="617"/>
      <c r="J283" s="617"/>
      <c r="K283" s="1692">
        <f>D283</f>
        <v>0</v>
      </c>
      <c r="L283" s="466">
        <v>0</v>
      </c>
    </row>
    <row r="284" spans="1:12" x14ac:dyDescent="0.2">
      <c r="A284" s="1525" t="s">
        <v>721</v>
      </c>
      <c r="B284" s="615">
        <v>4140</v>
      </c>
      <c r="C284" s="617"/>
      <c r="D284" s="467"/>
      <c r="E284" s="617"/>
      <c r="F284" s="617"/>
      <c r="G284" s="617"/>
      <c r="H284" s="617"/>
      <c r="I284" s="617"/>
      <c r="J284" s="617"/>
      <c r="K284" s="1692">
        <f>D284</f>
        <v>0</v>
      </c>
      <c r="L284" s="466">
        <v>0</v>
      </c>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v>0</v>
      </c>
    </row>
    <row r="289" spans="1:14" x14ac:dyDescent="0.2">
      <c r="A289" s="1525" t="s">
        <v>90</v>
      </c>
      <c r="B289" s="615">
        <v>5120</v>
      </c>
      <c r="C289" s="617"/>
      <c r="D289" s="617"/>
      <c r="E289" s="617"/>
      <c r="F289" s="617"/>
      <c r="G289" s="617"/>
      <c r="H289" s="466"/>
      <c r="I289" s="617"/>
      <c r="J289" s="617"/>
      <c r="K289" s="1692">
        <f>H289</f>
        <v>0</v>
      </c>
      <c r="L289" s="466">
        <v>0</v>
      </c>
    </row>
    <row r="290" spans="1:14" ht="12.75" customHeight="1" x14ac:dyDescent="0.2">
      <c r="A290" s="1525" t="s">
        <v>1232</v>
      </c>
      <c r="B290" s="629" t="s">
        <v>638</v>
      </c>
      <c r="C290" s="617"/>
      <c r="D290" s="617"/>
      <c r="E290" s="617"/>
      <c r="F290" s="617"/>
      <c r="G290" s="617"/>
      <c r="H290" s="466"/>
      <c r="I290" s="617"/>
      <c r="J290" s="617"/>
      <c r="K290" s="1692">
        <f>H290</f>
        <v>0</v>
      </c>
      <c r="L290" s="466">
        <v>0</v>
      </c>
    </row>
    <row r="291" spans="1:14" x14ac:dyDescent="0.2">
      <c r="A291" s="1525" t="s">
        <v>91</v>
      </c>
      <c r="B291" s="615" t="s">
        <v>610</v>
      </c>
      <c r="C291" s="617"/>
      <c r="D291" s="617"/>
      <c r="E291" s="617"/>
      <c r="F291" s="617"/>
      <c r="G291" s="617"/>
      <c r="H291" s="466"/>
      <c r="I291" s="617"/>
      <c r="J291" s="617"/>
      <c r="K291" s="1692">
        <f>H291</f>
        <v>0</v>
      </c>
      <c r="L291" s="466">
        <v>0</v>
      </c>
    </row>
    <row r="292" spans="1:14" x14ac:dyDescent="0.2">
      <c r="A292" s="1525" t="s">
        <v>786</v>
      </c>
      <c r="B292" s="615" t="s">
        <v>639</v>
      </c>
      <c r="C292" s="617"/>
      <c r="D292" s="617"/>
      <c r="E292" s="617"/>
      <c r="F292" s="617"/>
      <c r="G292" s="617"/>
      <c r="H292" s="466"/>
      <c r="I292" s="617"/>
      <c r="J292" s="617"/>
      <c r="K292" s="1692">
        <f>H292</f>
        <v>0</v>
      </c>
      <c r="L292" s="466">
        <v>0</v>
      </c>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v>0</v>
      </c>
    </row>
    <row r="295" spans="1:14" ht="12.75" customHeight="1" thickTop="1" thickBot="1" x14ac:dyDescent="0.25">
      <c r="A295" s="2227" t="s">
        <v>526</v>
      </c>
      <c r="B295" s="2228"/>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236" t="s">
        <v>1053</v>
      </c>
      <c r="B296" s="2237"/>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9" t="s">
        <v>145</v>
      </c>
      <c r="B298" s="2213"/>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v>0</v>
      </c>
    </row>
    <row r="302" spans="1:14" ht="13.5" customHeight="1" x14ac:dyDescent="0.2">
      <c r="A302" s="1538" t="s">
        <v>1037</v>
      </c>
      <c r="B302" s="615" t="s">
        <v>595</v>
      </c>
      <c r="C302" s="466"/>
      <c r="D302" s="466"/>
      <c r="E302" s="466"/>
      <c r="F302" s="466"/>
      <c r="G302" s="466"/>
      <c r="H302" s="466"/>
      <c r="I302" s="467"/>
      <c r="J302" s="467"/>
      <c r="K302" s="1692">
        <f>SUM(C302:J302)</f>
        <v>0</v>
      </c>
      <c r="L302" s="466">
        <v>0</v>
      </c>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1959</v>
      </c>
      <c r="B306" s="691" t="s">
        <v>1954</v>
      </c>
      <c r="C306" s="617"/>
      <c r="D306" s="617"/>
      <c r="E306" s="467"/>
      <c r="F306" s="617"/>
      <c r="G306" s="617"/>
      <c r="H306" s="467"/>
      <c r="I306" s="617"/>
      <c r="J306" s="617"/>
      <c r="K306" s="1692">
        <f>SUM(E306,H306)</f>
        <v>0</v>
      </c>
      <c r="L306" s="467">
        <v>0</v>
      </c>
    </row>
    <row r="307" spans="1:14" x14ac:dyDescent="0.2">
      <c r="A307" s="1525" t="s">
        <v>322</v>
      </c>
      <c r="B307" s="615">
        <v>4120</v>
      </c>
      <c r="C307" s="617"/>
      <c r="D307" s="617"/>
      <c r="E307" s="467"/>
      <c r="F307" s="617"/>
      <c r="G307" s="617"/>
      <c r="H307" s="467"/>
      <c r="I307" s="477"/>
      <c r="J307" s="617"/>
      <c r="K307" s="1692">
        <f>SUM(E307,H307)</f>
        <v>0</v>
      </c>
      <c r="L307" s="466">
        <v>0</v>
      </c>
    </row>
    <row r="308" spans="1:14" x14ac:dyDescent="0.2">
      <c r="A308" s="1525" t="s">
        <v>721</v>
      </c>
      <c r="B308" s="615">
        <v>4140</v>
      </c>
      <c r="C308" s="617"/>
      <c r="D308" s="617"/>
      <c r="E308" s="467"/>
      <c r="F308" s="617"/>
      <c r="G308" s="617"/>
      <c r="H308" s="467"/>
      <c r="I308" s="477"/>
      <c r="J308" s="617"/>
      <c r="K308" s="1692">
        <f>SUM(E308,H308)</f>
        <v>0</v>
      </c>
      <c r="L308" s="466">
        <v>0</v>
      </c>
    </row>
    <row r="309" spans="1:14" ht="12.75" customHeight="1" x14ac:dyDescent="0.2">
      <c r="A309" s="1529" t="s">
        <v>722</v>
      </c>
      <c r="B309" s="629">
        <v>4190</v>
      </c>
      <c r="C309" s="617"/>
      <c r="D309" s="617"/>
      <c r="E309" s="467"/>
      <c r="F309" s="617"/>
      <c r="G309" s="617"/>
      <c r="H309" s="467"/>
      <c r="I309" s="477"/>
      <c r="J309" s="617"/>
      <c r="K309" s="1692">
        <f>SUM(E309,H309)</f>
        <v>0</v>
      </c>
      <c r="L309" s="466">
        <v>0</v>
      </c>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v>0</v>
      </c>
    </row>
    <row r="312" spans="1:14" s="675" customFormat="1" ht="12.75" customHeight="1" thickTop="1" thickBot="1" x14ac:dyDescent="0.25">
      <c r="A312" s="2224" t="s">
        <v>295</v>
      </c>
      <c r="B312" s="2225"/>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220" t="s">
        <v>1053</v>
      </c>
      <c r="B313" s="2221"/>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33" t="s">
        <v>151</v>
      </c>
      <c r="B315" s="2234"/>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5" t="s">
        <v>954</v>
      </c>
      <c r="B317" s="2234"/>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v>0</v>
      </c>
      <c r="M319" s="666"/>
      <c r="N319" s="666"/>
    </row>
    <row r="320" spans="1:14" s="675" customFormat="1" x14ac:dyDescent="0.2">
      <c r="A320" s="1544" t="s">
        <v>1905</v>
      </c>
      <c r="B320" s="699" t="s">
        <v>300</v>
      </c>
      <c r="C320" s="467"/>
      <c r="D320" s="467"/>
      <c r="E320" s="467"/>
      <c r="F320" s="467"/>
      <c r="G320" s="467"/>
      <c r="H320" s="467"/>
      <c r="I320" s="467"/>
      <c r="J320" s="467"/>
      <c r="K320" s="1692">
        <f t="shared" ref="K320:K327" si="24">SUM(C320:J320)</f>
        <v>0</v>
      </c>
      <c r="L320" s="467">
        <v>0</v>
      </c>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v>0</v>
      </c>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v>0</v>
      </c>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v>0</v>
      </c>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v>0</v>
      </c>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v>0</v>
      </c>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v>0</v>
      </c>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v>0</v>
      </c>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v>0</v>
      </c>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v>0</v>
      </c>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1960</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1954</v>
      </c>
      <c r="C332" s="1855"/>
      <c r="D332" s="1855"/>
      <c r="E332" s="1855"/>
      <c r="F332" s="1855"/>
      <c r="G332" s="1855"/>
      <c r="H332" s="467"/>
      <c r="I332" s="1855"/>
      <c r="J332" s="1855"/>
      <c r="K332" s="1692">
        <f>H332</f>
        <v>0</v>
      </c>
      <c r="L332" s="467">
        <v>0</v>
      </c>
      <c r="M332" s="666"/>
      <c r="N332" s="666"/>
    </row>
    <row r="333" spans="1:14" s="675" customFormat="1" ht="12.75" customHeight="1" x14ac:dyDescent="0.2">
      <c r="A333" s="1854" t="s">
        <v>322</v>
      </c>
      <c r="B333" s="1849" t="s">
        <v>1956</v>
      </c>
      <c r="C333" s="1855"/>
      <c r="D333" s="1855"/>
      <c r="E333" s="1855"/>
      <c r="F333" s="1855"/>
      <c r="G333" s="1855"/>
      <c r="H333" s="467"/>
      <c r="I333" s="1855"/>
      <c r="J333" s="1855"/>
      <c r="K333" s="1692">
        <f>H333</f>
        <v>0</v>
      </c>
      <c r="L333" s="467">
        <v>0</v>
      </c>
      <c r="M333" s="666"/>
      <c r="N333" s="666"/>
    </row>
    <row r="334" spans="1:14" s="675" customFormat="1" ht="12.75" customHeight="1" thickBot="1" x14ac:dyDescent="0.25">
      <c r="A334" s="1854" t="s">
        <v>1961</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v>0</v>
      </c>
    </row>
    <row r="338" spans="1:14" ht="12.75" customHeight="1" x14ac:dyDescent="0.2">
      <c r="A338" s="1539" t="s">
        <v>1232</v>
      </c>
      <c r="B338" s="691" t="s">
        <v>638</v>
      </c>
      <c r="C338" s="639"/>
      <c r="D338" s="639"/>
      <c r="E338" s="639"/>
      <c r="F338" s="639"/>
      <c r="G338" s="639"/>
      <c r="H338" s="478"/>
      <c r="I338" s="639"/>
      <c r="J338" s="639"/>
      <c r="K338" s="1692">
        <f>H338</f>
        <v>0</v>
      </c>
      <c r="L338" s="478">
        <v>0</v>
      </c>
    </row>
    <row r="339" spans="1:14" x14ac:dyDescent="0.2">
      <c r="A339" s="1525" t="s">
        <v>957</v>
      </c>
      <c r="B339" s="629">
        <v>5150</v>
      </c>
      <c r="C339" s="639"/>
      <c r="D339" s="639"/>
      <c r="E339" s="639"/>
      <c r="F339" s="639"/>
      <c r="G339" s="639"/>
      <c r="H339" s="467"/>
      <c r="I339" s="639"/>
      <c r="J339" s="639"/>
      <c r="K339" s="1692">
        <f>H339</f>
        <v>0</v>
      </c>
      <c r="L339" s="467">
        <v>0</v>
      </c>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v>0</v>
      </c>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222" t="s">
        <v>1053</v>
      </c>
      <c r="B343" s="2223"/>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12" t="s">
        <v>1023</v>
      </c>
      <c r="B345" s="2213"/>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v>0</v>
      </c>
    </row>
    <row r="349" spans="1:14" x14ac:dyDescent="0.2">
      <c r="A349" s="1525" t="s">
        <v>206</v>
      </c>
      <c r="B349" s="615">
        <v>2540</v>
      </c>
      <c r="C349" s="466"/>
      <c r="D349" s="466"/>
      <c r="E349" s="466"/>
      <c r="F349" s="466"/>
      <c r="G349" s="466"/>
      <c r="H349" s="466"/>
      <c r="I349" s="467"/>
      <c r="J349" s="467"/>
      <c r="K349" s="1692">
        <f>SUM(C349:J349)</f>
        <v>0</v>
      </c>
      <c r="L349" s="466">
        <v>0</v>
      </c>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v>0</v>
      </c>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1962</v>
      </c>
      <c r="B354" s="684" t="s">
        <v>1954</v>
      </c>
      <c r="C354" s="617"/>
      <c r="D354" s="617"/>
      <c r="E354" s="617"/>
      <c r="F354" s="617"/>
      <c r="G354" s="617"/>
      <c r="H354" s="474"/>
      <c r="I354" s="702"/>
      <c r="J354" s="617"/>
      <c r="K354" s="1720">
        <f>H354</f>
        <v>0</v>
      </c>
      <c r="L354" s="471">
        <v>0</v>
      </c>
    </row>
    <row r="355" spans="1:14" ht="12.75" customHeight="1" x14ac:dyDescent="0.2">
      <c r="A355" s="1534" t="s">
        <v>1963</v>
      </c>
      <c r="B355" s="691" t="s">
        <v>1956</v>
      </c>
      <c r="C355" s="617"/>
      <c r="D355" s="617"/>
      <c r="E355" s="617"/>
      <c r="F355" s="617"/>
      <c r="G355" s="617"/>
      <c r="H355" s="467"/>
      <c r="I355" s="702"/>
      <c r="J355" s="617"/>
      <c r="K355" s="1764">
        <f>H355</f>
        <v>0</v>
      </c>
      <c r="L355" s="467">
        <v>0</v>
      </c>
    </row>
    <row r="356" spans="1:14" ht="12.75" customHeight="1" x14ac:dyDescent="0.2">
      <c r="A356" s="1856" t="s">
        <v>722</v>
      </c>
      <c r="B356" s="684" t="s">
        <v>579</v>
      </c>
      <c r="C356" s="617"/>
      <c r="D356" s="617"/>
      <c r="E356" s="617"/>
      <c r="F356" s="617"/>
      <c r="G356" s="617"/>
      <c r="H356" s="479"/>
      <c r="I356" s="702"/>
      <c r="J356" s="617"/>
      <c r="K356" s="1761">
        <f>H356</f>
        <v>0</v>
      </c>
      <c r="L356" s="479">
        <v>0</v>
      </c>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v>0</v>
      </c>
    </row>
    <row r="361" spans="1:14" ht="12.75" customHeight="1" x14ac:dyDescent="0.2">
      <c r="A361" s="1526" t="s">
        <v>640</v>
      </c>
      <c r="B361" s="603" t="s">
        <v>639</v>
      </c>
      <c r="C361" s="617"/>
      <c r="D361" s="617"/>
      <c r="E361" s="617"/>
      <c r="F361" s="617"/>
      <c r="G361" s="617"/>
      <c r="H361" s="467"/>
      <c r="I361" s="617"/>
      <c r="J361" s="617"/>
      <c r="K361" s="1692">
        <f>SUM(C361:J361)</f>
        <v>0</v>
      </c>
      <c r="L361" s="466">
        <v>0</v>
      </c>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v>0</v>
      </c>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v>0</v>
      </c>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236" t="s">
        <v>1053</v>
      </c>
      <c r="B368" s="2237"/>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SEFA NOTES (2)</vt:lpstr>
      <vt:lpstr> SEFA</vt:lpstr>
      <vt:lpstr> SEFA (2)</vt:lpstr>
      <vt:lpstr>SF&amp;QC Sec-1</vt:lpstr>
      <vt:lpstr>SF&amp;QC Sec-2</vt:lpstr>
      <vt:lpstr>SF&amp;QC Sec-3</vt:lpstr>
      <vt:lpstr>SSPAF</vt:lpstr>
      <vt:lpstr>' SEFA'!Print_Area</vt:lpstr>
      <vt:lpstr>' SEFA (2)'!Print_Area</vt:lpstr>
      <vt:lpstr>'SEFA NOTES'!Print_Area</vt:lpstr>
      <vt:lpstr>'SEFA NOTES (2)'!Print_Area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2018-10-03T14:46:11Z</cp:lastPrinted>
  <dcterms:created xsi:type="dcterms:W3CDTF">2003-10-29T19:06:34Z</dcterms:created>
  <dcterms:modified xsi:type="dcterms:W3CDTF">2018-10-10T16:28:11Z</dcterms:modified>
</cp:coreProperties>
</file>