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82" i="36"/>
  <c r="D78" i="36"/>
  <c r="K75" i="29"/>
  <c r="K130" i="29"/>
  <c r="B2805" i="106" s="1"/>
  <c r="D2805" i="106" s="1"/>
  <c r="K185" i="29"/>
  <c r="F14" i="4" s="1"/>
  <c r="B2597" i="106" s="1"/>
  <c r="D2597" i="106" s="1"/>
  <c r="K122" i="29"/>
  <c r="F15" i="145" s="1"/>
  <c r="F19" i="145" s="1"/>
  <c r="K67" i="29"/>
  <c r="K64" i="29"/>
  <c r="K59" i="29"/>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c r="B6730" i="106"/>
  <c r="D6730" i="106" s="1"/>
  <c r="B6731" i="106"/>
  <c r="D6731" i="106" s="1"/>
  <c r="B6732" i="106"/>
  <c r="D6732" i="106" s="1"/>
  <c r="B6733" i="106"/>
  <c r="D6733" i="106"/>
  <c r="B6734" i="106"/>
  <c r="D6734" i="106" s="1"/>
  <c r="B6735" i="106"/>
  <c r="D6735" i="106" s="1"/>
  <c r="B6736" i="106"/>
  <c r="D6736" i="106" s="1"/>
  <c r="B6737" i="106"/>
  <c r="D6737" i="106" s="1"/>
  <c r="B6738" i="106"/>
  <c r="D6738" i="106" s="1"/>
  <c r="B6739" i="106"/>
  <c r="D6739" i="106"/>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c r="B6750" i="106"/>
  <c r="D6750" i="106" s="1"/>
  <c r="B6751" i="106"/>
  <c r="D6751" i="106" s="1"/>
  <c r="B6752" i="106"/>
  <c r="D6752" i="106" s="1"/>
  <c r="B6753" i="106"/>
  <c r="D6753" i="106" s="1"/>
  <c r="B6754" i="106"/>
  <c r="D6754" i="106" s="1"/>
  <c r="B6755" i="106"/>
  <c r="D6755" i="106"/>
  <c r="B6756" i="106"/>
  <c r="D6756" i="106" s="1"/>
  <c r="B6757" i="106"/>
  <c r="D6757" i="106" s="1"/>
  <c r="B6758" i="106"/>
  <c r="D6758" i="106" s="1"/>
  <c r="B6759" i="106"/>
  <c r="D6759" i="106" s="1"/>
  <c r="B6760" i="106"/>
  <c r="D6760" i="106" s="1"/>
  <c r="B6761" i="106"/>
  <c r="D6761" i="106"/>
  <c r="B6762" i="106"/>
  <c r="D6762" i="106" s="1"/>
  <c r="B6763" i="106"/>
  <c r="D6763" i="106" s="1"/>
  <c r="B6764" i="106"/>
  <c r="D6764" i="106" s="1"/>
  <c r="B6765" i="106"/>
  <c r="D6765" i="106"/>
  <c r="B6766" i="106"/>
  <c r="D6766" i="106" s="1"/>
  <c r="B6767" i="106"/>
  <c r="D6767" i="106" s="1"/>
  <c r="B6768" i="106"/>
  <c r="D6768" i="106" s="1"/>
  <c r="B6769" i="106"/>
  <c r="D6769" i="106" s="1"/>
  <c r="B6770" i="106"/>
  <c r="D6770" i="106" s="1"/>
  <c r="B6771" i="106"/>
  <c r="D6771" i="106"/>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c r="B6782" i="106"/>
  <c r="D6782" i="106" s="1"/>
  <c r="B6783" i="106"/>
  <c r="D6783" i="106" s="1"/>
  <c r="B6784" i="106"/>
  <c r="D6784" i="106" s="1"/>
  <c r="B6785" i="106"/>
  <c r="D6785" i="106" s="1"/>
  <c r="B6786" i="106"/>
  <c r="D6786" i="106" s="1"/>
  <c r="B6787" i="106"/>
  <c r="D6787" i="106"/>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c r="B6798" i="106"/>
  <c r="D6798" i="106" s="1"/>
  <c r="B6799" i="106"/>
  <c r="D6799" i="106" s="1"/>
  <c r="B6800" i="106"/>
  <c r="D6800" i="106" s="1"/>
  <c r="B6801" i="106"/>
  <c r="D6801" i="106" s="1"/>
  <c r="B6802" i="106"/>
  <c r="D6802" i="106" s="1"/>
  <c r="B6803" i="106"/>
  <c r="D6803" i="106"/>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c r="B6814" i="106"/>
  <c r="D6814" i="106" s="1"/>
  <c r="B6815" i="106"/>
  <c r="D6815" i="106" s="1"/>
  <c r="B6816" i="106"/>
  <c r="D6816" i="106" s="1"/>
  <c r="B6817" i="106"/>
  <c r="D6817" i="106" s="1"/>
  <c r="B6818" i="106"/>
  <c r="D6818" i="106" s="1"/>
  <c r="B6819" i="106"/>
  <c r="D6819" i="106"/>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6" i="108"/>
  <c r="G26" i="108"/>
  <c r="E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22" i="37"/>
  <c r="L5" i="11"/>
  <c r="B2056" i="106" s="1"/>
  <c r="D2056" i="106" s="1"/>
  <c r="D4" i="7"/>
  <c r="B1760" i="106" s="1"/>
  <c r="D1760" i="106" s="1"/>
  <c r="D9" i="7"/>
  <c r="B1767" i="106" s="1"/>
  <c r="D1767" i="106" s="1"/>
  <c r="F128" i="34"/>
  <c r="B5752" i="106"/>
  <c r="D5752" i="106" s="1"/>
  <c r="D7" i="7"/>
  <c r="B1763" i="106" s="1"/>
  <c r="D1763" i="106" s="1"/>
  <c r="B1746" i="106"/>
  <c r="D1746" i="106" s="1"/>
  <c r="D12" i="7"/>
  <c r="B1769" i="106" s="1"/>
  <c r="D1769" i="106" s="1"/>
  <c r="D11" i="7"/>
  <c r="B1768" i="106" s="1"/>
  <c r="D1768" i="106" s="1"/>
  <c r="D15" i="7"/>
  <c r="B1772" i="106" s="1"/>
  <c r="D1772" i="106" s="1"/>
  <c r="G172" i="5" l="1"/>
  <c r="H173" i="5"/>
  <c r="B5906" i="106" s="1"/>
  <c r="D5906" i="106" s="1"/>
  <c r="F130" i="34"/>
  <c r="J274" i="5"/>
  <c r="B7054" i="106" s="1"/>
  <c r="D7054" i="106" s="1"/>
  <c r="F131" i="34"/>
  <c r="F127" i="34"/>
  <c r="F172" i="5"/>
  <c r="B5644" i="106" s="1"/>
  <c r="D5644" i="106" s="1"/>
  <c r="G109" i="5"/>
  <c r="B6024" i="106" s="1"/>
  <c r="D6024" i="106" s="1"/>
  <c r="L342" i="29"/>
  <c r="L312" i="29"/>
  <c r="D7245" i="106"/>
  <c r="F136" i="34"/>
  <c r="C109" i="5"/>
  <c r="B5121" i="106" s="1"/>
  <c r="D5121" i="106" s="1"/>
  <c r="K76" i="4"/>
  <c r="B3586" i="106" s="1"/>
  <c r="D3586" i="106" s="1"/>
  <c r="H76" i="4"/>
  <c r="B3298" i="106" s="1"/>
  <c r="D3298" i="106" s="1"/>
  <c r="K184" i="29"/>
  <c r="F13" i="4" s="1"/>
  <c r="B2596" i="106" s="1"/>
  <c r="D2596" i="106" s="1"/>
  <c r="C129" i="29"/>
  <c r="G173" i="5"/>
  <c r="B5778" i="106" s="1"/>
  <c r="D5778" i="106" s="1"/>
  <c r="B5770" i="106"/>
  <c r="D5770" i="106" s="1"/>
  <c r="B1364" i="106"/>
  <c r="D1364" i="106" s="1"/>
  <c r="G210" i="29"/>
  <c r="I274" i="5"/>
  <c r="B3668" i="106"/>
  <c r="D3668" i="106" s="1"/>
  <c r="K350" i="29"/>
  <c r="B3454" i="106"/>
  <c r="D3454" i="106" s="1"/>
  <c r="L15" i="11"/>
  <c r="B3459" i="106" s="1"/>
  <c r="D3459" i="106" s="1"/>
  <c r="B2054" i="106"/>
  <c r="D2054" i="106" s="1"/>
  <c r="L13" i="11"/>
  <c r="B2060" i="106" s="1"/>
  <c r="D2060" i="106" s="1"/>
  <c r="B1329" i="106"/>
  <c r="D1329" i="106" s="1"/>
  <c r="F61" i="34"/>
  <c r="B5304" i="106"/>
  <c r="D5304" i="106" s="1"/>
  <c r="F41" i="34"/>
  <c r="J77" i="4"/>
  <c r="B6262" i="106" s="1"/>
  <c r="D6262" i="106" s="1"/>
  <c r="H6" i="4"/>
  <c r="B2656" i="106" s="1"/>
  <c r="D2656" i="106" s="1"/>
  <c r="G4" i="4"/>
  <c r="B2603" i="106" s="1"/>
  <c r="D2603" i="106" s="1"/>
  <c r="D24" i="37"/>
  <c r="B4270" i="106" s="1"/>
  <c r="D4270" i="106" s="1"/>
  <c r="F66" i="34"/>
  <c r="F45" i="34"/>
  <c r="G352" i="29"/>
  <c r="B3254" i="106"/>
  <c r="D3254" i="106" s="1"/>
  <c r="F77" i="4"/>
  <c r="B3255" i="106" s="1"/>
  <c r="D3255" i="106" s="1"/>
  <c r="E13" i="145"/>
  <c r="G13" i="145" s="1"/>
  <c r="B2724" i="106"/>
  <c r="D2724" i="106" s="1"/>
  <c r="E15" i="145"/>
  <c r="G15" i="145" s="1"/>
  <c r="B1126" i="106"/>
  <c r="D1126" i="106" s="1"/>
  <c r="K274" i="5"/>
  <c r="F35" i="34"/>
  <c r="D27" i="108"/>
  <c r="D41" i="108" s="1"/>
  <c r="E43" i="108" s="1"/>
  <c r="D26" i="108"/>
  <c r="D109" i="5"/>
  <c r="F111" i="34"/>
  <c r="D13" i="7"/>
  <c r="B3726" i="106" s="1"/>
  <c r="D3726" i="106" s="1"/>
  <c r="G5" i="4"/>
  <c r="B3409" i="106" s="1"/>
  <c r="D3409" i="106" s="1"/>
  <c r="B7041" i="106"/>
  <c r="D7041" i="106" s="1"/>
  <c r="G39" i="108"/>
  <c r="G29" i="108"/>
  <c r="D17" i="7"/>
  <c r="B4104" i="106" s="1"/>
  <c r="D4104" i="106" s="1"/>
  <c r="H109" i="5"/>
  <c r="D5" i="7"/>
  <c r="B1761" i="106" s="1"/>
  <c r="D1761" i="106" s="1"/>
  <c r="D5" i="4"/>
  <c r="B3406" i="106" s="1"/>
  <c r="D3406" i="106" s="1"/>
  <c r="K173" i="5"/>
  <c r="K6" i="4" s="1"/>
  <c r="B3570" i="106" s="1"/>
  <c r="D3570" i="106" s="1"/>
  <c r="B5096" i="106"/>
  <c r="D5096" i="106" s="1"/>
  <c r="L367" i="29"/>
  <c r="F19" i="7"/>
  <c r="B1807" i="106" s="1"/>
  <c r="D1807" i="106" s="1"/>
  <c r="F46" i="34"/>
  <c r="E29" i="108"/>
  <c r="F26" i="108"/>
  <c r="I342" i="29"/>
  <c r="B7222" i="106" s="1"/>
  <c r="D7222" i="106" s="1"/>
  <c r="I24" i="12"/>
  <c r="K285" i="29"/>
  <c r="B3724" i="106" s="1"/>
  <c r="D3724" i="106" s="1"/>
  <c r="B3723" i="106"/>
  <c r="D3723" i="106" s="1"/>
  <c r="B1410" i="106"/>
  <c r="D1410" i="106" s="1"/>
  <c r="E174" i="29"/>
  <c r="B1309" i="106" s="1"/>
  <c r="D1309" i="106" s="1"/>
  <c r="F21" i="8"/>
  <c r="B3621" i="106"/>
  <c r="D3621" i="106" s="1"/>
  <c r="C367" i="29"/>
  <c r="K41" i="3"/>
  <c r="F106" i="34"/>
  <c r="C172" i="5"/>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D274" i="5"/>
  <c r="B3447" i="106"/>
  <c r="D3447" i="106" s="1"/>
  <c r="B7270" i="106"/>
  <c r="H367" i="29" l="1"/>
  <c r="B3660" i="106" s="1"/>
  <c r="D3660" i="106" s="1"/>
  <c r="B1317" i="106"/>
  <c r="D1317" i="106" s="1"/>
  <c r="D7253" i="106"/>
  <c r="B1879" i="106"/>
  <c r="D1879" i="106" s="1"/>
  <c r="H22" i="37"/>
  <c r="B3649" i="106"/>
  <c r="D3649" i="106" s="1"/>
  <c r="G367" i="29"/>
  <c r="B3650" i="106" s="1"/>
  <c r="D3650" i="106" s="1"/>
  <c r="B3670" i="106"/>
  <c r="D3670" i="106" s="1"/>
  <c r="K352" i="29"/>
  <c r="D7254" i="106"/>
  <c r="J16" i="4"/>
  <c r="B6226" i="106" s="1"/>
  <c r="D6226" i="106" s="1"/>
  <c r="D7250" i="106"/>
  <c r="C114" i="29"/>
  <c r="B757" i="106" s="1"/>
  <c r="D757" i="106" s="1"/>
  <c r="B3568" i="106"/>
  <c r="D3568" i="106" s="1"/>
  <c r="D52" i="36"/>
  <c r="F73" i="34"/>
  <c r="G15" i="4"/>
  <c r="B6032" i="106" s="1"/>
  <c r="D6032" i="106" s="1"/>
  <c r="B6025" i="106"/>
  <c r="D6025" i="106" s="1"/>
  <c r="H4" i="4"/>
  <c r="B5356" i="106"/>
  <c r="D5356" i="106" s="1"/>
  <c r="D4" i="4"/>
  <c r="B2564" i="106" s="1"/>
  <c r="D2564" i="106" s="1"/>
  <c r="B1365" i="106"/>
  <c r="D1365" i="106" s="1"/>
  <c r="F65" i="34"/>
  <c r="D19" i="7"/>
  <c r="B1775" i="106" s="1"/>
  <c r="D1775" i="106" s="1"/>
  <c r="K365" i="29"/>
  <c r="K367" i="29" s="1"/>
  <c r="D7255" i="106"/>
  <c r="B7215" i="106"/>
  <c r="D7215" i="106" s="1"/>
  <c r="D7252" i="106"/>
  <c r="F274" i="5"/>
  <c r="F275" i="5" s="1"/>
  <c r="B5720" i="106" s="1"/>
  <c r="D5720" i="106" s="1"/>
  <c r="B1996" i="106"/>
  <c r="D1996" i="106" s="1"/>
  <c r="I26" i="12"/>
  <c r="B7741" i="106" s="1"/>
  <c r="D7741" i="106" s="1"/>
  <c r="B5214" i="106"/>
  <c r="D5214" i="106" s="1"/>
  <c r="C173" i="5"/>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J8" i="4"/>
  <c r="D7" i="4"/>
  <c r="D275" i="5"/>
  <c r="B5507" i="106"/>
  <c r="D5507" i="106" s="1"/>
  <c r="B7298" i="106"/>
  <c r="B7299" i="106"/>
  <c r="F7" i="4" l="1"/>
  <c r="K13" i="4"/>
  <c r="B3572" i="106" s="1"/>
  <c r="D3572" i="106" s="1"/>
  <c r="B3672" i="106"/>
  <c r="D3672" i="106" s="1"/>
  <c r="B5719" i="106"/>
  <c r="D5719" i="106" s="1"/>
  <c r="B7243" i="106"/>
  <c r="D7243" i="106" s="1"/>
  <c r="F24" i="37"/>
  <c r="B2655" i="106"/>
  <c r="D2655" i="106" s="1"/>
  <c r="H8" i="4"/>
  <c r="K16" i="4"/>
  <c r="J17" i="4"/>
  <c r="E41" i="108"/>
  <c r="G41" i="108"/>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G44" i="108"/>
  <c r="G45" i="108"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658" i="106"/>
  <c r="D2658" i="106" s="1"/>
  <c r="H10" i="4"/>
  <c r="B4127" i="106" s="1"/>
  <c r="D4127" i="106" s="1"/>
  <c r="B2594" i="106"/>
  <c r="D2594" i="106" s="1"/>
  <c r="F8"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8" i="146" l="1"/>
  <c r="F10" i="4"/>
  <c r="B4125" i="106" s="1"/>
  <c r="D4125" i="106" s="1"/>
  <c r="B2595" i="106"/>
  <c r="D2595" i="106"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<sst xmlns="http://schemas.openxmlformats.org/spreadsheetml/2006/main" count="5012" uniqueCount="2092">
  <si>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</si>
  <si>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</si>
  <si>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</si>
  <si>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</si>
  <si>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</si>
  <si>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</si>
  <si>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</si>
  <si>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</si>
  <si>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</si>
  <si>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</si>
  <si>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</si>
  <si>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</si>
  <si>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</si>
  <si>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</si>
  <si>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</si>
  <si>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</si>
  <si>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</si>
  <si>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</si>
  <si>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</si>
  <si>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</si>
  <si>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</si>
  <si>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</si>
  <si>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</si>
  <si>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</si>
  <si>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</si>
  <si>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</si>
  <si>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</si>
  <si>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</si>
  <si>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</si>
  <si>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</si>
  <si>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</si>
  <si>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</si>
  <si>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</si>
  <si>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</si>
  <si>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</si>
  <si>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</si>
  <si>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</si>
  <si>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</si>
  <si>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</si>
  <si>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</si>
  <si>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</si>
  <si>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</si>
  <si>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</si>
  <si>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</si>
  <si>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</si>
  <si>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</si>
  <si>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</si>
  <si>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</si>
  <si>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</si>
  <si>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</si>
  <si>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</si>
  <si>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</si>
  <si>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</si>
  <si>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</si>
  <si>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</si>
  <si>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</si>
  <si>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</si>
  <si>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</si>
  <si>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</si>
  <si>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</si>
  <si>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</si>
  <si>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</si>
  <si>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</si>
  <si>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</si>
  <si>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</si>
  <si>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</si>
  <si>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</si>
  <si>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</si>
  <si>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</si>
  <si>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</si>
  <si>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</si>
  <si>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</si>
  <si>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</si>
  <si>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</si>
  <si>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</si>
  <si>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</si>
  <si>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</si>
  <si>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</si>
  <si>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</si>
  <si>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</si>
  <si>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</si>
  <si>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</si>
  <si>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</si>
  <si>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</si>
  <si>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</si>
  <si>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</si>
  <si>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</si>
  <si>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</si>
  <si>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</si>
  <si>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</si>
  <si>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</si>
  <si>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</si>
  <si>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</si>
  <si>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</si>
  <si>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</si>
  <si>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</si>
  <si>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</si>
  <si>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</si>
  <si>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</si>
  <si>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</si>
  <si>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</si>
  <si>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</si>
  <si>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</si>
  <si>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</si>
  <si>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</si>
  <si>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</si>
  <si>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</si>
  <si>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</si>
  <si>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</si>
  <si>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</si>
  <si>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</si>
  <si>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</si>
  <si>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</si>
  <si>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</si>
  <si>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</si>
  <si>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</si>
  <si>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</si>
  <si>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</si>
  <si>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</si>
  <si>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</si>
  <si>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</si>
  <si>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</si>
  <si>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</si>
  <si>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</si>
  <si>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</si>
  <si>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</si>
  <si>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</si>
  <si>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</si>
  <si>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</si>
  <si>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</si>
  <si>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</si>
  <si>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</si>
  <si>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</si>
  <si>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</si>
  <si>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</si>
  <si>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</si>
  <si>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</si>
  <si>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</si>
  <si>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</si>
  <si>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</si>
  <si>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</si>
  <si>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</si>
  <si>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</si>
  <si>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</si>
  <si>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</si>
  <si>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</si>
  <si>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</si>
  <si>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</si>
  <si>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</si>
  <si>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</si>
  <si>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</si>
  <si>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</si>
  <si>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</si>
  <si>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</si>
  <si>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</si>
  <si>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</si>
  <si>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</si>
  <si>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</si>
  <si>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</si>
  <si>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</si>
  <si>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</si>
  <si>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</si>
  <si>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</si>
  <si>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</si>
  <si>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</si>
  <si>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</si>
  <si>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</si>
  <si>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</si>
  <si>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</si>
  <si>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</si>
  <si>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</si>
  <si>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</si>
  <si>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</si>
  <si>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</si>
  <si>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</si>
  <si>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</si>
  <si>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</si>
  <si>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</si>
  <si>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</si>
  <si>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</si>
  <si>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</si>
  <si>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</si>
  <si>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</si>
  <si>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</si>
  <si>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</si>
  <si>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</si>
  <si>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</si>
  <si>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</si>
  <si>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</si>
  <si>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</si>
  <si>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</si>
  <si>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</si>
  <si>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</si>
  <si>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</si>
  <si>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</si>
  <si>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</si>
  <si>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</si>
  <si>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</si>
  <si>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</si>
  <si>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</si>
  <si>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</si>
  <si>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</si>
  <si>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</si>
  <si>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</si>
  <si>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</si>
  <si>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</si>
  <si>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</si>
  <si>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</si>
  <si>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</si>
  <si>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</si>
  <si>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</si>
  <si>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</si>
  <si>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</si>
  <si>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</si>
  <si>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</si>
  <si>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</si>
  <si>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</si>
  <si>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</si>
  <si>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</si>
  <si>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</si>
  <si>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</si>
  <si>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</si>
  <si>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</si>
  <si>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</si>
  <si>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</si>
  <si>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</si>
  <si>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</si>
  <si>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</si>
  <si>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</si>
  <si>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</si>
  <si>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</si>
  <si>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</si>
  <si>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</si>
  <si>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</si>
  <si>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</si>
  <si>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</si>
  <si>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</si>
  <si>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</si>
  <si>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</si>
  <si>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</si>
  <si>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</si>
  <si>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</si>
  <si>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</si>
  <si>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</si>
  <si>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</si>
  <si>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</si>
  <si>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</si>
  <si>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</si>
  <si>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</si>
  <si>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</si>
  <si>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</si>
  <si>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</si>
  <si>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</si>
  <si>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</si>
  <si>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</si>
  <si>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</si>
  <si>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</si>
  <si>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</si>
  <si>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</si>
  <si>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</si>
  <si>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</si>
  <si>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</si>
  <si>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</si>
  <si>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</si>
  <si>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</si>
  <si>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</si>
  <si>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</si>
  <si>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</si>
  <si>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</si>
  <si>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</si>
  <si>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</si>
  <si>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</si>
  <si>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</si>
  <si>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</si>
  <si>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</si>
  <si>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</si>
  <si>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</si>
  <si>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</si>
  <si>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</si>
  <si>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</si>
  <si>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</si>
  <si>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</si>
  <si>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</si>
  <si>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</si>
  <si>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</si>
  <si>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</si>
  <si>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</si>
  <si>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</si>
  <si>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</si>
  <si>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</si>
  <si>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</si>
  <si>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</si>
  <si>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</si>
  <si>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</si>
  <si>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</si>
  <si>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</si>
  <si>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</si>
  <si>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</si>
  <si>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</si>
  <si>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</si>
  <si>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</si>
  <si>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</si>
  <si>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</si>
  <si>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</si>
  <si>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</si>
  <si>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</si>
  <si>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</si>
  <si>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</si>
  <si>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</si>
  <si>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</si>
  <si>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</si>
  <si>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</si>
  <si>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</si>
  <si>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</si>
  <si>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</si>
  <si>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</si>
  <si>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</si>
  <si>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</si>
  <si>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</si>
  <si>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</si>
  <si>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</si>
  <si>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</si>
  <si>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</si>
  <si>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</si>
  <si>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</si>
  <si>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</si>
  <si>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</si>
  <si>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</si>
  <si>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</si>
  <si>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</si>
  <si>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</si>
  <si>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</si>
  <si>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</si>
  <si>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</si>
  <si>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</si>
  <si>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</si>
  <si>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</si>
  <si>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</si>
  <si>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</si>
  <si>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</si>
  <si>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</si>
  <si>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</si>
  <si>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</si>
  <si>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</si>
  <si>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</si>
  <si>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</si>
  <si>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</si>
  <si>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</si>
  <si>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</si>
  <si>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</si>
  <si>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</si>
  <si>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</si>
  <si>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</si>
  <si>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</si>
  <si>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</si>
  <si>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</si>
  <si>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</si>
  <si>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</si>
  <si>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</si>
  <si>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</si>
  <si>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</si>
  <si>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</si>
  <si>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</si>
  <si>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</si>
  <si>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</si>
  <si>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</si>
  <si>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</si>
  <si>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</si>
  <si>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</si>
  <si>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</si>
  <si>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</si>
  <si>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</si>
  <si>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</si>
  <si>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</si>
  <si>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</si>
  <si>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</si>
  <si>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</si>
  <si>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</si>
  <si>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</si>
  <si>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</si>
  <si>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</si>
  <si>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</si>
  <si>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</si>
  <si>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</si>
  <si>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</si>
  <si>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</si>
  <si>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</si>
  <si>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</si>
  <si>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</si>
  <si>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</si>
  <si>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</si>
  <si>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</si>
  <si>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</si>
  <si>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</si>
  <si>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</si>
  <si>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</si>
  <si>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</si>
  <si>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</si>
  <si>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</si>
  <si>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</si>
  <si>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</si>
  <si>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</si>
  <si>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</si>
  <si>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</si>
  <si>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</si>
  <si>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</si>
  <si>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</si>
  <si>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</si>
  <si>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</si>
  <si>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</si>
  <si>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</si>
  <si>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</si>
  <si>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</si>
  <si>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</si>
  <si>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</si>
  <si>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</si>
  <si>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</si>
  <si>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</si>
  <si>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</si>
  <si>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</si>
  <si>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</si>
  <si>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</si>
  <si>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</si>
  <si>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</si>
  <si>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</si>
  <si>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</si>
  <si>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</si>
  <si>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</si>
  <si>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</si>
  <si>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</si>
  <si>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</si>
  <si>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</si>
  <si>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</si>
  <si>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</si>
  <si>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</si>
  <si>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</si>
  <si>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</si>
  <si>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</si>
  <si>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</si>
  <si>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</si>
  <si>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</si>
  <si>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</si>
  <si>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</si>
  <si>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</si>
  <si>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</si>
  <si>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</si>
  <si>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</si>
  <si>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</si>
  <si>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</si>
  <si>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</si>
  <si>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</si>
  <si>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</si>
  <si>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</si>
  <si>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</si>
  <si>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</si>
  <si>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</si>
  <si>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</si>
  <si>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</si>
  <si>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</si>
  <si>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</si>
  <si>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</si>
  <si>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</si>
  <si>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</si>
  <si>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</si>
  <si>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</si>
  <si>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</si>
  <si>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</si>
  <si>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</si>
  <si>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</si>
  <si>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</si>
  <si>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</si>
  <si>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</si>
  <si>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</si>
  <si>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</si>
  <si>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</si>
  <si>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</si>
  <si>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</si>
  <si>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</si>
  <si>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</si>
  <si>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</si>
  <si>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</si>
  <si>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</si>
  <si>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</si>
  <si>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</si>
  <si>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</si>
  <si>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</si>
  <si>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</si>
  <si>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</si>
  <si>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</si>
  <si>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</si>
  <si>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</si>
  <si>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</si>
  <si>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</si>
  <si>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</si>
  <si>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</si>
  <si>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</si>
  <si>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</si>
  <si>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</si>
  <si>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</si>
  <si>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</si>
  <si>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</si>
  <si>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</si>
  <si>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</si>
  <si>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</si>
  <si>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</si>
  <si>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</si>
  <si>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</si>
  <si>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</si>
  <si>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</si>
  <si>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</si>
  <si>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</si>
  <si>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</si>
  <si>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</si>
  <si>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</si>
  <si>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</si>
  <si>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</si>
  <si>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</si>
  <si>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</si>
  <si>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</si>
  <si>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</si>
  <si>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</si>
  <si>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</si>
  <si>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</si>
  <si>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</si>
  <si>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</si>
  <si>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</si>
  <si>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</si>
  <si>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</si>
  <si>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</si>
  <si>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</si>
  <si>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</si>
  <si>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</si>
  <si>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</si>
  <si>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</si>
  <si>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</si>
  <si>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</si>
  <si>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</si>
  <si>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</si>
  <si>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</si>
  <si>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</si>
  <si>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</si>
  <si>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</si>
  <si>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</si>
  <si>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</si>
  <si>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</si>
  <si>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</si>
  <si>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</si>
  <si>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</si>
  <si>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</si>
  <si>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</si>
  <si>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</si>
  <si>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</si>
  <si>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</si>
  <si>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</si>
  <si>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</si>
  <si>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</si>
  <si>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</si>
  <si>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</si>
  <si>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</si>
  <si>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</si>
  <si>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</si>
  <si>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</si>
  <si>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</si>
  <si>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</si>
  <si>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</si>
  <si>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</si>
  <si>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</si>
  <si>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</si>
  <si>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</si>
  <si>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</si>
  <si>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</si>
  <si>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</si>
  <si>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</si>
  <si>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</si>
  <si>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</si>
  <si>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</si>
  <si>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</si>
  <si>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</si>
  <si>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</si>
  <si>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</si>
  <si>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</si>
  <si>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</si>
  <si>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</si>
  <si>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</si>
  <si>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</si>
  <si>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</si>
  <si>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</si>
  <si>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</si>
  <si>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</si>
  <si>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</si>
  <si>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</si>
  <si>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</si>
  <si>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</si>
  <si>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</si>
  <si>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</si>
  <si>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</si>
  <si>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</si>
  <si>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</si>
  <si>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</si>
  <si>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</si>
  <si>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</si>
  <si>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</si>
  <si>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</si>
  <si>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</si>
  <si>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</si>
  <si>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</si>
  <si>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</si>
  <si>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</si>
  <si>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</si>
  <si>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</si>
  <si>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</si>
  <si>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</si>
  <si>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</si>
  <si>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</si>
  <si>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</si>
  <si>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</si>
  <si>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</si>
  <si>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</si>
  <si>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</si>
  <si>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</si>
  <si>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</si>
  <si>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</si>
  <si>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</si>
  <si>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</si>
  <si>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</si>
  <si>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</si>
  <si>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</si>
  <si>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</si>
  <si>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</si>
  <si>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</si>
  <si>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</si>
  <si>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</si>
  <si>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</si>
  <si>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</si>
  <si>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</si>
  <si>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</si>
  <si>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</si>
  <si>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</si>
  <si>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</si>
  <si>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</si>
  <si>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</si>
  <si>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</si>
  <si>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</si>
  <si>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</si>
  <si>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</si>
  <si>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</si>
  <si>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</si>
  <si>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</si>
  <si>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</si>
  <si>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</si>
  <si>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</si>
  <si>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</si>
  <si>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</si>
  <si>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</si>
  <si>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</si>
  <si>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</si>
  <si>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</si>
  <si>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</si>
  <si>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</si>
  <si>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</si>
  <si>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</si>
  <si>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</si>
  <si>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</si>
  <si>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</si>
  <si>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</si>
  <si>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</si>
  <si>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</si>
  <si>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</si>
  <si>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</si>
  <si>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</si>
  <si>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</si>
  <si>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</si>
  <si>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</si>
  <si>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</si>
  <si>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</si>
  <si>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</si>
  <si>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</si>
  <si>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</si>
  <si>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</si>
  <si>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</si>
  <si>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</si>
  <si>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</si>
  <si>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</si>
  <si>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</si>
  <si>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</si>
  <si>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</si>
  <si>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</si>
  <si>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</si>
  <si>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</si>
  <si>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</si>
  <si>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</si>
  <si>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</si>
  <si>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</si>
  <si>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</si>
  <si>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</si>
  <si>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</si>
  <si>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</si>
  <si>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</si>
  <si>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</si>
  <si>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</si>
  <si>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</si>
  <si>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</si>
  <si>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</si>
  <si>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</si>
  <si>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</si>
  <si>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</si>
  <si>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</si>
  <si>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</si>
  <si>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</si>
  <si>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</si>
  <si>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</si>
  <si>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</si>
  <si>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</si>
  <si>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</si>
  <si>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</si>
  <si>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</si>
  <si>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</si>
  <si>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</si>
  <si>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</si>
  <si>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</si>
  <si>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</si>
  <si>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</si>
  <si>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</si>
  <si>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</si>
  <si>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</si>
  <si>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</si>
  <si>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</si>
  <si>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</si>
  <si>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</si>
  <si>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</si>
  <si>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</si>
  <si>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</si>
  <si>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</si>
  <si>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</si>
  <si>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</si>
  <si>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</si>
  <si>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</si>
  <si>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</si>
  <si>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</si>
  <si>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</si>
  <si>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</si>
  <si>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</si>
  <si>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</si>
  <si>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</si>
  <si>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</si>
  <si>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</si>
  <si>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</si>
  <si>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</si>
  <si>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</si>
  <si>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</si>
  <si>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</si>
  <si>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</si>
  <si>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</si>
  <si>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</si>
  <si>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</si>
  <si>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</si>
  <si>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</si>
  <si>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</si>
  <si>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</si>
  <si>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</si>
  <si>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</si>
  <si>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</si>
  <si>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</si>
  <si>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</si>
  <si>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</si>
  <si>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</si>
  <si>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</si>
  <si>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</si>
  <si>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</si>
  <si>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</si>
  <si>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</si>
  <si>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</si>
  <si>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</si>
  <si>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</si>
  <si>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</si>
  <si>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</si>
  <si>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</si>
  <si>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</si>
  <si>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</si>
  <si>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</si>
  <si>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</si>
  <si>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</si>
  <si>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</si>
  <si>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</si>
  <si>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</si>
  <si>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</si>
  <si>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</si>
  <si>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</si>
  <si>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</si>
  <si>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</si>
  <si>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</si>
  <si>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</si>
  <si>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</si>
  <si>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</si>
  <si>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</si>
  <si>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</si>
  <si>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</si>
  <si>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</si>
  <si>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</si>
  <si>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</si>
  <si>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</si>
  <si>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</si>
  <si>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</si>
  <si>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</si>
  <si>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</si>
  <si>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</si>
  <si>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</si>
  <si>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</si>
  <si>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</si>
  <si>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</si>
  <si>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</si>
  <si>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</si>
  <si>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</si>
  <si>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</si>
  <si>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</si>
  <si>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</si>
  <si>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</si>
  <si>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</si>
  <si>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</si>
  <si>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</si>
  <si>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</si>
  <si>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</si>
  <si>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</si>
  <si>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</si>
  <si>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</si>
  <si>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</si>
  <si>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</si>
  <si>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</si>
  <si>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</si>
  <si>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</si>
  <si>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</si>
  <si>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</si>
  <si>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</si>
  <si>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</si>
  <si>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</si>
  <si>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</si>
  <si>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</si>
  <si>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</si>
  <si>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</si>
  <si>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</si>
  <si>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</si>
  <si>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</si>
  <si>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</si>
  <si>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</si>
  <si>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</si>
  <si>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</si>
  <si>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</si>
  <si>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</si>
  <si>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</si>
  <si>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</si>
  <si>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</si>
  <si>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</si>
  <si>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</si>
  <si>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</si>
  <si>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</si>
  <si>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</si>
  <si>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</si>
  <si>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</si>
  <si>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</si>
  <si>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</si>
  <si>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</si>
  <si>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</si>
  <si>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</si>
  <si>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</si>
  <si>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</si>
  <si>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</si>
  <si>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</si>
  <si>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</si>
  <si>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</si>
  <si>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</si>
  <si>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</si>
  <si>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</si>
  <si>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</si>
  <si>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</si>
  <si>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</si>
  <si>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</si>
  <si>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</si>
  <si>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</si>
  <si>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</si>
  <si>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</si>
  <si>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</si>
  <si>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</si>
  <si>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</si>
  <si>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</si>
  <si>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</si>
  <si>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</si>
  <si>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</si>
  <si>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</si>
  <si>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</si>
  <si>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</si>
  <si>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</si>
  <si>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</si>
  <si>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</si>
  <si>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</si>
  <si>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</si>
  <si>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</si>
  <si>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</si>
  <si>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</si>
  <si>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</si>
  <si>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</si>
  <si>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</si>
  <si>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</si>
  <si>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</si>
  <si>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</si>
  <si>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</si>
  <si>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</si>
  <si>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</si>
  <si>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</si>
  <si>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</si>
  <si>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</si>
  <si>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</si>
  <si>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</si>
  <si>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</si>
  <si>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</si>
  <si>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</si>
  <si>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</si>
  <si>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</si>
  <si>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</si>
  <si>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</si>
  <si>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</si>
  <si>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</si>
  <si>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</si>
  <si>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</si>
  <si>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</si>
  <si>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</si>
  <si>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</si>
  <si>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</si>
  <si>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</si>
  <si>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</si>
  <si>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</si>
  <si>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</si>
  <si>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</si>
  <si>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</si>
  <si>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</si>
  <si>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</si>
  <si>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</si>
  <si>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</si>
  <si>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</si>
  <si>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</si>
  <si>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</si>
  <si>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</si>
  <si>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</si>
  <si>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</si>
  <si>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</si>
  <si>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</si>
  <si>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</si>
  <si>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</si>
  <si>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</si>
  <si>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</si>
  <si>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</si>
  <si>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</si>
  <si>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</si>
  <si>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</si>
  <si>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</si>
  <si>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</si>
  <si>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</si>
  <si>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</si>
  <si>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</si>
  <si>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</si>
  <si>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</si>
  <si>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</si>
  <si>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</si>
  <si>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</si>
  <si>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</si>
  <si>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</si>
  <si>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</si>
  <si>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</si>
  <si>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</si>
  <si>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</si>
  <si>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</si>
  <si>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</si>
  <si>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</si>
  <si>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</si>
  <si>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</si>
  <si>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</si>
  <si>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</si>
  <si>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</si>
  <si>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</si>
  <si>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</si>
  <si>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</si>
  <si>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</si>
  <si>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</si>
  <si>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</si>
  <si>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</si>
  <si>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</si>
  <si>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</si>
  <si>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</si>
  <si>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</si>
  <si>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</si>
  <si>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</si>
  <si>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</si>
  <si>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</si>
  <si>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</si>
  <si>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</si>
  <si>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</si>
  <si>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</si>
  <si>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</si>
  <si>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</si>
  <si>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</si>
  <si>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</si>
  <si>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</si>
  <si>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</si>
  <si>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</si>
  <si>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</si>
  <si>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</si>
  <si>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</si>
  <si>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</si>
  <si>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</si>
  <si>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</si>
  <si>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</si>
  <si>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</si>
  <si>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</si>
  <si>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</si>
  <si>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</si>
  <si>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</si>
  <si>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</si>
  <si>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</si>
  <si>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</si>
  <si>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</si>
  <si>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</si>
  <si>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</si>
  <si>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</si>
  <si>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</si>
  <si>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</si>
  <si>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</si>
  <si>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</si>
  <si>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</si>
  <si>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</si>
  <si>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</si>
  <si>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</si>
  <si>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</si>
  <si>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</si>
  <si>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</si>
  <si>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</si>
  <si>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</si>
  <si>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</si>
  <si>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</si>
  <si>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</si>
  <si>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</si>
  <si>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</si>
  <si>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</si>
  <si>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</si>
  <si>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</si>
  <si>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</si>
  <si>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</si>
  <si>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</si>
  <si>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</si>
  <si>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</si>
  <si>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</si>
  <si>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</si>
  <si>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</si>
  <si>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</si>
  <si>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</si>
  <si>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</si>
  <si>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</si>
  <si>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</si>
  <si>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</si>
  <si>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</si>
  <si>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</si>
  <si>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</si>
  <si>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</si>
  <si>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</si>
  <si>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</si>
  <si>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</si>
  <si>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</si>
  <si>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</si>
  <si>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</si>
  <si>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</si>
  <si>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</si>
  <si>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</si>
  <si>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</si>
  <si>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</si>
  <si>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</si>
  <si>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</si>
  <si>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</si>
  <si>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</si>
  <si>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</si>
  <si>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</si>
  <si>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</si>
  <si>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</si>
  <si>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</si>
  <si>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</si>
  <si>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</si>
  <si>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</si>
  <si>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</si>
  <si>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</si>
  <si>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</si>
  <si>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</si>
  <si>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</si>
  <si>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</si>
  <si>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</si>
  <si>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</si>
  <si>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</si>
  <si>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</si>
  <si>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</si>
  <si>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</si>
  <si>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</si>
  <si>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</si>
  <si>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</si>
  <si>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</si>
  <si>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</si>
  <si>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</si>
  <si>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</si>
  <si>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</si>
  <si>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</si>
  <si>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</si>
  <si>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</si>
  <si>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</si>
  <si>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</si>
  <si>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</si>
  <si>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</si>
  <si>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</si>
  <si>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</si>
  <si>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</si>
  <si>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</si>
  <si>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</si>
  <si>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</si>
  <si>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</si>
  <si>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</si>
  <si>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</si>
  <si>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</si>
  <si>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</si>
  <si>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</si>
  <si>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</si>
  <si>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</si>
  <si>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</si>
  <si>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</si>
  <si>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</si>
  <si>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</si>
  <si>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</si>
  <si>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</si>
  <si>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</si>
  <si>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</si>
  <si>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</si>
  <si>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</si>
  <si>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</si>
  <si>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</si>
  <si>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</si>
  <si>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</si>
  <si>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</si>
  <si>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</si>
  <si>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</si>
  <si>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</si>
  <si>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</si>
  <si>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</si>
  <si>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</si>
  <si>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</si>
  <si>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</si>
  <si>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</si>
  <si>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</si>
  <si>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</si>
  <si>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</si>
  <si>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</si>
  <si>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</si>
  <si>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</si>
  <si>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</si>
  <si>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</si>
  <si>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</si>
  <si>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</si>
  <si>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</si>
  <si>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</si>
  <si>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</si>
  <si>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</si>
  <si>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</si>
  <si>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</si>
  <si>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</si>
  <si>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</si>
  <si>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</si>
  <si>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</si>
  <si>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</si>
  <si>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</si>
  <si>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</si>
  <si>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</si>
  <si>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</si>
  <si>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</si>
  <si>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</si>
  <si>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</si>
  <si>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</si>
  <si>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</si>
  <si>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</si>
  <si>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</si>
  <si>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</si>
  <si>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</si>
  <si>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</si>
  <si>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</si>
  <si>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</si>
  <si>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</si>
  <si>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</si>
  <si>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</si>
  <si>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</si>
  <si>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</si>
  <si>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</si>
  <si>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</si>
  <si>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</si>
  <si>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</si>
  <si>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</si>
  <si>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</si>
  <si>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</si>
  <si>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</si>
  <si>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</si>
  <si>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</si>
  <si>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</si>
  <si>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</si>
  <si>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</si>
  <si>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</si>
  <si>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</si>
  <si>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</si>
  <si>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</si>
  <si>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</si>
  <si>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</si>
  <si>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</si>
  <si>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</si>
  <si>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</si>
  <si>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</si>
  <si>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</si>
  <si>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</si>
  <si>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</si>
  <si>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</si>
  <si>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</si>
  <si>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</si>
  <si>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</si>
  <si>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</si>
  <si>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</si>
  <si>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</si>
  <si>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</si>
  <si>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</si>
  <si>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</si>
  <si>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</si>
  <si>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</si>
  <si>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</si>
  <si>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</si>
  <si>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</si>
  <si>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</si>
  <si>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</si>
  <si>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</si>
  <si>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</si>
  <si>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</si>
  <si>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</si>
  <si>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</si>
  <si>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</si>
  <si>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</si>
  <si>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</si>
  <si>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</si>
  <si>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</si>
  <si>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</si>
  <si>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</si>
  <si>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</si>
  <si>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</si>
  <si>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</si>
  <si>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</si>
  <si>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</si>
  <si>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</si>
  <si>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</si>
  <si>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</si>
  <si>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</si>
  <si>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</si>
  <si>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</si>
  <si>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</si>
  <si>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</si>
  <si>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</si>
  <si>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</si>
  <si>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</si>
  <si>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</si>
  <si>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</si>
  <si>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</si>
  <si>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</si>
  <si>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</si>
  <si>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</si>
  <si>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</si>
  <si>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</si>
  <si>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</si>
  <si>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</si>
  <si>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</si>
  <si>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</si>
  <si>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</si>
  <si>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</si>
  <si>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</si>
  <si>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</si>
  <si>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</si>
  <si>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</si>
  <si>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</si>
  <si>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</si>
  <si>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</si>
  <si>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</si>
  <si>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</si>
  <si>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</si>
  <si>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</si>
  <si>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</si>
  <si>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</si>
  <si>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</si>
  <si>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</si>
  <si>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</si>
  <si>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</si>
  <si>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</si>
  <si>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</si>
  <si>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</si>
  <si>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</si>
  <si>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</si>
  <si>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</si>
  <si>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</si>
  <si>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</si>
  <si>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</si>
  <si>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</si>
  <si>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</si>
  <si>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</si>
  <si>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</si>
  <si>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</si>
  <si>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</si>
  <si>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</si>
  <si>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</si>
  <si>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</si>
  <si>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</si>
  <si>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</si>
  <si>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</si>
  <si>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</si>
  <si>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</si>
  <si>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</si>
  <si>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</si>
  <si>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</si>
  <si>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</si>
  <si>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</si>
  <si>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</si>
  <si>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</si>
  <si>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</si>
  <si>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</si>
  <si>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</si>
  <si>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</si>
  <si>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</si>
  <si>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</si>
  <si>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</si>
  <si>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</si>
  <si>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</si>
  <si>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</si>
  <si>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</si>
  <si>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</si>
  <si>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</si>
  <si>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</si>
  <si>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</si>
  <si>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</si>
  <si>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</si>
  <si>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</si>
  <si>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</si>
  <si>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</si>
  <si>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</si>
  <si>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</si>
  <si>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</si>
  <si>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</si>
  <si>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</si>
  <si>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</si>
  <si>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</si>
  <si>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</si>
  <si>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</si>
  <si>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</si>
  <si>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</si>
  <si>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</si>
  <si>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</si>
  <si>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</si>
  <si>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</si>
  <si>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</si>
  <si>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</si>
  <si>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</si>
  <si>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</si>
  <si>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</si>
  <si>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</si>
  <si>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</si>
  <si>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</si>
  <si>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</si>
  <si>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</si>
  <si>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</si>
  <si>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</si>
  <si>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</si>
  <si>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</si>
  <si>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</si>
  <si>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</si>
  <si>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</si>
  <si>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</si>
  <si>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</si>
  <si>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</si>
  <si>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</si>
  <si>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</si>
  <si>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</si>
  <si>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</si>
  <si>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</si>
  <si>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</si>
  <si>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</si>
  <si>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</si>
  <si>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</si>
  <si>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</si>
  <si>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</si>
  <si>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</si>
  <si>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</si>
  <si>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</si>
  <si>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</si>
  <si>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</si>
  <si>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</si>
  <si>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</si>
  <si>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</si>
  <si>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</si>
  <si>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</si>
  <si>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</si>
  <si>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</si>
  <si>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</si>
  <si>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</si>
  <si>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</si>
  <si>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</si>
  <si>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</si>
  <si>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</si>
  <si>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</si>
  <si>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</si>
  <si>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</si>
  <si>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</si>
  <si>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</si>
  <si>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</si>
  <si>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</si>
  <si>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</si>
  <si>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</si>
  <si>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</si>
  <si>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</si>
  <si>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</si>
  <si>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</si>
  <si>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</si>
  <si>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</si>
  <si>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</si>
  <si>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</si>
  <si>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</si>
  <si>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</si>
  <si>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</si>
  <si>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</si>
  <si>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</si>
  <si>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</si>
  <si>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</si>
  <si>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</si>
  <si>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</si>
  <si>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</si>
  <si>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</si>
  <si>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</si>
  <si>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</si>
  <si>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</si>
  <si>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</si>
  <si>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</si>
  <si>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</si>
  <si>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</si>
  <si>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</si>
  <si>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</si>
  <si>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</si>
  <si>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</si>
  <si>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</si>
  <si>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</si>
  <si>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</si>
  <si>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</si>
  <si>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</si>
  <si>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</si>
  <si>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</si>
  <si>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</si>
  <si>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</si>
  <si>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</si>
  <si>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</si>
  <si>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</si>
  <si>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</si>
  <si>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</si>
  <si>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</si>
  <si>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</si>
  <si>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</si>
  <si>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</si>
  <si>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</si>
  <si>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</si>
  <si>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</si>
  <si>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</si>
  <si>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</si>
  <si>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</si>
  <si>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</si>
  <si>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</si>
  <si>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</si>
  <si>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</si>
  <si>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</si>
  <si>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</si>
  <si>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</si>
  <si>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</si>
  <si>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</si>
  <si>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</si>
  <si>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</si>
  <si>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</si>
  <si>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</si>
  <si>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</si>
  <si>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</si>
  <si>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</si>
  <si>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</si>
  <si>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</si>
  <si>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</si>
  <si>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</si>
  <si>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</si>
  <si>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</si>
  <si>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</si>
  <si>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</si>
  <si>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</si>
  <si>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</si>
  <si>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</si>
  <si>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</si>
  <si>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</si>
  <si>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</si>
  <si>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</si>
  <si>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</si>
  <si>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</si>
  <si>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</si>
  <si>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</si>
  <si>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</si>
  <si>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</si>
  <si>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</si>
  <si>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</si>
  <si>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</si>
  <si>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</si>
  <si>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</si>
  <si>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</si>
  <si>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</si>
  <si>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</si>
  <si>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</si>
  <si>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</si>
  <si>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</si>
  <si>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</si>
  <si>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</si>
  <si>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</si>
  <si>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</si>
  <si>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</si>
  <si>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</si>
  <si>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</si>
  <si>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</si>
  <si>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</si>
  <si>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</si>
  <si>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</si>
  <si>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</si>
  <si>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</si>
  <si>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</si>
  <si>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</si>
  <si>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</si>
  <si>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</si>
  <si>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</si>
  <si>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</si>
  <si>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</si>
  <si>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</si>
  <si>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</si>
  <si>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</si>
  <si>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</si>
  <si>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</si>
  <si>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</si>
  <si>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</si>
  <si>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</si>
  <si>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</si>
  <si>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</si>
  <si>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</si>
  <si>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</si>
  <si>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</si>
  <si>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</si>
  <si>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</si>
  <si>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</si>
  <si>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</si>
  <si>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</si>
  <si>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</si>
  <si>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</si>
  <si>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</si>
  <si>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</si>
  <si>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</si>
  <si>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</si>
  <si>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</si>
  <si>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</si>
  <si>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</si>
  <si>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</si>
  <si>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</si>
  <si>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</si>
  <si>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</si>
  <si>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</si>
  <si>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</si>
  <si>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</si>
  <si>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</si>
  <si>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</si>
  <si>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</si>
  <si>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</si>
  <si>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</si>
  <si>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</si>
  <si>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</si>
  <si>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</si>
  <si>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</si>
  <si>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</si>
  <si>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</si>
  <si>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</si>
  <si>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</si>
  <si>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</si>
  <si>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</si>
  <si>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</si>
  <si>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</si>
  <si>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</si>
  <si>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</si>
  <si>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</si>
  <si>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</si>
  <si>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</si>
  <si>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</si>
  <si>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</si>
  <si>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</si>
  <si>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</si>
  <si>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</si>
  <si>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</si>
  <si>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</si>
  <si>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</si>
  <si>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</si>
  <si>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</si>
  <si>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</si>
  <si>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</si>
  <si>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</si>
  <si>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</si>
  <si>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</si>
  <si>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</si>
  <si>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</si>
  <si>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</si>
  <si>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</si>
  <si>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</si>
  <si>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</si>
  <si>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</si>
  <si>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</si>
  <si>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</si>
  <si>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</si>
  <si>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</si>
  <si>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</si>
  <si>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</si>
  <si>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</si>
  <si>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</si>
  <si>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</si>
  <si>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</si>
  <si>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</si>
  <si>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</si>
  <si>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</si>
  <si>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</si>
  <si>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</si>
  <si>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</si>
  <si>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</si>
  <si>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</si>
  <si>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</si>
  <si>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</si>
  <si>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</si>
  <si>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</si>
  <si>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</si>
  <si>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</si>
  <si>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</si>
  <si>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</si>
  <si>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</si>
  <si>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</si>
  <si>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</si>
  <si>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</si>
  <si>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</si>
  <si>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</si>
  <si>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</si>
  <si>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</si>
  <si>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</si>
  <si>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</si>
  <si>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</si>
  <si>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</si>
  <si>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</si>
  <si>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</si>
  <si>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</si>
  <si>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</si>
  <si>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</si>
  <si>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</si>
  <si>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</si>
  <si>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</si>
  <si>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</si>
  <si>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</si>
  <si>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</si>
  <si>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</si>
  <si>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</si>
  <si>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</si>
  <si>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</si>
  <si>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</si>
  <si>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</si>
  <si>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</si>
  <si>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</si>
  <si>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</si>
  <si>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</si>
  <si>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</si>
  <si>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</si>
  <si>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</si>
  <si>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</si>
  <si>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</si>
  <si>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</si>
  <si>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</si>
  <si>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</si>
  <si>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</si>
  <si>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</si>
  <si>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</si>
  <si>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</si>
  <si>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</si>
  <si>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</si>
  <si>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</si>
  <si>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</si>
  <si>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</si>
  <si>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</si>
  <si>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</si>
  <si>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</si>
  <si>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</si>
  <si>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</si>
  <si>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</si>
  <si>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</si>
  <si>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</si>
  <si>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</si>
  <si>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</si>
  <si>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</si>
  <si>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</si>
  <si>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</si>
  <si>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</si>
  <si>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</si>
  <si>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</si>
  <si>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</si>
  <si>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</si>
  <si>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</si>
  <si>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</si>
  <si>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</si>
  <si>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</si>
  <si>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</si>
  <si>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</si>
  <si>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</si>
  <si>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</si>
  <si>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</si>
  <si>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</si>
  <si>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</si>
  <si>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</si>
  <si>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</si>
  <si>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</si>
  <si>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</si>
  <si>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</si>
  <si>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</si>
  <si>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</si>
  <si>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</si>
  <si>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</si>
  <si>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</si>
  <si>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</si>
  <si>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</si>
  <si>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</si>
  <si>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</si>
  <si>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</si>
  <si>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</si>
  <si>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</si>
  <si>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</si>
  <si>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</si>
  <si>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</si>
  <si>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</si>
  <si>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</si>
  <si>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</si>
  <si>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</si>
  <si>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</si>
  <si>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</si>
  <si>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</si>
  <si>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</si>
  <si>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</si>
  <si>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</si>
  <si>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</si>
  <si>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</si>
  <si>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</si>
  <si>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</si>
  <si>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</si>
  <si>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</si>
  <si>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</si>
  <si>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</si>
  <si>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</si>
  <si>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</si>
  <si>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</si>
  <si>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</si>
  <si>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</si>
  <si>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</si>
  <si>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</si>
  <si>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</si>
  <si>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</si>
  <si>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</si>
  <si>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</si>
  <si>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</si>
  <si>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</si>
  <si>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</si>
  <si>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</si>
  <si>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</si>
  <si>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</si>
  <si>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</si>
  <si>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</si>
  <si>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</si>
  <si>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</si>
  <si>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</si>
  <si>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</si>
  <si>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</si>
  <si>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</si>
  <si>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</si>
  <si>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</si>
  <si>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</si>
  <si>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</si>
  <si>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</si>
  <si>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</si>
  <si>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</si>
  <si>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</si>
  <si>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</si>
  <si>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</si>
  <si>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</si>
  <si>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</si>
  <si>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</si>
  <si>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</si>
  <si>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</si>
  <si>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</si>
  <si>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</si>
  <si>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</si>
  <si>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</si>
  <si>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</si>
  <si>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</si>
  <si>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</si>
  <si>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</si>
  <si>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</si>
  <si>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</si>
  <si>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</si>
  <si>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</si>
  <si>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</si>
  <si>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</si>
  <si>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</si>
  <si>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</si>
  <si>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</si>
  <si>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</si>
  <si>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</si>
  <si>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</si>
  <si>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</si>
  <si>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</si>
  <si>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</si>
  <si>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</si>
  <si>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</si>
  <si>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</si>
  <si>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</si>
  <si>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</si>
  <si>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</si>
  <si>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</si>
  <si>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</si>
  <si>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</si>
  <si>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</si>
  <si>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</si>
  <si>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</si>
  <si>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</si>
  <si>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</si>
  <si>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</si>
  <si>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</si>
  <si>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</si>
  <si>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</si>
  <si>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</si>
  <si>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</si>
  <si>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</si>
  <si>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</si>
  <si>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</si>
  <si>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</si>
  <si>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</si>
  <si>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</si>
  <si>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</si>
  <si>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</si>
  <si>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</si>
  <si>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</si>
  <si>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</si>
  <si>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</si>
  <si>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</si>
  <si>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</si>
  <si>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</si>
  <si>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</si>
  <si>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</si>
  <si>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</si>
  <si>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</si>
  <si>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</si>
  <si>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</si>
  <si>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</si>
  <si>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</si>
  <si>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</si>
  <si>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</si>
  <si>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</si>
  <si>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</si>
  <si>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</si>
  <si>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</si>
  <si>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</si>
  <si>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</si>
  <si>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</si>
  <si>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</si>
  <si>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</si>
  <si>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</si>
  <si>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</si>
  <si>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</si>
  <si>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</si>
  <si>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</si>
  <si>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</si>
  <si>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</si>
  <si>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</si>
  <si>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</si>
  <si>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</si>
  <si>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</si>
  <si>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</si>
  <si>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</si>
  <si>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</si>
  <si>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</si>
  <si>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</si>
  <si>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</si>
  <si>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</si>
  <si>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</si>
  <si>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</si>
  <si>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</si>
  <si>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</si>
  <si>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</si>
  <si>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</si>
  <si>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</si>
  <si>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</si>
  <si>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</si>
  <si>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</si>
  <si>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</si>
  <si>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</si>
  <si>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</si>
  <si>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</si>
  <si>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</si>
  <si>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</si>
  <si>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</si>
  <si>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</si>
  <si>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</si>
  <si>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</si>
  <si>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</si>
  <si>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</si>
  <si>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</si>
  <si>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</si>
  <si>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</si>
  <si>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</si>
  <si>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</si>
  <si>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</si>
  <si>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</si>
  <si>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</si>
  <si>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</si>
  <si>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</si>
  <si>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</si>
  <si>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</si>
  <si>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</si>
  <si>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</si>
  <si>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</si>
  <si>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</si>
  <si>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</si>
  <si>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</si>
  <si>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</si>
  <si>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</si>
  <si>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</si>
  <si>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</si>
  <si>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</si>
  <si>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</si>
  <si>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</si>
  <si>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</si>
  <si>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</si>
  <si>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</si>
  <si>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</si>
  <si>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</si>
  <si>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</si>
  <si>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</si>
  <si>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</si>
  <si>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</si>
  <si>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</si>
  <si>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</si>
  <si>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</si>
  <si>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</si>
  <si>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</si>
  <si>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</si>
  <si>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</si>
  <si>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</si>
  <si>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</si>
  <si>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</si>
  <si>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</si>
  <si>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</si>
  <si>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</si>
  <si>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</si>
  <si>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</si>
  <si>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</si>
  <si>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</si>
  <si>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</si>
  <si>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</si>
  <si>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</si>
  <si>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</si>
  <si>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</si>
  <si>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</si>
  <si>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</si>
  <si>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</si>
  <si>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</si>
  <si>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</si>
  <si>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</si>
  <si>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</si>
  <si>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</si>
  <si>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</si>
  <si>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</si>
  <si>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</si>
  <si>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</si>
  <si>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</si>
  <si>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</si>
  <si>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</si>
  <si>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</si>
  <si>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</si>
  <si>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</si>
  <si>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</si>
  <si>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</si>
  <si>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</si>
  <si>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</si>
  <si>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</si>
  <si>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</si>
  <si>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</si>
  <si>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</si>
  <si>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</si>
  <si>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</si>
  <si>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</si>
  <si>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</si>
  <si>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</si>
  <si>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</si>
  <si>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</si>
  <si>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</si>
  <si>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</si>
  <si>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</si>
  <si>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</si>
  <si>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</si>
  <si>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</si>
  <si>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</si>
  <si>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</si>
  <si>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</si>
  <si>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</si>
  <si>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</si>
  <si>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</si>
  <si>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</si>
  <si>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</si>
  <si>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</si>
  <si>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</si>
  <si>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</si>
  <si>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</si>
  <si>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</si>
  <si>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</si>
  <si>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</si>
  <si>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</si>
  <si>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</si>
  <si>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</si>
  <si>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</si>
  <si>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</si>
  <si>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</si>
  <si>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</si>
  <si>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</si>
  <si>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</si>
  <si>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</si>
  <si>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</si>
  <si>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</si>
  <si>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</si>
  <si>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</si>
  <si>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</si>
  <si>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</si>
  <si>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</si>
  <si>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</si>
  <si>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</si>
  <si>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</si>
  <si>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</si>
  <si>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</si>
  <si>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</si>
  <si>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</si>
  <si>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</si>
  <si>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</si>
  <si>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</si>
  <si>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</si>
  <si>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</si>
  <si>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</si>
  <si>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</si>
  <si>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</si>
  <si>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</si>
  <si>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</si>
  <si>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</si>
  <si>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</si>
  <si>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</si>
  <si>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</si>
  <si>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</si>
  <si>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</si>
  <si>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</si>
  <si>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</si>
  <si>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</si>
  <si>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</si>
  <si>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</si>
  <si>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</si>
  <si>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</si>
  <si>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</si>
  <si>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</si>
  <si>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</si>
  <si>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</si>
  <si>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IROQUOIS</t>
  </si>
  <si>
    <t>1001 E GRANT ST</t>
  </si>
  <si>
    <t>WATSEKA</t>
  </si>
  <si>
    <t>X</t>
  </si>
  <si>
    <t>RUSSELL LEIGH &amp; ASSOCIATES</t>
  </si>
  <si>
    <t>RUSS LEIGH</t>
  </si>
  <si>
    <t>228 E MAIN ST</t>
  </si>
  <si>
    <t>HOOPESTON</t>
  </si>
  <si>
    <t>IL</t>
  </si>
  <si>
    <t>217-283-9336</t>
  </si>
  <si>
    <t>217-283-9736</t>
  </si>
  <si>
    <t>065-018319</t>
  </si>
  <si>
    <t>None</t>
  </si>
  <si>
    <t>x</t>
  </si>
  <si>
    <t>Iroquois Area Reg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</si>
</sst>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c r="C5" s="26" t="s">
        <v>966</v>
      </c>
      <c r="D5" s="84"/>
      <c r="E5" s="84"/>
      <c r="H5" s="38"/>
      <c r="I5" s="2009" t="s">
        <v>701</v>
      </c>
      <c r="J5" s="2008"/>
      <c r="K5" s="2008"/>
      <c r="L5" s="2008"/>
      <c r="M5" s="2008"/>
      <c r="N5" s="2008"/>
      <c r="O5" s="2008"/>
      <c r="P5" s="2008"/>
      <c r="Q5" s="2008"/>
      <c r="R5" s="2008"/>
      <c r="S5" s="2008"/>
    </row>
    <row r="6" spans="1:28" ht="14.1" customHeight="1" x14ac:dyDescent="0.2">
      <c r="B6" s="104" t="s">
        <v>2080</v>
      </c>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2080</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32000000047</v>
      </c>
      <c r="B13" s="2035"/>
      <c r="C13" s="2035"/>
      <c r="D13" s="2035"/>
      <c r="E13" s="2035"/>
      <c r="F13" s="2035"/>
      <c r="G13" s="2035"/>
      <c r="H13" s="2036"/>
      <c r="I13" s="31"/>
      <c r="J13" s="30"/>
      <c r="K13" s="28"/>
      <c r="L13" s="30"/>
      <c r="M13" s="30"/>
      <c r="N13" s="30"/>
      <c r="O13" s="30"/>
      <c r="P13" s="30"/>
      <c r="Q13" s="30"/>
      <c r="R13" s="30"/>
      <c r="S13" s="30"/>
      <c r="T13" s="2039" t="s">
        <v>2081</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2077</v>
      </c>
      <c r="B15" s="2037"/>
      <c r="C15" s="2037"/>
      <c r="D15" s="2037"/>
      <c r="E15" s="2037"/>
      <c r="F15" s="2037"/>
      <c r="G15" s="2037"/>
      <c r="H15" s="2038"/>
      <c r="T15" s="2043" t="s">
        <v>2082</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2091</v>
      </c>
      <c r="B17" s="1994"/>
      <c r="C17" s="1994"/>
      <c r="D17" s="1994"/>
      <c r="E17" s="1994"/>
      <c r="F17" s="1994"/>
      <c r="G17" s="1994"/>
      <c r="H17" s="2019"/>
      <c r="T17" s="2050" t="s">
        <v>2083</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2078</v>
      </c>
      <c r="B19" s="1979"/>
      <c r="C19" s="1979"/>
      <c r="D19" s="1979"/>
      <c r="E19" s="1979"/>
      <c r="F19" s="1979"/>
      <c r="G19" s="1979"/>
      <c r="H19" s="1959"/>
      <c r="I19" s="30"/>
      <c r="J19" s="99"/>
      <c r="K19" s="40"/>
      <c r="L19" s="38"/>
      <c r="M19" s="112" t="s">
        <v>333</v>
      </c>
      <c r="P19" s="27"/>
      <c r="Q19" s="27"/>
      <c r="R19" s="27"/>
      <c r="S19" s="31"/>
      <c r="T19" s="2033" t="s">
        <v>2084</v>
      </c>
      <c r="U19" s="1958"/>
      <c r="V19" s="1958"/>
      <c r="W19" s="1959"/>
      <c r="X19" s="2048" t="s">
        <v>2085</v>
      </c>
      <c r="Y19" s="2049"/>
      <c r="Z19" s="2046">
        <v>60942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2079</v>
      </c>
      <c r="B21" s="1958"/>
      <c r="C21" s="1958"/>
      <c r="D21" s="1958"/>
      <c r="E21" s="1958"/>
      <c r="F21" s="1958"/>
      <c r="G21" s="1958"/>
      <c r="H21" s="1959"/>
      <c r="I21" s="2013" t="s">
        <v>699</v>
      </c>
      <c r="J21" s="2008"/>
      <c r="K21" s="2008"/>
      <c r="L21" s="2008"/>
      <c r="M21" s="2008"/>
      <c r="N21" s="2008"/>
      <c r="O21" s="2008"/>
      <c r="P21" s="2008"/>
      <c r="Q21" s="2008"/>
      <c r="R21" s="2008"/>
      <c r="S21" s="2014"/>
      <c r="T21" s="2058" t="s">
        <v>2086</v>
      </c>
      <c r="U21" s="2059"/>
      <c r="V21" s="2059"/>
      <c r="W21" s="2059"/>
      <c r="X21" s="2064" t="s">
        <v>2087</v>
      </c>
      <c r="Y21" s="2065"/>
      <c r="Z21" s="2065"/>
      <c r="AA21" s="2066"/>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2056" t="s">
        <v>2088</v>
      </c>
      <c r="U23" s="2057"/>
      <c r="V23" s="2057"/>
      <c r="W23" s="2057"/>
      <c r="X23" s="2061">
        <v>44469</v>
      </c>
      <c r="Y23" s="2062"/>
      <c r="Z23" s="2062"/>
      <c r="AA23" s="2063"/>
    </row>
    <row r="24" spans="1:27" ht="14.1" customHeight="1" x14ac:dyDescent="0.2">
      <c r="A24" s="88" t="s">
        <v>698</v>
      </c>
      <c r="B24" s="49"/>
      <c r="C24" s="49"/>
      <c r="D24" s="49"/>
      <c r="E24" s="49"/>
      <c r="F24" s="49"/>
      <c r="G24" s="49"/>
      <c r="H24" s="61"/>
      <c r="J24" s="1980" t="str">
        <f>IF(B5="x",IF(AUDITCHECK!D29="AFR form Incomplete.","",IF(AUDITCHECK!D29="Deficit reduction plan is required.","School District must complete a deficit reduction plan in the 2018-2019 Budget",)),"")</f>
        <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60970</v>
      </c>
      <c r="B25" s="1958"/>
      <c r="C25" s="1958"/>
      <c r="D25" s="1958"/>
      <c r="E25" s="1958"/>
      <c r="F25" s="1958"/>
      <c r="G25" s="1958"/>
      <c r="H25" s="1959"/>
      <c r="I25" s="113"/>
      <c r="J25" s="1982"/>
      <c r="K25" s="1982"/>
      <c r="L25" s="1982"/>
      <c r="M25" s="1982"/>
      <c r="N25" s="1982"/>
      <c r="O25" s="1982"/>
      <c r="P25" s="1982"/>
      <c r="Q25" s="1982"/>
      <c r="R25" s="1982"/>
      <c r="S25" s="1983"/>
      <c r="T25" s="2053"/>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2080</v>
      </c>
      <c r="M29" s="40" t="s">
        <v>101</v>
      </c>
      <c r="N29" s="32" t="s">
        <v>1604</v>
      </c>
      <c r="O29" s="32"/>
      <c r="P29" s="32"/>
      <c r="Q29" s="32"/>
      <c r="R29" s="32"/>
      <c r="S29" s="123"/>
      <c r="T29" s="6"/>
      <c r="U29" s="6"/>
      <c r="V29" s="6"/>
      <c r="W29" s="6"/>
      <c r="X29" s="6"/>
      <c r="Y29" s="6"/>
      <c r="Z29" s="6"/>
      <c r="AA29" s="132"/>
    </row>
    <row r="30" spans="1:27" ht="13.5" customHeight="1" x14ac:dyDescent="0.2">
      <c r="A30" s="153"/>
      <c r="B30" s="136" t="s">
        <v>2080</v>
      </c>
      <c r="C30" s="124" t="s">
        <v>1226</v>
      </c>
      <c r="D30" s="28"/>
      <c r="E30" s="28"/>
      <c r="F30" s="140"/>
      <c r="G30" s="114"/>
      <c r="H30" s="114"/>
      <c r="I30" s="54"/>
      <c r="J30" s="102"/>
      <c r="K30" s="28" t="s">
        <v>597</v>
      </c>
      <c r="L30" s="148" t="s">
        <v>2080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c r="B40" s="1972"/>
      <c r="C40" s="1973"/>
      <c r="D40" s="1973"/>
      <c r="E40" s="1973"/>
      <c r="F40" s="1974"/>
      <c r="G40" s="1974"/>
      <c r="H40" s="1975"/>
      <c r="I40" s="1996"/>
      <c r="J40" s="1997"/>
      <c r="K40" s="1997"/>
      <c r="L40" s="1997"/>
      <c r="M40" s="1997"/>
      <c r="N40" s="1997"/>
      <c r="O40" s="1997"/>
      <c r="P40" s="1997"/>
      <c r="Q40" s="1997"/>
      <c r="R40" s="1997"/>
      <c r="S40" s="1998"/>
      <c r="T40" s="1996"/>
      <c r="U40" s="2060"/>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c r="B42" s="1977"/>
      <c r="C42" s="1978"/>
      <c r="D42" s="1976"/>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262098</v>
      </c>
      <c r="E16" s="356"/>
      <c r="F16" s="1755">
        <f>SUM('Acct Summary 7-8'!C17,'Acct Summary 7-8'!D17,'Acct Summary 7-8'!F17)</f>
        <v>211758</v>
      </c>
      <c r="G16" s="356"/>
      <c r="H16" s="1755">
        <f>SUM(D16-F16)</f>
        <v>50340</v>
      </c>
      <c r="I16" s="222"/>
      <c r="J16" s="1755">
        <f>SUM('Acct Summary 7-8'!C81,'Acct Summary 7-8'!D81,'Acct Summary 7-8'!F81,'Acct Summary 7-8'!I81)</f>
        <v>63982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Iroquois Area Reg Del System</v>
      </c>
      <c r="E7" s="391"/>
      <c r="G7" s="252"/>
      <c r="H7" s="387"/>
      <c r="I7" s="387"/>
      <c r="J7" s="387"/>
      <c r="K7" s="387"/>
      <c r="L7" s="329"/>
      <c r="M7" s="329"/>
      <c r="N7" s="329"/>
      <c r="O7" s="329"/>
      <c r="P7" s="329"/>
    </row>
    <row r="8" spans="1:18" ht="12.75" x14ac:dyDescent="0.2">
      <c r="A8" s="329"/>
      <c r="B8" s="329"/>
      <c r="C8" s="389" t="s">
        <v>1187</v>
      </c>
      <c r="D8" s="392">
        <f>COVER!A13</f>
        <v>32000000047</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63982</v>
      </c>
      <c r="I12" s="404"/>
      <c r="J12" s="404"/>
      <c r="K12" s="405">
        <f>TRUNC((H12/H13*100000),5)/100000</f>
        <v>0.2441147967</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262098</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211758</v>
      </c>
      <c r="I17" s="404"/>
      <c r="J17" s="416"/>
      <c r="K17" s="405">
        <f>TRUNC((H17/H18*100000),5)/100000</f>
        <v>0.80793443669999998</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262098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63982</v>
      </c>
      <c r="I24" s="422"/>
      <c r="J24" s="422"/>
      <c r="K24" s="423">
        <f>TRUNC(((H24/H25*100000)/100000),2)</f>
        <v>108.77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588.21667000000002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sqref="A1:F1"/>
      <selection pane="bottomLeft"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63982</v>
      </c>
      <c r="D4" s="466"/>
      <c r="E4" s="466"/>
      <c r="F4" s="466"/>
      <c r="G4" s="466"/>
      <c r="H4" s="466"/>
      <c r="I4" s="466"/>
      <c r="J4" s="467"/>
      <c r="K4" s="466"/>
      <c r="L4" s="466">
        <v>685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63982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685</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472353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472353</v>
      </c>
      <c r="N23" s="1710">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685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685</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63982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472353</v>
      </c>
      <c r="N40" s="497"/>
    </row>
    <row r="41" spans="1:14" ht="13.5" customHeight="1" thickBot="1" x14ac:dyDescent="0.25">
      <c r="A41" s="1758" t="s">
        <v>676</v>
      </c>
      <c r="B41" s="1728"/>
      <c r="C41" s="1710">
        <f>(SUM(C34,C37,C38,C39))</f>
        <v>63982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685</v>
      </c>
      <c r="M41" s="1710">
        <f>SUM(M40)</f>
        <v>472353</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F1"/>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225178</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36919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262098</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262098</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59323</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78767</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73668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211758</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211758</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3" t="s">
        <v>1754</v>
      </c>
      <c r="B20" s="2144"/>
      <c r="C20" s="1768">
        <f>C8-C17</f>
        <v>50340</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50340</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13642</v>
      </c>
      <c r="D79" s="535"/>
      <c r="E79" s="535"/>
      <c r="F79" s="535"/>
      <c r="G79" s="535"/>
      <c r="H79" s="535"/>
      <c r="I79" s="535"/>
      <c r="J79" s="535"/>
      <c r="K79" s="535"/>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63982</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50340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0.78678378293895157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0</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225178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225178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225178</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225178</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36919</v>
      </c>
      <c r="D227" s="466"/>
      <c r="E227" s="468"/>
      <c r="F227" s="468"/>
      <c r="G227" s="466"/>
      <c r="H227" s="468"/>
      <c r="I227" s="468"/>
      <c r="J227" s="468"/>
      <c r="K227" s="468"/>
    </row>
    <row r="228" spans="1:11" ht="12.75" customHeight="1" thickBot="1" x14ac:dyDescent="0.25">
      <c r="A228" s="1745" t="s">
        <v>1145</v>
      </c>
      <c r="B228" s="1746"/>
      <c r="C228" s="1729">
        <f>SUM(C226:C227)</f>
        <v>36919</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36919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36919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262098</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0"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1652</v>
      </c>
      <c r="F13" s="466">
        <v>32816</v>
      </c>
      <c r="G13" s="466">
        <v>24855</v>
      </c>
      <c r="H13" s="466"/>
      <c r="I13" s="467"/>
      <c r="J13" s="467"/>
      <c r="K13" s="1693">
        <f t="shared" si="0"/>
        <v>59323</v>
      </c>
      <c r="L13" s="466">
        <v>56910</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0</v>
      </c>
      <c r="D33" s="1692">
        <f t="shared" ref="D33:L33" si="1">SUM(D5:D32)</f>
        <v>0</v>
      </c>
      <c r="E33" s="1692">
        <f t="shared" si="1"/>
        <v>1652</v>
      </c>
      <c r="F33" s="1692">
        <f t="shared" si="1"/>
        <v>32816</v>
      </c>
      <c r="G33" s="1692">
        <f t="shared" si="1"/>
        <v>24855</v>
      </c>
      <c r="H33" s="1692">
        <f t="shared" si="1"/>
        <v>0</v>
      </c>
      <c r="I33" s="1692">
        <f t="shared" si="1"/>
        <v>0</v>
      </c>
      <c r="J33" s="1692">
        <f t="shared" si="1"/>
        <v>0</v>
      </c>
      <c r="K33" s="1692">
        <f t="shared" si="1"/>
        <v>59323</v>
      </c>
      <c r="L33" s="1692">
        <f t="shared" si="1"/>
        <v>56910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v>888</v>
      </c>
      <c r="F37" s="466">
        <v>2770</v>
      </c>
      <c r="G37" s="466"/>
      <c r="H37" s="466"/>
      <c r="I37" s="467"/>
      <c r="J37" s="467"/>
      <c r="K37" s="1693">
        <f t="shared" si="2"/>
        <v>3658</v>
      </c>
      <c r="L37" s="466">
        <v>4557</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888</v>
      </c>
      <c r="F42" s="1692">
        <f t="shared" si="3"/>
        <v>2770</v>
      </c>
      <c r="G42" s="1692">
        <f t="shared" si="3"/>
        <v>0</v>
      </c>
      <c r="H42" s="1692">
        <f t="shared" si="3"/>
        <v>0</v>
      </c>
      <c r="I42" s="1692">
        <f t="shared" si="3"/>
        <v>0</v>
      </c>
      <c r="J42" s="1692">
        <f t="shared" si="3"/>
        <v>0</v>
      </c>
      <c r="K42" s="1692">
        <f t="shared" si="3"/>
        <v>3658</v>
      </c>
      <c r="L42" s="1692">
        <f t="shared" si="3"/>
        <v>4557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v>1460</v>
      </c>
      <c r="G44" s="481"/>
      <c r="H44" s="481"/>
      <c r="I44" s="467"/>
      <c r="J44" s="467"/>
      <c r="K44" s="1694">
        <f>SUM(C44:J44)</f>
        <v>1460</v>
      </c>
      <c r="L44" s="481">
        <v>16789</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1460</v>
      </c>
      <c r="G47" s="1692">
        <f t="shared" si="4"/>
        <v>0</v>
      </c>
      <c r="H47" s="1692">
        <f t="shared" si="4"/>
        <v>0</v>
      </c>
      <c r="I47" s="1692">
        <f t="shared" si="4"/>
        <v>0</v>
      </c>
      <c r="J47" s="1692">
        <f t="shared" si="4"/>
        <v>0</v>
      </c>
      <c r="K47" s="1692">
        <f t="shared" si="4"/>
        <v>1460</v>
      </c>
      <c r="L47" s="1692">
        <f>SUM(L44:L46)</f>
        <v>16789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50271</v>
      </c>
      <c r="D50" s="466">
        <v>729</v>
      </c>
      <c r="E50" s="466">
        <v>8672</v>
      </c>
      <c r="F50" s="466">
        <v>1327</v>
      </c>
      <c r="G50" s="466"/>
      <c r="H50" s="466">
        <v>150</v>
      </c>
      <c r="I50" s="467"/>
      <c r="J50" s="467"/>
      <c r="K50" s="1694">
        <f>SUM(C50:J50)</f>
        <v>61149</v>
      </c>
      <c r="L50" s="466">
        <v>48121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50271</v>
      </c>
      <c r="D53" s="1692">
        <f t="shared" ref="D53:L53" si="5">SUM(D49:D52)</f>
        <v>729</v>
      </c>
      <c r="E53" s="1692">
        <f t="shared" si="5"/>
        <v>8672</v>
      </c>
      <c r="F53" s="1692">
        <f t="shared" si="5"/>
        <v>1327</v>
      </c>
      <c r="G53" s="1692">
        <f t="shared" si="5"/>
        <v>0</v>
      </c>
      <c r="H53" s="1692">
        <f t="shared" si="5"/>
        <v>150</v>
      </c>
      <c r="I53" s="1692">
        <f t="shared" si="5"/>
        <v>0</v>
      </c>
      <c r="J53" s="1692">
        <f t="shared" si="5"/>
        <v>0</v>
      </c>
      <c r="K53" s="1692">
        <f t="shared" si="5"/>
        <v>61149</v>
      </c>
      <c r="L53" s="1692">
        <f t="shared" si="5"/>
        <v>48121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12500</v>
      </c>
      <c r="D60" s="466"/>
      <c r="E60" s="466"/>
      <c r="F60" s="466"/>
      <c r="G60" s="466"/>
      <c r="H60" s="466"/>
      <c r="I60" s="467"/>
      <c r="J60" s="467"/>
      <c r="K60" s="1694">
        <f t="shared" si="7"/>
        <v>12500</v>
      </c>
      <c r="L60" s="466">
        <v>12500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12500</v>
      </c>
      <c r="D65" s="1692">
        <f t="shared" ref="D65:L65" si="8">SUM(D59:D64)</f>
        <v>0</v>
      </c>
      <c r="E65" s="1692">
        <f t="shared" si="8"/>
        <v>0</v>
      </c>
      <c r="F65" s="1692">
        <f t="shared" si="8"/>
        <v>0</v>
      </c>
      <c r="G65" s="1692">
        <f t="shared" si="8"/>
        <v>0</v>
      </c>
      <c r="H65" s="1692">
        <f t="shared" si="8"/>
        <v>0</v>
      </c>
      <c r="I65" s="1692">
        <f t="shared" si="8"/>
        <v>0</v>
      </c>
      <c r="J65" s="1692">
        <f t="shared" si="8"/>
        <v>0</v>
      </c>
      <c r="K65" s="1692">
        <f t="shared" si="8"/>
        <v>12500</v>
      </c>
      <c r="L65" s="1692">
        <f t="shared" si="8"/>
        <v>12500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62771</v>
      </c>
      <c r="D74" s="1699">
        <f t="shared" ref="D74:K74" si="10">SUM(D42,D47,D53,D57,D65,D72,D73)</f>
        <v>729</v>
      </c>
      <c r="E74" s="1699">
        <f t="shared" si="10"/>
        <v>9560</v>
      </c>
      <c r="F74" s="1699">
        <f t="shared" si="10"/>
        <v>5557</v>
      </c>
      <c r="G74" s="1699">
        <f t="shared" si="10"/>
        <v>0</v>
      </c>
      <c r="H74" s="1699">
        <f t="shared" si="10"/>
        <v>150</v>
      </c>
      <c r="I74" s="1699">
        <f t="shared" si="10"/>
        <v>0</v>
      </c>
      <c r="J74" s="1699">
        <f t="shared" si="10"/>
        <v>0</v>
      </c>
      <c r="K74" s="1699">
        <f t="shared" si="10"/>
        <v>78767</v>
      </c>
      <c r="L74" s="1699">
        <f>SUM(L42,L47,L53,L57,L65,L72,L73)</f>
        <v>81967</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9668</v>
      </c>
      <c r="F81" s="617"/>
      <c r="G81" s="617"/>
      <c r="H81" s="466">
        <v>64000</v>
      </c>
      <c r="I81" s="477"/>
      <c r="J81" s="477"/>
      <c r="K81" s="1693">
        <f t="shared" si="11"/>
        <v>73668</v>
      </c>
      <c r="L81" s="466">
        <v>32000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9668</v>
      </c>
      <c r="F84" s="617"/>
      <c r="G84" s="617"/>
      <c r="H84" s="1692">
        <f>SUM(H78:H83)</f>
        <v>64000</v>
      </c>
      <c r="I84" s="477"/>
      <c r="J84" s="477"/>
      <c r="K84" s="1692">
        <f>SUM(K78:K83)</f>
        <v>73668</v>
      </c>
      <c r="L84" s="1692">
        <f>SUM(L78:L83)</f>
        <v>32000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9668</v>
      </c>
      <c r="F102" s="617"/>
      <c r="G102" s="617"/>
      <c r="H102" s="1699">
        <f>SUM(H84,H92,H100,H101)</f>
        <v>64000</v>
      </c>
      <c r="I102" s="477"/>
      <c r="J102" s="477"/>
      <c r="K102" s="1699">
        <f>SUM(K84,K92,K100,K101)</f>
        <v>73668</v>
      </c>
      <c r="L102" s="1699">
        <f>SUM(L84,L92,L100,L101)</f>
        <v>32000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62771</v>
      </c>
      <c r="D114" s="1692">
        <f t="shared" ref="D114:K114" si="13">SUM(D33,D74,D75,D102,D112,D113)</f>
        <v>729</v>
      </c>
      <c r="E114" s="1692">
        <f t="shared" si="13"/>
        <v>20880</v>
      </c>
      <c r="F114" s="1692">
        <f t="shared" si="13"/>
        <v>38373</v>
      </c>
      <c r="G114" s="1692">
        <f t="shared" si="13"/>
        <v>24855</v>
      </c>
      <c r="H114" s="1692">
        <f>SUM(H33,H74,H75,H102,H112,H113)</f>
        <v>64150</v>
      </c>
      <c r="I114" s="1692">
        <f t="shared" si="13"/>
        <v>0</v>
      </c>
      <c r="J114" s="1692">
        <f t="shared" si="13"/>
        <v>0</v>
      </c>
      <c r="K114" s="1692">
        <f t="shared" si="13"/>
        <v>211758</v>
      </c>
      <c r="L114" s="1692">
        <f>SUM(L33,L74,L75,L102,L112,L113)</f>
        <v>170877</v>
      </c>
    </row>
    <row r="115" spans="1:14" ht="13.5" thickTop="1" x14ac:dyDescent="0.2">
      <c r="A115" s="2173" t="s">
        <v>1053</v>
      </c>
      <c r="B115" s="2174"/>
      <c r="C115" s="619"/>
      <c r="D115" s="619"/>
      <c r="E115" s="619"/>
      <c r="F115" s="619"/>
      <c r="G115" s="619"/>
      <c r="H115" s="619"/>
      <c r="I115" s="619"/>
      <c r="J115" s="619"/>
      <c r="K115" s="1706">
        <f>'Revenues 9-14'!C275-'Expenditures 15-22'!K114</f>
        <v>50340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3" t="s">
        <v>1240</v>
      </c>
      <c r="B152" s="2194"/>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3" t="s">
        <v>1053</v>
      </c>
      <c r="B175" s="2174"/>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3" t="s">
        <v>1053</v>
      </c>
      <c r="B211" s="2174"/>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3" t="s">
        <v>1053</v>
      </c>
      <c r="B296" s="2174"/>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6" t="s">
        <v>1053</v>
      </c>
      <c r="B343" s="2187"/>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3" t="s">
        <v>1053</v>
      </c>
      <c r="B368" s="2174"/>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2036</v>
      </c>
      <c r="D2" s="724" t="s">
        <v>2043</v>
      </c>
      <c r="E2" s="724" t="s">
        <v>2044</v>
      </c>
      <c r="F2" s="1909"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0</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0</v>
      </c>
      <c r="I23" s="1780">
        <f>SUM(I14:I16,I21,I22)</f>
        <v>0</v>
      </c>
      <c r="J23" s="1780">
        <f>SUM(J14:J16,J21,J22)</f>
        <v>0</v>
      </c>
      <c r="K23" s="1780">
        <f>SUM(K14:K16,K21,K22)</f>
        <v>0</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447498</v>
      </c>
      <c r="D12" s="845">
        <v>24855</v>
      </c>
      <c r="E12" s="845"/>
      <c r="F12" s="1782">
        <f>(C12+D12)-E12</f>
        <v>472353</v>
      </c>
      <c r="G12" s="844">
        <v>10</v>
      </c>
      <c r="H12" s="766">
        <v>378454</v>
      </c>
      <c r="I12" s="766">
        <v>19263</v>
      </c>
      <c r="J12" s="766"/>
      <c r="K12" s="1791">
        <f>(H12+I12)-J12</f>
        <v>397717</v>
      </c>
      <c r="L12" s="1791">
        <f>F12-K12</f>
        <v>74636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447498</v>
      </c>
      <c r="D16" s="1782">
        <f>SUM(D3,D5:D6,D8:D10,D12:D15)</f>
        <v>24855</v>
      </c>
      <c r="E16" s="1782">
        <f>SUM(E3,E5:E6,E8:E10,E12:E15)</f>
        <v>0</v>
      </c>
      <c r="F16" s="1782">
        <f>SUM(F3,F5:F6,F8:F10,F12:F15)</f>
        <v>472353</v>
      </c>
      <c r="G16" s="844"/>
      <c r="H16" s="1782">
        <f>SUM(H3,H6,H8:H10,H12:H14,)</f>
        <v>378454</v>
      </c>
      <c r="I16" s="1782">
        <f>SUM(I3,I6,I8:I10,I12:I14,)</f>
        <v>19263</v>
      </c>
      <c r="J16" s="1782">
        <f>SUM(J3,J6,J8:J10,J12:J14,)</f>
        <v>0</v>
      </c>
      <c r="K16" s="1782">
        <f>(H16+I16)-J16</f>
        <v>397717</v>
      </c>
      <c r="L16" s="1782">
        <f>F16-K16</f>
        <v>74636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19263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211758</v>
      </c>
      <c r="G8" s="866"/>
    </row>
    <row r="9" spans="1:7" x14ac:dyDescent="0.2">
      <c r="A9" s="870" t="s">
        <v>480</v>
      </c>
      <c r="B9" s="871" t="s">
        <v>1988</v>
      </c>
      <c r="C9" s="872"/>
      <c r="D9" s="870" t="s">
        <v>522</v>
      </c>
      <c r="E9" s="869"/>
      <c r="F9" s="1935">
        <f>'Expenditures 15-22'!K151</f>
        <v>0</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211758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73668</v>
      </c>
      <c r="G53" s="866"/>
    </row>
    <row r="54" spans="1:7" x14ac:dyDescent="0.2">
      <c r="A54" s="870" t="s">
        <v>479</v>
      </c>
      <c r="B54" s="870" t="s">
        <v>1552</v>
      </c>
      <c r="C54" s="890" t="s">
        <v>1039</v>
      </c>
      <c r="D54" s="886" t="s">
        <v>1157</v>
      </c>
      <c r="E54" s="869"/>
      <c r="F54" s="1939">
        <f>'Expenditures 15-22'!G114</f>
        <v>24855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98523</v>
      </c>
      <c r="G76" s="866"/>
    </row>
    <row r="77" spans="1:8" s="894" customFormat="1" ht="12" customHeight="1" thickTop="1" thickBot="1" x14ac:dyDescent="0.25">
      <c r="A77" s="1801"/>
      <c r="B77" s="1798"/>
      <c r="C77" s="1794"/>
      <c r="D77" s="1799" t="s">
        <v>2011</v>
      </c>
      <c r="E77" s="1796"/>
      <c r="F77" s="1802">
        <f>(F14-F76)</f>
        <v>113235</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225178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36919</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262097</v>
      </c>
    </row>
    <row r="179" spans="1:7" ht="12" customHeight="1" x14ac:dyDescent="0.2">
      <c r="A179" s="1792"/>
      <c r="B179" s="1806"/>
      <c r="C179" s="1807"/>
      <c r="D179" s="1808" t="s">
        <v>2014</v>
      </c>
      <c r="E179" s="1809"/>
      <c r="F179" s="1811">
        <f>'PCTC-OEPP 27-28'!F77-F178</f>
        <v>-148862</v>
      </c>
    </row>
    <row r="180" spans="1:7" ht="12" customHeight="1" x14ac:dyDescent="0.2">
      <c r="A180" s="1792"/>
      <c r="B180" s="1806"/>
      <c r="C180" s="1807"/>
      <c r="D180" s="1808" t="s">
        <v>1924</v>
      </c>
      <c r="E180" s="1809"/>
      <c r="F180" s="1811">
        <f>'Cap Outlay Deprec 26'!I18</f>
        <v>19263</v>
      </c>
    </row>
    <row r="181" spans="1:7" ht="12" customHeight="1" x14ac:dyDescent="0.2">
      <c r="A181" s="1792"/>
      <c r="B181" s="1806"/>
      <c r="C181" s="1807"/>
      <c r="D181" s="1808" t="s">
        <v>2015</v>
      </c>
      <c r="E181" s="1809"/>
      <c r="F181" s="1811">
        <f>F179+F180</f>
        <v>-129599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sqref="A1:F1"/>
      <selection pane="bottomLeft" sqref="A1:F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2089</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34468</v>
      </c>
      <c r="F19" s="1822"/>
      <c r="G19" s="1824">
        <f>'Expenditures 15-22'!K33-SUM('Expenditures 15-22'!G33,'Expenditures 15-22'!I33)+'Expenditures 15-22'!D229</f>
        <v>34468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3658</v>
      </c>
      <c r="F21" s="1825"/>
      <c r="G21" s="1828">
        <f>'Expenditures 15-22'!K42-SUM('Expenditures 15-22'!G42,'Expenditures 15-22'!I42)+'Expenditures 15-22'!K120-SUM('Expenditures 15-22'!G120,'Expenditures 15-22'!I120)+'Expenditures 15-22'!K180-SUM('Expenditures 15-22'!G180,'Expenditures 15-22'!I180)+'Expenditures 15-22'!D238</f>
        <v>3658</v>
      </c>
      <c r="H21" s="988"/>
      <c r="I21" s="162"/>
    </row>
    <row r="22" spans="1:9" s="669" customFormat="1" ht="12" customHeight="1" x14ac:dyDescent="0.2">
      <c r="A22" s="995" t="s">
        <v>585</v>
      </c>
      <c r="B22" s="996"/>
      <c r="C22" s="994">
        <v>2200</v>
      </c>
      <c r="D22" s="1825"/>
      <c r="E22" s="1827">
        <f>'Expenditures 15-22'!K47-SUM('Expenditures 15-22'!G47,'Expenditures 15-22'!I47)+'Expenditures 15-22'!D243</f>
        <v>1460</v>
      </c>
      <c r="F22" s="1825"/>
      <c r="G22" s="1828">
        <f>'Expenditures 15-22'!K47-SUM('Expenditures 15-22'!G47,'Expenditures 15-22'!I47)+'Expenditures 15-22'!D243</f>
        <v>1460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61149</v>
      </c>
      <c r="F23" s="1825"/>
      <c r="G23" s="1827">
        <f>'Expenditures 15-22'!K53-SUM('Expenditures 15-22'!G53,'Expenditures 15-22'!I53)+'Expenditures 15-22'!D257+'Expenditures 15-22'!K330-SUM('Expenditures 15-22'!G330,'Expenditures 15-22'!I330)</f>
        <v>61149</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12500</v>
      </c>
      <c r="E27" s="1827">
        <f>E8</f>
        <v>0</v>
      </c>
      <c r="F27" s="1827">
        <f>'Expenditures 15-22'!K60-SUM('Expenditures 15-22'!G60,'Expenditures 15-22'!I60)+'Expenditures 15-22'!D264-E8</f>
        <v>12500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0</v>
      </c>
      <c r="F28" s="1829">
        <f>'Expenditures 15-22'!K61-SUM('Expenditures 15-22'!G61,'Expenditures 15-22'!I61)+'Expenditures 15-22'!K124-SUM('Expenditures 15-22'!G124,'Expenditures 15-22'!I124)+'Expenditures 15-22'!D266-E9</f>
        <v>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12500</v>
      </c>
      <c r="E41" s="1829">
        <f>SUM(E19:E40)</f>
        <v>100735</v>
      </c>
      <c r="F41" s="1829">
        <f>SUM(F19:F39)</f>
        <v>12500</v>
      </c>
      <c r="G41" s="1829">
        <f>SUM(G19:G40)</f>
        <v>100735</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12500</v>
      </c>
      <c r="F43" s="1830" t="s">
        <v>495</v>
      </c>
      <c r="G43" s="1831">
        <f>F41</f>
        <v>12500</v>
      </c>
    </row>
    <row r="44" spans="1:7" ht="12" customHeight="1" x14ac:dyDescent="0.2">
      <c r="A44" s="988"/>
      <c r="B44" s="162"/>
      <c r="C44" s="1002"/>
      <c r="D44" s="1830" t="s">
        <v>494</v>
      </c>
      <c r="E44" s="1831">
        <f>E41</f>
        <v>100735</v>
      </c>
      <c r="F44" s="1830" t="s">
        <v>494</v>
      </c>
      <c r="G44" s="1831">
        <f>G41</f>
        <v>100735</v>
      </c>
    </row>
    <row r="45" spans="1:7" ht="12" customHeight="1" x14ac:dyDescent="0.2">
      <c r="A45" s="988"/>
      <c r="B45" s="162"/>
      <c r="C45" s="162"/>
      <c r="D45" s="1832" t="s">
        <v>1063</v>
      </c>
      <c r="E45" s="1833">
        <f>(E43/E44)</f>
        <v>0.12408795354147019</v>
      </c>
      <c r="F45" s="1832" t="s">
        <v>1063</v>
      </c>
      <c r="G45" s="1833">
        <f>(G43/G44)</f>
        <v>0.12408795354147019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Iroquois Area Reg Del System</v>
      </c>
      <c r="D6" s="2325"/>
      <c r="E6" s="2325"/>
      <c r="F6" s="1877"/>
    </row>
    <row r="7" spans="1:10" ht="11.25" customHeight="1" thickBot="1" x14ac:dyDescent="0.3">
      <c r="A7" s="1875"/>
      <c r="B7" s="1876"/>
      <c r="C7" s="2326">
        <f>COVER!A13</f>
        <v>32000000047</v>
      </c>
      <c r="D7" s="2326"/>
      <c r="E7" s="2326"/>
      <c r="F7" s="1877"/>
    </row>
    <row r="8" spans="1:10" ht="25.5" customHeight="1" thickBot="1" x14ac:dyDescent="0.25">
      <c r="A8" s="1918" t="s">
        <v>2023</v>
      </c>
      <c r="B8" s="1878" t="s">
        <v>2090</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Iroquois Area Reg Del System</v>
      </c>
      <c r="J6" s="2335"/>
      <c r="Q6" s="1686"/>
    </row>
    <row r="7" spans="1:17" x14ac:dyDescent="0.2">
      <c r="A7" s="2336" t="s">
        <v>924</v>
      </c>
      <c r="B7" s="2337"/>
      <c r="C7" s="2337"/>
      <c r="D7" s="2337"/>
      <c r="E7" s="2338"/>
      <c r="F7" s="1018"/>
      <c r="G7" s="1010"/>
      <c r="H7" s="1017" t="s">
        <v>390</v>
      </c>
      <c r="I7" s="2339">
        <f>COVER!A13</f>
        <v>32000000047</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61149</v>
      </c>
      <c r="F12" s="1040"/>
      <c r="G12" s="1834">
        <f t="shared" ref="G12:G18" si="0">SUM(E12:F12)</f>
        <v>61149</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61149</v>
      </c>
      <c r="F19" s="1836">
        <f t="shared" si="2"/>
        <v>0</v>
      </c>
      <c r="G19" s="1836">
        <f t="shared" si="2"/>
        <v>61149</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Iroquois Area Reg Del System</v>
      </c>
    </row>
    <row r="65" spans="2:2" x14ac:dyDescent="0.2">
      <c r="B65" s="1071">
        <f>COVER!A13</f>
        <v>32000000047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262098</v>
      </c>
      <c r="C8" s="1838">
        <f>'Acct Summary 7-8'!D8</f>
        <v>0</v>
      </c>
      <c r="D8" s="1838">
        <f>'Acct Summary 7-8'!F8</f>
        <v>0</v>
      </c>
      <c r="E8" s="1838">
        <f>'Acct Summary 7-8'!I8</f>
        <v>0</v>
      </c>
      <c r="F8" s="1838">
        <f>SUM(B8:E8)</f>
        <v>262098</v>
      </c>
    </row>
    <row r="9" spans="1:8" s="1080" customFormat="1" ht="14.25" customHeight="1" thickBot="1" x14ac:dyDescent="0.25">
      <c r="A9" s="1079" t="s">
        <v>1436</v>
      </c>
      <c r="B9" s="1839">
        <f>'Acct Summary 7-8'!C17</f>
        <v>211758</v>
      </c>
      <c r="C9" s="1839">
        <f>'Acct Summary 7-8'!D17</f>
        <v>0</v>
      </c>
      <c r="D9" s="1839">
        <f>'Acct Summary 7-8'!F17</f>
        <v>0</v>
      </c>
      <c r="E9" s="1838"/>
      <c r="F9" s="1838">
        <f>SUM(B9:E9)</f>
        <v>211758</v>
      </c>
    </row>
    <row r="10" spans="1:8" s="1080" customFormat="1" ht="14.25" thickTop="1" thickBot="1" x14ac:dyDescent="0.25">
      <c r="A10" s="1081" t="s">
        <v>1437</v>
      </c>
      <c r="B10" s="1840">
        <f>(B8-B9)</f>
        <v>50340</v>
      </c>
      <c r="C10" s="1840">
        <f>(C8-C9)</f>
        <v>0</v>
      </c>
      <c r="D10" s="1840">
        <f>(D8-D9)</f>
        <v>0</v>
      </c>
      <c r="E10" s="1839">
        <f>(E8-E9)</f>
        <v>0</v>
      </c>
      <c r="F10" s="1841">
        <f>SUM(F8-F9)</f>
        <v>50340</v>
      </c>
    </row>
    <row r="11" spans="1:8" s="1080" customFormat="1" ht="14.25" thickTop="1" thickBot="1" x14ac:dyDescent="0.25">
      <c r="A11" s="1082" t="s">
        <v>1785</v>
      </c>
      <c r="B11" s="1842">
        <f>'Acct Summary 7-8'!C81</f>
        <v>63982</v>
      </c>
      <c r="C11" s="1842">
        <f>'Acct Summary 7-8'!D81</f>
        <v>0</v>
      </c>
      <c r="D11" s="1842">
        <f>'Acct Summary 7-8'!F81</f>
        <v>0</v>
      </c>
      <c r="E11" s="1842">
        <f>'Acct Summary 7-8'!I81</f>
        <v>0</v>
      </c>
      <c r="F11" s="1843">
        <f>SUM(B11:E11)</f>
        <v>63982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32000000047</v>
      </c>
    </row>
    <row r="3" spans="1:2" x14ac:dyDescent="0.2">
      <c r="A3" t="s">
        <v>1013</v>
      </c>
      <c r="B3" s="138" t="str">
        <f>COVER!A15</f>
        <v>IROQUOIS</v>
      </c>
    </row>
    <row r="4" spans="1:2" x14ac:dyDescent="0.2">
      <c r="A4" t="s">
        <v>1064</v>
      </c>
      <c r="B4" s="138" t="str">
        <f>COVER!A17</f>
        <v>Iroquois Area Reg Del System</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f>COVER!T25</f>
        <v>0</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63982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63982</v>
      </c>
      <c r="D92" s="2" t="str">
        <f t="shared" si="0"/>
        <v>Error?</v>
      </c>
    </row>
    <row r="93" spans="1:4" x14ac:dyDescent="0.2">
      <c r="A93" s="5">
        <v>32</v>
      </c>
      <c r="B93" s="138">
        <f>'Assets-Liab 5-6'!C41</f>
        <v>63982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472353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472353</v>
      </c>
      <c r="C279" s="2" t="s">
        <v>594</v>
      </c>
      <c r="D279" s="2" t="str">
        <f t="shared" si="3"/>
        <v>Error?</v>
      </c>
    </row>
    <row r="280" spans="1:4" x14ac:dyDescent="0.2">
      <c r="A280" s="5">
        <v>219</v>
      </c>
      <c r="B280" s="138">
        <f>'Assets-Liab 5-6'!M40</f>
        <v>472353</v>
      </c>
      <c r="D280" s="2" t="str">
        <f t="shared" si="3"/>
        <v>Error?</v>
      </c>
    </row>
    <row r="281" spans="1:4" x14ac:dyDescent="0.2">
      <c r="A281" s="5">
        <v>220</v>
      </c>
      <c r="B281" s="138">
        <f>'Assets-Liab 5-6'!M41</f>
        <v>472353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50271</v>
      </c>
      <c r="D733" s="2" t="str">
        <f t="shared" si="10"/>
        <v>Error?</v>
      </c>
    </row>
    <row r="734" spans="1:4" x14ac:dyDescent="0.2">
      <c r="A734" s="5">
        <v>673</v>
      </c>
      <c r="B734" s="138">
        <f>'Expenditures 15-22'!C53</f>
        <v>50271</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12500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12500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62771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62771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729</v>
      </c>
      <c r="D791" s="2" t="str">
        <f t="shared" si="11"/>
        <v>Error?</v>
      </c>
    </row>
    <row r="792" spans="1:4" x14ac:dyDescent="0.2">
      <c r="A792" s="5">
        <v>731</v>
      </c>
      <c r="B792" s="138">
        <f>'Expenditures 15-22'!D53</f>
        <v>729</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729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1652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1652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888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888</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8672</v>
      </c>
      <c r="D849" s="2" t="str">
        <f t="shared" si="12"/>
        <v>Error?</v>
      </c>
    </row>
    <row r="850" spans="1:4" x14ac:dyDescent="0.2">
      <c r="A850" s="5">
        <v>789</v>
      </c>
      <c r="B850" s="138">
        <f>'Expenditures 15-22'!E53</f>
        <v>8672</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9560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20880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32816</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32816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2770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2770</v>
      </c>
      <c r="C901" s="2" t="s">
        <v>594</v>
      </c>
      <c r="D901" s="2" t="str">
        <f t="shared" si="13"/>
        <v>Error?</v>
      </c>
    </row>
    <row r="902" spans="1:4" x14ac:dyDescent="0.2">
      <c r="A902" s="5">
        <v>841</v>
      </c>
      <c r="B902" s="138">
        <f>'Expenditures 15-22'!F44</f>
        <v>1460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1460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1327</v>
      </c>
      <c r="D907" s="2" t="str">
        <f t="shared" si="13"/>
        <v>Error?</v>
      </c>
    </row>
    <row r="908" spans="1:4" x14ac:dyDescent="0.2">
      <c r="A908" s="5">
        <v>847</v>
      </c>
      <c r="B908" s="138">
        <f>'Expenditures 15-22'!F53</f>
        <v>1327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5557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38373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24855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24855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24855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150</v>
      </c>
      <c r="D1023" s="2" t="str">
        <f t="shared" ref="D1023:D1086" si="15">IF(ISBLANK(B1023),"OK",IF(A1023-B1023=0,"OK","Error?"))</f>
        <v>Error?</v>
      </c>
    </row>
    <row r="1024" spans="1:4" x14ac:dyDescent="0.2">
      <c r="A1024" s="5">
        <v>963</v>
      </c>
      <c r="B1024" s="138">
        <f>'Expenditures 15-22'!H53</f>
        <v>150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64000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64150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59323</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59323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3658</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3658</v>
      </c>
      <c r="C1115" s="2" t="s">
        <v>594</v>
      </c>
      <c r="D1115" s="2" t="str">
        <f t="shared" si="16"/>
        <v>Error?</v>
      </c>
    </row>
    <row r="1116" spans="1:4" x14ac:dyDescent="0.2">
      <c r="A1116" s="5">
        <v>1055</v>
      </c>
      <c r="B1116" s="138">
        <f>'Expenditures 15-22'!K44</f>
        <v>1460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1460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61149</v>
      </c>
      <c r="C1121" s="2" t="s">
        <v>594</v>
      </c>
      <c r="D1121" s="2" t="str">
        <f t="shared" si="16"/>
        <v>Error?</v>
      </c>
    </row>
    <row r="1122" spans="1:4" x14ac:dyDescent="0.2">
      <c r="A1122" s="5">
        <v>1061</v>
      </c>
      <c r="B1122" s="138">
        <f>'Expenditures 15-22'!K53</f>
        <v>61149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12500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12500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78767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73668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211758</v>
      </c>
      <c r="C1152" s="2" t="s">
        <v>594</v>
      </c>
      <c r="D1152" s="2" t="str">
        <f t="shared" si="17"/>
        <v>Error?</v>
      </c>
    </row>
    <row r="1153" spans="1:4" x14ac:dyDescent="0.2">
      <c r="A1153" s="5">
        <v>1092</v>
      </c>
      <c r="B1153" s="138">
        <f>'Expenditures 15-22'!K115</f>
        <v>50340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63982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447498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447498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24855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24855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472353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472353</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378454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378454</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19263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19263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397717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397717</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74636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74636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64000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73668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v>
      </c>
      <c r="C2551" s="2" t="s">
        <v>594</v>
      </c>
      <c r="D2551" s="2" t="str">
        <f t="shared" si="38"/>
        <v>Error?</v>
      </c>
    </row>
    <row r="2552" spans="1:4" x14ac:dyDescent="0.2">
      <c r="A2552" s="10">
        <v>2491</v>
      </c>
      <c r="D2552" s="2" t="str">
        <f t="shared" si="38"/>
        <v>OK</v>
      </c>
    </row>
    <row r="2553" spans="1:4" x14ac:dyDescent="0.2">
      <c r="A2553" s="5">
        <v>2492</v>
      </c>
      <c r="B2553" s="138">
        <f>'Acct Summary 7-8'!C6</f>
        <v>225178</v>
      </c>
      <c r="C2553" s="2" t="s">
        <v>594</v>
      </c>
      <c r="D2553" s="2" t="str">
        <f t="shared" si="38"/>
        <v>Error?</v>
      </c>
    </row>
    <row r="2554" spans="1:4" x14ac:dyDescent="0.2">
      <c r="A2554" s="5">
        <v>2493</v>
      </c>
      <c r="B2554" s="138">
        <f>'Acct Summary 7-8'!C7</f>
        <v>36919</v>
      </c>
      <c r="C2554" s="2" t="s">
        <v>594</v>
      </c>
      <c r="D2554" s="2" t="str">
        <f t="shared" si="38"/>
        <v>Error?</v>
      </c>
    </row>
    <row r="2555" spans="1:4" x14ac:dyDescent="0.2">
      <c r="A2555" s="5">
        <v>2494</v>
      </c>
      <c r="B2555" s="138">
        <f>'Acct Summary 7-8'!C8</f>
        <v>262098</v>
      </c>
      <c r="C2555" s="2" t="s">
        <v>594</v>
      </c>
      <c r="D2555" s="2" t="str">
        <f t="shared" si="38"/>
        <v>Error?</v>
      </c>
    </row>
    <row r="2556" spans="1:4" x14ac:dyDescent="0.2">
      <c r="A2556" s="5">
        <v>2495</v>
      </c>
      <c r="B2556" s="138">
        <f>'Acct Summary 7-8'!C12</f>
        <v>59323</v>
      </c>
      <c r="C2556" s="2" t="s">
        <v>594</v>
      </c>
      <c r="D2556" s="2" t="str">
        <f t="shared" si="38"/>
        <v>Error?</v>
      </c>
    </row>
    <row r="2557" spans="1:4" x14ac:dyDescent="0.2">
      <c r="A2557" s="5">
        <v>2496</v>
      </c>
      <c r="B2557" s="138">
        <f>'Acct Summary 7-8'!C13</f>
        <v>78767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73668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211758</v>
      </c>
      <c r="C2561" s="2" t="s">
        <v>594</v>
      </c>
      <c r="D2561" s="2" t="str">
        <f t="shared" si="39"/>
        <v>Error?</v>
      </c>
    </row>
    <row r="2562" spans="1:4" x14ac:dyDescent="0.2">
      <c r="A2562" s="5">
        <v>2501</v>
      </c>
      <c r="B2562" s="138">
        <f>'Acct Summary 7-8'!C20</f>
        <v>50340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9668</v>
      </c>
      <c r="C2789" s="2" t="s">
        <v>594</v>
      </c>
      <c r="D2789" s="2" t="str">
        <f t="shared" si="42"/>
        <v>Error?</v>
      </c>
    </row>
    <row r="2790" spans="1:4" x14ac:dyDescent="0.2">
      <c r="A2790" s="5">
        <v>2729</v>
      </c>
      <c r="B2790" s="138">
        <f>'Expenditures 15-22'!E102</f>
        <v>9668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685</v>
      </c>
      <c r="D2914" s="2" t="str">
        <f t="shared" si="44"/>
        <v>Error?</v>
      </c>
    </row>
    <row r="2915" spans="1:4" x14ac:dyDescent="0.2">
      <c r="A2915" s="10">
        <v>2854</v>
      </c>
      <c r="D2915" s="2" t="str">
        <f t="shared" si="44"/>
        <v>OK</v>
      </c>
    </row>
    <row r="2916" spans="1:4" x14ac:dyDescent="0.2">
      <c r="A2916" s="5">
        <v>2855</v>
      </c>
      <c r="B2916" s="138">
        <f>'Assets-Liab 5-6'!L34</f>
        <v>685</v>
      </c>
      <c r="C2916" s="2" t="s">
        <v>594</v>
      </c>
      <c r="D2916" s="2" t="str">
        <f t="shared" si="44"/>
        <v>Error?</v>
      </c>
    </row>
    <row r="2917" spans="1:4" x14ac:dyDescent="0.2">
      <c r="A2917" s="5">
        <v>2856</v>
      </c>
      <c r="B2917" s="138">
        <f>'Assets-Liab 5-6'!L41</f>
        <v>685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9668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64000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73668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50340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63982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262098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211758</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63982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36919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225178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225178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225178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225178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36919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36919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36919</v>
      </c>
      <c r="C5326" s="2" t="s">
        <v>594</v>
      </c>
      <c r="D5326" s="2" t="str">
        <f t="shared" si="82"/>
        <v>Error?</v>
      </c>
    </row>
    <row r="5327" spans="1:4" x14ac:dyDescent="0.2">
      <c r="A5327" s="5">
        <v>5266</v>
      </c>
      <c r="B5327" s="138">
        <f>'Revenues 9-14'!C275</f>
        <v>262098</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50340</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0.78678378293895157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19263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Iroquois Area Reg Del System</v>
      </c>
      <c r="B7" s="2402"/>
      <c r="C7" s="2402"/>
      <c r="D7" s="2439"/>
      <c r="E7" s="2440">
        <f>COVER!A13</f>
        <v>32000000047</v>
      </c>
      <c r="F7" s="2441"/>
      <c r="G7" s="2408" t="str">
        <f>COVER!T23</f>
        <v>065-018319</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RUSSELL LEIGH &amp; ASSOCIATES</v>
      </c>
      <c r="H9" s="2415"/>
      <c r="I9" s="2415"/>
      <c r="J9" s="2415"/>
      <c r="K9" s="2415"/>
      <c r="L9" s="2416"/>
    </row>
    <row r="10" spans="1:29" ht="13.5" customHeight="1" x14ac:dyDescent="0.2">
      <c r="A10" s="2398">
        <f>COVER!A38</f>
        <v>0</v>
      </c>
      <c r="B10" s="2399"/>
      <c r="C10" s="2399"/>
      <c r="D10" s="2399"/>
      <c r="E10" s="2399"/>
      <c r="F10" s="2400"/>
      <c r="G10" s="2414" t="str">
        <f>COVER!T17</f>
        <v>228 E MAIN ST</v>
      </c>
      <c r="H10" s="2427"/>
      <c r="I10" s="2427"/>
      <c r="J10" s="2427"/>
      <c r="K10" s="2427"/>
      <c r="L10" s="2428"/>
    </row>
    <row r="11" spans="1:29" ht="13.5" customHeight="1" x14ac:dyDescent="0.2">
      <c r="A11" s="1185" t="s">
        <v>1599</v>
      </c>
      <c r="B11" s="1186"/>
      <c r="C11" s="1187"/>
      <c r="D11" s="1192"/>
      <c r="E11" s="1187"/>
      <c r="F11" s="1191"/>
      <c r="G11" s="2414" t="str">
        <f>COVER!T19</f>
        <v>HOOPESTON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f>COVER!T25</f>
        <v>0</v>
      </c>
      <c r="J13" s="2436"/>
      <c r="K13" s="2436"/>
      <c r="L13" s="2437"/>
    </row>
    <row r="14" spans="1:29" ht="13.5" customHeight="1" x14ac:dyDescent="0.2">
      <c r="A14" s="2414" t="str">
        <f>COVER!A19</f>
        <v>1001 E GRANT ST</v>
      </c>
      <c r="B14" s="2427"/>
      <c r="C14" s="2427"/>
      <c r="D14" s="2427"/>
      <c r="E14" s="2427"/>
      <c r="F14" s="2428"/>
      <c r="G14" s="1196" t="s">
        <v>1247</v>
      </c>
      <c r="H14" s="1194"/>
      <c r="I14" s="1194"/>
      <c r="J14" s="1194"/>
      <c r="K14" s="1194"/>
      <c r="L14" s="1195"/>
    </row>
    <row r="15" spans="1:29" ht="13.5" customHeight="1" x14ac:dyDescent="0.2">
      <c r="A15" s="2414" t="str">
        <f>COVER!A21</f>
        <v>WATSEKA</v>
      </c>
      <c r="B15" s="2427"/>
      <c r="C15" s="2427"/>
      <c r="D15" s="2427"/>
      <c r="E15" s="2427"/>
      <c r="F15" s="2428"/>
      <c r="G15" s="2424" t="str">
        <f>COVER!T15</f>
        <v>RUSS LEIGH</v>
      </c>
      <c r="H15" s="2425"/>
      <c r="I15" s="2425"/>
      <c r="J15" s="2425"/>
      <c r="K15" s="2425"/>
      <c r="L15" s="2426"/>
    </row>
    <row r="16" spans="1:29" ht="12.2" customHeight="1" x14ac:dyDescent="0.2">
      <c r="A16" s="2404">
        <f>COVER!A25</f>
        <v>60970</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217-283-9336</v>
      </c>
      <c r="H18" s="2402"/>
      <c r="I18" s="2402"/>
      <c r="J18" s="2402"/>
      <c r="K18" s="2401" t="str">
        <f>COVER!X21</f>
        <v>217-283-9736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Iroquois Area Reg Del System</v>
      </c>
      <c r="B1" s="2438"/>
      <c r="C1" s="2438"/>
      <c r="D1" s="2438"/>
    </row>
    <row r="2" spans="1:11" s="1215" customFormat="1" ht="12.75" x14ac:dyDescent="0.2">
      <c r="A2" s="2443">
        <f>'Single Audit Cover'!E7</f>
        <v>32000000047</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Iroquois Area Reg Del System</v>
      </c>
      <c r="B1" s="2446"/>
      <c r="C1" s="2446"/>
      <c r="D1" s="2446"/>
      <c r="E1" s="2446"/>
    </row>
    <row r="2" spans="1:5" x14ac:dyDescent="0.2">
      <c r="A2" s="2447">
        <f>'Single Audit Cover'!E7</f>
        <v>32000000047</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36919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36919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36919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36919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Iroquois Area Reg Del System</v>
      </c>
      <c r="B1" s="2451"/>
      <c r="C1" s="2451"/>
      <c r="D1" s="2451"/>
      <c r="E1" s="2451"/>
      <c r="F1" s="2451"/>
    </row>
    <row r="2" spans="1:7" ht="13.5" customHeight="1" x14ac:dyDescent="0.2">
      <c r="A2" s="2452">
        <f>'Single Audit Cover'!E7</f>
        <v>32000000047</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Iroquois Area Reg Del System</v>
      </c>
      <c r="C1" s="2463"/>
      <c r="D1" s="2463"/>
      <c r="E1" s="2463"/>
      <c r="F1" s="2463"/>
      <c r="G1" s="2463"/>
      <c r="H1" s="2463"/>
      <c r="I1" s="2463"/>
      <c r="J1" s="2463"/>
      <c r="K1" s="2463"/>
      <c r="L1" s="2463"/>
      <c r="M1" s="2463"/>
    </row>
    <row r="2" spans="2:14" ht="15" x14ac:dyDescent="0.2">
      <c r="B2" s="2452">
        <f>'Single Audit Cover'!E7</f>
        <v>32000000047</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Iroquois Area Reg Del System</v>
      </c>
      <c r="C1" s="2471"/>
      <c r="D1" s="2471"/>
      <c r="E1" s="2471"/>
      <c r="F1" s="2471"/>
      <c r="G1" s="2471"/>
      <c r="H1" s="2471"/>
      <c r="I1" s="2471"/>
      <c r="J1" s="1422"/>
    </row>
    <row r="2" spans="2:10" s="317" customFormat="1" ht="12.75" customHeight="1" x14ac:dyDescent="0.2">
      <c r="B2" s="2472">
        <f>'Single Audit Cover'!E7</f>
        <v>32000000047</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Iroquois Area Reg Del System</v>
      </c>
      <c r="C1" s="2470"/>
      <c r="D1" s="2470"/>
      <c r="E1" s="2470"/>
      <c r="F1" s="2470"/>
      <c r="G1" s="2470"/>
      <c r="H1" s="2470"/>
      <c r="I1" s="2470"/>
      <c r="J1" s="2470"/>
      <c r="K1" s="2470"/>
      <c r="L1" s="1374"/>
      <c r="M1" s="1374"/>
    </row>
    <row r="2" spans="1:13" ht="12" customHeight="1" x14ac:dyDescent="0.2">
      <c r="B2" s="2472">
        <f>'Single Audit Cover'!E7</f>
        <v>32000000047</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Iroquois Area Reg Del System</v>
      </c>
      <c r="C1" s="2497"/>
      <c r="D1" s="2497"/>
      <c r="E1" s="2497"/>
      <c r="F1" s="2497"/>
      <c r="G1" s="2497"/>
      <c r="H1" s="2497"/>
      <c r="I1" s="2497"/>
      <c r="J1" s="2497"/>
      <c r="K1" s="2497"/>
      <c r="L1" s="1465"/>
    </row>
    <row r="2" spans="1:12" ht="12.75" customHeight="1" x14ac:dyDescent="0.2">
      <c r="B2" s="2498">
        <f>'Single Audit Cover'!E7</f>
        <v>32000000047</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Iroquois Area Reg Del System</v>
      </c>
      <c r="C1" s="2470"/>
      <c r="D1" s="2470"/>
      <c r="E1" s="1491"/>
    </row>
    <row r="2" spans="2:5" s="1282" customFormat="1" ht="12.75" customHeight="1" x14ac:dyDescent="0.2">
      <c r="B2" s="2472">
        <f>'Single Audit Cover'!E7</f>
        <v>32000000047</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dcmitype/"/>
    <ds:schemaRef ds:uri="6ce3111e-7420-4802-b50a-75d4e9a0b980"/>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2018-10-03T20:37:18Z</cp:lastPrinted>
  <dcterms:created xsi:type="dcterms:W3CDTF">2003-10-29T19:06:34Z</dcterms:created>
  <dcterms:modified xsi:type="dcterms:W3CDTF">2018-11-26T17:12:06Z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