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calcMode="manual"/>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D7766" i="106" s="1"/>
  <c r="B7765" i="106"/>
  <c r="B7764" i="106"/>
  <c r="J85" i="28"/>
  <c r="B7758" i="106" s="1"/>
  <c r="D7758" i="106" s="1"/>
  <c r="J88" i="28"/>
  <c r="K6" i="29"/>
  <c r="B7763" i="106" s="1"/>
  <c r="B7762" i="106"/>
  <c r="K12" i="12"/>
  <c r="K23" i="12"/>
  <c r="K24" i="12" s="1"/>
  <c r="B7733" i="106" s="1"/>
  <c r="D7733" i="106" s="1"/>
  <c r="J12" i="12"/>
  <c r="J21" i="12"/>
  <c r="J23" i="12" s="1"/>
  <c r="B7729" i="106"/>
  <c r="D7729" i="106" s="1"/>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82" i="36"/>
  <c r="D78" i="36"/>
  <c r="K75" i="29"/>
  <c r="K130" i="29"/>
  <c r="B2805" i="106" s="1"/>
  <c r="D2805" i="106" s="1"/>
  <c r="K185" i="29"/>
  <c r="F14" i="4" s="1"/>
  <c r="B2597" i="106" s="1"/>
  <c r="D2597" i="106" s="1"/>
  <c r="K122" i="29"/>
  <c r="F15" i="145" s="1"/>
  <c r="F19" i="145" s="1"/>
  <c r="K67" i="29"/>
  <c r="K64" i="29"/>
  <c r="K59" i="29"/>
  <c r="K56" i="29"/>
  <c r="E14" i="145" s="1"/>
  <c r="G14" i="145" s="1"/>
  <c r="K51" i="29"/>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F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K82" i="29"/>
  <c r="B2977" i="106" s="1"/>
  <c r="D2977" i="106" s="1"/>
  <c r="K83" i="29"/>
  <c r="B2978" i="106" s="1"/>
  <c r="D2978" i="106" s="1"/>
  <c r="K93" i="29"/>
  <c r="K94" i="29"/>
  <c r="K95" i="29"/>
  <c r="B7001" i="106" s="1"/>
  <c r="D7001" i="106" s="1"/>
  <c r="K96" i="29"/>
  <c r="K97" i="29"/>
  <c r="K98" i="29"/>
  <c r="K99" i="29"/>
  <c r="B7010" i="106" s="1"/>
  <c r="D7010" i="106" s="1"/>
  <c r="K101" i="29"/>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B3009" i="106" s="1"/>
  <c r="D3009" i="106" s="1"/>
  <c r="K191" i="29"/>
  <c r="K192" i="29"/>
  <c r="B3011" i="106" s="1"/>
  <c r="D3011" i="106" s="1"/>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c r="E21" i="8"/>
  <c r="B1865" i="106" s="1"/>
  <c r="D1865" i="106" s="1"/>
  <c r="B1866" i="106"/>
  <c r="D1866" i="106" s="1"/>
  <c r="F6" i="8"/>
  <c r="F7" i="8"/>
  <c r="B1868" i="106" s="1"/>
  <c r="D1868" i="106" s="1"/>
  <c r="F12" i="8"/>
  <c r="B1869" i="106"/>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6" i="106"/>
  <c r="D2976"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0" i="106"/>
  <c r="D3010"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c r="B5103" i="106"/>
  <c r="D5103" i="106"/>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c r="B5116" i="106"/>
  <c r="D5116" i="106"/>
  <c r="B5117" i="106"/>
  <c r="D5117" i="106"/>
  <c r="B5118" i="106"/>
  <c r="D5118" i="106"/>
  <c r="B5119" i="106"/>
  <c r="D5119" i="106"/>
  <c r="B5122" i="106"/>
  <c r="D5122" i="106"/>
  <c r="B5123" i="106"/>
  <c r="D5123" i="106"/>
  <c r="B5124" i="106"/>
  <c r="D5124" i="106"/>
  <c r="B5126" i="106"/>
  <c r="D5126" i="106"/>
  <c r="B5127" i="106"/>
  <c r="D5127" i="106"/>
  <c r="D5128" i="106"/>
  <c r="D5129" i="106"/>
  <c r="D5130" i="106"/>
  <c r="D5131" i="106"/>
  <c r="B5133" i="106"/>
  <c r="D5133" i="106"/>
  <c r="B5134" i="106"/>
  <c r="D5134" i="106"/>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c r="B6730" i="106"/>
  <c r="D6730" i="106" s="1"/>
  <c r="B6731" i="106"/>
  <c r="D6731" i="106" s="1"/>
  <c r="B6732" i="106"/>
  <c r="D6732" i="106" s="1"/>
  <c r="B6733" i="106"/>
  <c r="D6733" i="106"/>
  <c r="B6734" i="106"/>
  <c r="D6734" i="106" s="1"/>
  <c r="B6735" i="106"/>
  <c r="D6735" i="106" s="1"/>
  <c r="B6736" i="106"/>
  <c r="D6736" i="106" s="1"/>
  <c r="B6737" i="106"/>
  <c r="D6737" i="106" s="1"/>
  <c r="B6738" i="106"/>
  <c r="D6738" i="106" s="1"/>
  <c r="B6739" i="106"/>
  <c r="D6739" i="106"/>
  <c r="B6740" i="106"/>
  <c r="D6740" i="106" s="1"/>
  <c r="B6741" i="106"/>
  <c r="D6741" i="106" s="1"/>
  <c r="B6742" i="106"/>
  <c r="D6742" i="106" s="1"/>
  <c r="B6743" i="106"/>
  <c r="D6743" i="106" s="1"/>
  <c r="B6744" i="106"/>
  <c r="D6744" i="106" s="1"/>
  <c r="B6745" i="106"/>
  <c r="D6745" i="106"/>
  <c r="B6746" i="106"/>
  <c r="D6746" i="106" s="1"/>
  <c r="B6747" i="106"/>
  <c r="D6747" i="106" s="1"/>
  <c r="B6748" i="106"/>
  <c r="D6748" i="106" s="1"/>
  <c r="B6749" i="106"/>
  <c r="D6749" i="106"/>
  <c r="B6750" i="106"/>
  <c r="D6750" i="106" s="1"/>
  <c r="B6751" i="106"/>
  <c r="D6751" i="106" s="1"/>
  <c r="B6752" i="106"/>
  <c r="D6752" i="106" s="1"/>
  <c r="B6753" i="106"/>
  <c r="D6753" i="106" s="1"/>
  <c r="B6754" i="106"/>
  <c r="D6754" i="106" s="1"/>
  <c r="B6755" i="106"/>
  <c r="D6755" i="106"/>
  <c r="B6756" i="106"/>
  <c r="D6756" i="106" s="1"/>
  <c r="B6757" i="106"/>
  <c r="D6757" i="106" s="1"/>
  <c r="B6758" i="106"/>
  <c r="D6758" i="106" s="1"/>
  <c r="B6759" i="106"/>
  <c r="D6759" i="106" s="1"/>
  <c r="B6760" i="106"/>
  <c r="D6760" i="106" s="1"/>
  <c r="B6761" i="106"/>
  <c r="D6761" i="106"/>
  <c r="B6762" i="106"/>
  <c r="D6762" i="106" s="1"/>
  <c r="B6763" i="106"/>
  <c r="D6763" i="106" s="1"/>
  <c r="B6764" i="106"/>
  <c r="D6764" i="106" s="1"/>
  <c r="B6765" i="106"/>
  <c r="D6765" i="106"/>
  <c r="B6766" i="106"/>
  <c r="D6766" i="106" s="1"/>
  <c r="B6767" i="106"/>
  <c r="D6767" i="106" s="1"/>
  <c r="B6768" i="106"/>
  <c r="D6768" i="106" s="1"/>
  <c r="B6769" i="106"/>
  <c r="D6769" i="106" s="1"/>
  <c r="B6770" i="106"/>
  <c r="D6770" i="106" s="1"/>
  <c r="B6771" i="106"/>
  <c r="D6771" i="106"/>
  <c r="B6772" i="106"/>
  <c r="D6772" i="106" s="1"/>
  <c r="B6773" i="106"/>
  <c r="D6773" i="106" s="1"/>
  <c r="B6774" i="106"/>
  <c r="D6774" i="106" s="1"/>
  <c r="B6775" i="106"/>
  <c r="D6775" i="106" s="1"/>
  <c r="B6776" i="106"/>
  <c r="D6776" i="106" s="1"/>
  <c r="B6777" i="106"/>
  <c r="D6777" i="106"/>
  <c r="B6778" i="106"/>
  <c r="D6778" i="106" s="1"/>
  <c r="B6779" i="106"/>
  <c r="D6779" i="106" s="1"/>
  <c r="B6780" i="106"/>
  <c r="D6780" i="106" s="1"/>
  <c r="B6781" i="106"/>
  <c r="D6781" i="106"/>
  <c r="B6782" i="106"/>
  <c r="D6782" i="106" s="1"/>
  <c r="B6783" i="106"/>
  <c r="D6783" i="106" s="1"/>
  <c r="B6784" i="106"/>
  <c r="D6784" i="106" s="1"/>
  <c r="B6785" i="106"/>
  <c r="D6785" i="106" s="1"/>
  <c r="B6786" i="106"/>
  <c r="D6786" i="106" s="1"/>
  <c r="B6787" i="106"/>
  <c r="D6787" i="106"/>
  <c r="B6788" i="106"/>
  <c r="D6788" i="106" s="1"/>
  <c r="B6789" i="106"/>
  <c r="D6789" i="106" s="1"/>
  <c r="B6790" i="106"/>
  <c r="D6790" i="106" s="1"/>
  <c r="B6791" i="106"/>
  <c r="D6791" i="106" s="1"/>
  <c r="B6792" i="106"/>
  <c r="D6792" i="106" s="1"/>
  <c r="B6793" i="106"/>
  <c r="D6793" i="106"/>
  <c r="B6794" i="106"/>
  <c r="D6794" i="106" s="1"/>
  <c r="B6795" i="106"/>
  <c r="D6795" i="106" s="1"/>
  <c r="B6796" i="106"/>
  <c r="D6796" i="106" s="1"/>
  <c r="B6797" i="106"/>
  <c r="D6797" i="106"/>
  <c r="B6798" i="106"/>
  <c r="D6798" i="106" s="1"/>
  <c r="B6799" i="106"/>
  <c r="D6799" i="106" s="1"/>
  <c r="B6800" i="106"/>
  <c r="D6800" i="106" s="1"/>
  <c r="B6801" i="106"/>
  <c r="D6801" i="106" s="1"/>
  <c r="B6802" i="106"/>
  <c r="D6802" i="106" s="1"/>
  <c r="B6803" i="106"/>
  <c r="D6803" i="106"/>
  <c r="B6804" i="106"/>
  <c r="D6804" i="106" s="1"/>
  <c r="B6805" i="106"/>
  <c r="D6805" i="106" s="1"/>
  <c r="B6806" i="106"/>
  <c r="D6806" i="106" s="1"/>
  <c r="B6807" i="106"/>
  <c r="D6807" i="106" s="1"/>
  <c r="B6808" i="106"/>
  <c r="D6808" i="106" s="1"/>
  <c r="B6809" i="106"/>
  <c r="D6809" i="106"/>
  <c r="B6810" i="106"/>
  <c r="D6810" i="106" s="1"/>
  <c r="B6811" i="106"/>
  <c r="D6811" i="106" s="1"/>
  <c r="B6812" i="106"/>
  <c r="D6812" i="106" s="1"/>
  <c r="B6813" i="106"/>
  <c r="D6813" i="106"/>
  <c r="B6814" i="106"/>
  <c r="D6814" i="106" s="1"/>
  <c r="B6815" i="106"/>
  <c r="D6815" i="106" s="1"/>
  <c r="B6816" i="106"/>
  <c r="D6816" i="106" s="1"/>
  <c r="B6817" i="106"/>
  <c r="D6817" i="106" s="1"/>
  <c r="B6818" i="106"/>
  <c r="D6818" i="106" s="1"/>
  <c r="B6819" i="106"/>
  <c r="D6819" i="106"/>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45" i="106" s="1"/>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64" i="127"/>
  <c r="B65" i="127"/>
  <c r="E26" i="108"/>
  <c r="G26" i="108"/>
  <c r="E27" i="108"/>
  <c r="G27" i="108"/>
  <c r="E28" i="108"/>
  <c r="F28" i="108"/>
  <c r="F31" i="108"/>
  <c r="F36" i="108"/>
  <c r="F37" i="108"/>
  <c r="G28" i="108"/>
  <c r="E30" i="108"/>
  <c r="G30" i="108"/>
  <c r="D31" i="108"/>
  <c r="D36" i="108"/>
  <c r="D37" i="108"/>
  <c r="E31" i="108"/>
  <c r="G31" i="108"/>
  <c r="E33" i="108"/>
  <c r="G33" i="108"/>
  <c r="E34" i="108"/>
  <c r="G34" i="108"/>
  <c r="E35" i="108"/>
  <c r="G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F44" i="34"/>
  <c r="C45" i="34"/>
  <c r="D45" i="34"/>
  <c r="C46" i="34"/>
  <c r="D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c r="D5348" i="106" s="1"/>
  <c r="C93" i="5"/>
  <c r="B5112" i="106"/>
  <c r="D5112" i="106" s="1"/>
  <c r="C108" i="5"/>
  <c r="B5120" i="106"/>
  <c r="D5120" i="106" s="1"/>
  <c r="D108" i="5"/>
  <c r="B5355" i="106"/>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c r="D5232" i="106" s="1"/>
  <c r="D184" i="5"/>
  <c r="B5425" i="106" s="1"/>
  <c r="D5425" i="106" s="1"/>
  <c r="F184" i="5"/>
  <c r="B5658" i="106" s="1"/>
  <c r="D5658" i="106" s="1"/>
  <c r="G184" i="5"/>
  <c r="B5784" i="106" s="1"/>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G14" i="4"/>
  <c r="B2609" i="106" s="1"/>
  <c r="D2609" i="106" s="1"/>
  <c r="C14" i="4"/>
  <c r="B2558" i="106" s="1"/>
  <c r="D2558" i="106" s="1"/>
  <c r="D14" i="4"/>
  <c r="B2570" i="106" s="1"/>
  <c r="D2570" i="106" s="1"/>
  <c r="B2633" i="106"/>
  <c r="D2633" i="106" s="1"/>
  <c r="N22" i="3"/>
  <c r="B283" i="106" s="1"/>
  <c r="D283" i="106" s="1"/>
  <c r="D7" i="118"/>
  <c r="D8" i="118"/>
  <c r="D9" i="118"/>
  <c r="H14" i="118"/>
  <c r="H19" i="118"/>
  <c r="H24" i="118"/>
  <c r="H28" i="118"/>
  <c r="H29" i="118"/>
  <c r="K28" i="118" s="1"/>
  <c r="O27" i="118" s="1"/>
  <c r="O29" i="118" s="1"/>
  <c r="H33" i="118"/>
  <c r="D11" i="37"/>
  <c r="D22" i="37"/>
  <c r="J22" i="37"/>
  <c r="L22" i="37"/>
  <c r="L5" i="11"/>
  <c r="B2056" i="106" s="1"/>
  <c r="D2056" i="106" s="1"/>
  <c r="D4" i="7"/>
  <c r="B1760" i="106" s="1"/>
  <c r="D1760" i="106" s="1"/>
  <c r="D9" i="7"/>
  <c r="B1767" i="106" s="1"/>
  <c r="D1767" i="106" s="1"/>
  <c r="F128" i="34"/>
  <c r="B5752" i="106"/>
  <c r="D5752" i="106" s="1"/>
  <c r="D7" i="7"/>
  <c r="B1763" i="106" s="1"/>
  <c r="D1763" i="106" s="1"/>
  <c r="B1746" i="106"/>
  <c r="D1746" i="106" s="1"/>
  <c r="D12" i="7"/>
  <c r="B1769" i="106" s="1"/>
  <c r="D1769" i="106" s="1"/>
  <c r="D11" i="7"/>
  <c r="B1768" i="106" s="1"/>
  <c r="D1768" i="106" s="1"/>
  <c r="D15" i="7"/>
  <c r="B1772" i="106" s="1"/>
  <c r="D1772" i="106" s="1"/>
  <c r="G172" i="5" l="1"/>
  <c r="H173" i="5"/>
  <c r="B5906" i="106" s="1"/>
  <c r="D5906" i="106" s="1"/>
  <c r="F130" i="34"/>
  <c r="J274" i="5"/>
  <c r="B7054" i="106" s="1"/>
  <c r="D7054" i="106" s="1"/>
  <c r="F131" i="34"/>
  <c r="F127" i="34"/>
  <c r="F172" i="5"/>
  <c r="B5644" i="106" s="1"/>
  <c r="D5644" i="106" s="1"/>
  <c r="G109" i="5"/>
  <c r="B6024" i="106" s="1"/>
  <c r="D6024" i="106" s="1"/>
  <c r="L342" i="29"/>
  <c r="L312" i="29"/>
  <c r="D7245" i="106"/>
  <c r="F136" i="34"/>
  <c r="C109" i="5"/>
  <c r="B5121" i="106" s="1"/>
  <c r="D5121" i="106" s="1"/>
  <c r="K76" i="4"/>
  <c r="B3586" i="106" s="1"/>
  <c r="D3586" i="106" s="1"/>
  <c r="H76" i="4"/>
  <c r="B3298" i="106" s="1"/>
  <c r="D3298" i="106" s="1"/>
  <c r="K184" i="29"/>
  <c r="F13" i="4" s="1"/>
  <c r="B2596" i="106" s="1"/>
  <c r="D2596" i="106" s="1"/>
  <c r="C129" i="29"/>
  <c r="G173" i="5"/>
  <c r="B5778" i="106" s="1"/>
  <c r="D5778" i="106" s="1"/>
  <c r="B5770" i="106"/>
  <c r="D5770" i="106" s="1"/>
  <c r="B1364" i="106"/>
  <c r="D1364" i="106" s="1"/>
  <c r="G210" i="29"/>
  <c r="I274" i="5"/>
  <c r="B3668" i="106"/>
  <c r="D3668" i="106" s="1"/>
  <c r="K350" i="29"/>
  <c r="B3454" i="106"/>
  <c r="D3454" i="106" s="1"/>
  <c r="L15" i="11"/>
  <c r="B3459" i="106" s="1"/>
  <c r="D3459" i="106" s="1"/>
  <c r="B2054" i="106"/>
  <c r="D2054" i="106" s="1"/>
  <c r="L13" i="11"/>
  <c r="B2060" i="106" s="1"/>
  <c r="D2060" i="106" s="1"/>
  <c r="B1329" i="106"/>
  <c r="D1329" i="106" s="1"/>
  <c r="F61" i="34"/>
  <c r="B5304" i="106"/>
  <c r="D5304" i="106" s="1"/>
  <c r="F41" i="34"/>
  <c r="J77" i="4"/>
  <c r="B6262" i="106" s="1"/>
  <c r="D6262" i="106" s="1"/>
  <c r="H6" i="4"/>
  <c r="B2656" i="106" s="1"/>
  <c r="D2656" i="106" s="1"/>
  <c r="G4" i="4"/>
  <c r="B2603" i="106" s="1"/>
  <c r="D2603" i="106" s="1"/>
  <c r="D24" i="37"/>
  <c r="B4270" i="106" s="1"/>
  <c r="D4270" i="106" s="1"/>
  <c r="F66" i="34"/>
  <c r="F45" i="34"/>
  <c r="G352" i="29"/>
  <c r="B3254" i="106"/>
  <c r="D3254" i="106" s="1"/>
  <c r="F77" i="4"/>
  <c r="B3255" i="106" s="1"/>
  <c r="D3255" i="106" s="1"/>
  <c r="E13" i="145"/>
  <c r="G13" i="145" s="1"/>
  <c r="B2724" i="106"/>
  <c r="D2724" i="106" s="1"/>
  <c r="E15" i="145"/>
  <c r="G15" i="145" s="1"/>
  <c r="B1126" i="106"/>
  <c r="D1126" i="106" s="1"/>
  <c r="K274" i="5"/>
  <c r="F35" i="34"/>
  <c r="D27" i="108"/>
  <c r="D41" i="108" s="1"/>
  <c r="E43" i="108" s="1"/>
  <c r="D26" i="108"/>
  <c r="D109" i="5"/>
  <c r="F111" i="34"/>
  <c r="D13" i="7"/>
  <c r="B3726" i="106" s="1"/>
  <c r="D3726" i="106" s="1"/>
  <c r="G5" i="4"/>
  <c r="B3409" i="106" s="1"/>
  <c r="D3409" i="106" s="1"/>
  <c r="B7041" i="106"/>
  <c r="D7041" i="106" s="1"/>
  <c r="G39" i="108"/>
  <c r="G29" i="108"/>
  <c r="D17" i="7"/>
  <c r="B4104" i="106" s="1"/>
  <c r="D4104" i="106" s="1"/>
  <c r="H109" i="5"/>
  <c r="D5" i="7"/>
  <c r="B1761" i="106" s="1"/>
  <c r="D1761" i="106" s="1"/>
  <c r="D5" i="4"/>
  <c r="B3406" i="106" s="1"/>
  <c r="D3406" i="106" s="1"/>
  <c r="K173" i="5"/>
  <c r="K6" i="4" s="1"/>
  <c r="B3570" i="106" s="1"/>
  <c r="D3570" i="106" s="1"/>
  <c r="B5096" i="106"/>
  <c r="D5096" i="106" s="1"/>
  <c r="L367" i="29"/>
  <c r="F19" i="7"/>
  <c r="B1807" i="106" s="1"/>
  <c r="D1807" i="106" s="1"/>
  <c r="F46" i="34"/>
  <c r="E29" i="108"/>
  <c r="F26" i="108"/>
  <c r="I342" i="29"/>
  <c r="B7222" i="106" s="1"/>
  <c r="D7222" i="106" s="1"/>
  <c r="I24" i="12"/>
  <c r="K285" i="29"/>
  <c r="B3724" i="106" s="1"/>
  <c r="D3724" i="106" s="1"/>
  <c r="B3723" i="106"/>
  <c r="D3723" i="106" s="1"/>
  <c r="B1410" i="106"/>
  <c r="D1410" i="106" s="1"/>
  <c r="E174" i="29"/>
  <c r="B1309" i="106" s="1"/>
  <c r="D1309" i="106" s="1"/>
  <c r="F21" i="8"/>
  <c r="B3621" i="106"/>
  <c r="D3621" i="106" s="1"/>
  <c r="C367" i="29"/>
  <c r="K41" i="3"/>
  <c r="F106" i="34"/>
  <c r="C172" i="5"/>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C4" i="4"/>
  <c r="B2551" i="106" s="1"/>
  <c r="D2551" i="106" s="1"/>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B7230" i="106"/>
  <c r="D7230" i="106" s="1"/>
  <c r="I352" i="29"/>
  <c r="I367" i="29"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J7" i="4"/>
  <c r="B2657" i="106"/>
  <c r="D2657" i="106" s="1"/>
  <c r="D274" i="5"/>
  <c r="B3447" i="106"/>
  <c r="D3447" i="106" s="1"/>
  <c r="B7270" i="106"/>
  <c r="H367" i="29" l="1"/>
  <c r="B3660" i="106" s="1"/>
  <c r="D3660" i="106" s="1"/>
  <c r="B1317" i="106"/>
  <c r="D1317" i="106" s="1"/>
  <c r="D7253" i="106"/>
  <c r="B1879" i="106"/>
  <c r="D1879" i="106" s="1"/>
  <c r="H22" i="37"/>
  <c r="B3649" i="106"/>
  <c r="D3649" i="106" s="1"/>
  <c r="G367" i="29"/>
  <c r="B3650" i="106" s="1"/>
  <c r="D3650" i="106" s="1"/>
  <c r="B3670" i="106"/>
  <c r="D3670" i="106" s="1"/>
  <c r="K352" i="29"/>
  <c r="D7254" i="106"/>
  <c r="J16" i="4"/>
  <c r="B6226" i="106" s="1"/>
  <c r="D6226" i="106" s="1"/>
  <c r="D7250" i="106"/>
  <c r="C114" i="29"/>
  <c r="B757" i="106" s="1"/>
  <c r="D757" i="106" s="1"/>
  <c r="B3568" i="106"/>
  <c r="D3568" i="106" s="1"/>
  <c r="D52" i="36"/>
  <c r="F73" i="34"/>
  <c r="G15" i="4"/>
  <c r="B6032" i="106" s="1"/>
  <c r="D6032" i="106" s="1"/>
  <c r="B6025" i="106"/>
  <c r="D6025" i="106" s="1"/>
  <c r="H4" i="4"/>
  <c r="B5356" i="106"/>
  <c r="D5356" i="106" s="1"/>
  <c r="D4" i="4"/>
  <c r="B2564" i="106" s="1"/>
  <c r="D2564" i="106" s="1"/>
  <c r="B1365" i="106"/>
  <c r="D1365" i="106" s="1"/>
  <c r="F65" i="34"/>
  <c r="D19" i="7"/>
  <c r="B1775" i="106" s="1"/>
  <c r="D1775" i="106" s="1"/>
  <c r="K365" i="29"/>
  <c r="K367" i="29" s="1"/>
  <c r="D7255" i="106"/>
  <c r="B7215" i="106"/>
  <c r="D7215" i="106" s="1"/>
  <c r="D7252" i="106"/>
  <c r="F274" i="5"/>
  <c r="F275" i="5" s="1"/>
  <c r="B5720" i="106" s="1"/>
  <c r="D5720" i="106" s="1"/>
  <c r="B1996" i="106"/>
  <c r="D1996" i="106" s="1"/>
  <c r="I26" i="12"/>
  <c r="B7741" i="106" s="1"/>
  <c r="D7741" i="106" s="1"/>
  <c r="B5214" i="106"/>
  <c r="D5214" i="106" s="1"/>
  <c r="C173" i="5"/>
  <c r="L16" i="11"/>
  <c r="B2061" i="106" s="1"/>
  <c r="D206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6222" i="106"/>
  <c r="D6222" i="106" s="1"/>
  <c r="J8" i="4"/>
  <c r="D7" i="4"/>
  <c r="D275" i="5"/>
  <c r="B5507" i="106"/>
  <c r="D5507" i="106" s="1"/>
  <c r="B7298" i="106"/>
  <c r="B7299" i="106"/>
  <c r="F7" i="4" l="1"/>
  <c r="K13" i="4"/>
  <c r="B3572" i="106" s="1"/>
  <c r="D3572" i="106" s="1"/>
  <c r="B3672" i="106"/>
  <c r="D3672" i="106" s="1"/>
  <c r="B5719" i="106"/>
  <c r="D5719" i="106" s="1"/>
  <c r="B7243" i="106"/>
  <c r="D7243" i="106" s="1"/>
  <c r="F24" i="37"/>
  <c r="B2655" i="106"/>
  <c r="D2655" i="106" s="1"/>
  <c r="H8" i="4"/>
  <c r="K16" i="4"/>
  <c r="J17" i="4"/>
  <c r="E41" i="108"/>
  <c r="G41" i="108"/>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G44" i="108"/>
  <c r="G45" i="108" s="1"/>
  <c r="E44" i="108"/>
  <c r="E45" i="108"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B2658" i="106"/>
  <c r="D2658" i="106" s="1"/>
  <c r="H10" i="4"/>
  <c r="B4127" i="106" s="1"/>
  <c r="D4127" i="106" s="1"/>
  <c r="B2594" i="106"/>
  <c r="D2594" i="106" s="1"/>
  <c r="F8" i="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D8" i="146" l="1"/>
  <c r="F10" i="4"/>
  <c r="B4125" i="106" s="1"/>
  <c r="D4125" i="106" s="1"/>
  <c r="B2595" i="106"/>
  <c r="D2595" i="106" s="1"/>
  <c r="H13" i="118"/>
  <c r="F14" i="34"/>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<sst xmlns="http://schemas.openxmlformats.org/spreadsheetml/2006/main" count="5012" uniqueCount="2092">
  <si>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</si>
  <si>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</si>
  <si>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</si>
  <si>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</si>
  <si>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</si>
  <si>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</si>
  <si>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</si>
  <si>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</si>
  <si>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</si>
  <si>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</si>
  <si>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</si>
  <si>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</si>
  <si>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</si>
  <si>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</si>
  <si>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</si>
  <si>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</si>
  <si>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</si>
  <si>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</si>
  <si>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</si>
  <si>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</si>
  <si>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</si>
  <si>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</si>
  <si>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</si>
  <si>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</si>
  <si>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</si>
  <si>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</si>
  <si>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</si>
  <si>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</si>
  <si>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</si>
  <si>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</si>
  <si>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</si>
  <si>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</si>
  <si>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</si>
  <si>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</si>
  <si>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</si>
  <si>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</si>
  <si>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</si>
  <si>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</si>
  <si>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</si>
  <si>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</si>
  <si>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</si>
  <si>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</si>
  <si>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</si>
  <si>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</si>
  <si>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</si>
  <si>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</si>
  <si>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</si>
  <si>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</si>
  <si>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</si>
  <si>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</si>
  <si>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</si>
  <si>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</si>
  <si>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</si>
  <si>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</si>
  <si>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</si>
  <si>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</si>
  <si>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</si>
  <si>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</si>
  <si>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</si>
  <si>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</si>
  <si>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</si>
  <si>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</si>
  <si>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</si>
  <si>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</si>
  <si>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</si>
  <si>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</si>
  <si>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</si>
  <si>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</si>
  <si>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</si>
  <si>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</si>
  <si>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</si>
  <si>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</si>
  <si>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</si>
  <si>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</si>
  <si>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</si>
  <si>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</si>
  <si>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</si>
  <si>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</si>
  <si>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</si>
  <si>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</si>
  <si>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</si>
  <si>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</si>
  <si>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</si>
  <si>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</si>
  <si>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</si>
  <si>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</si>
  <si>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</si>
  <si>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</si>
  <si>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</si>
  <si>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</si>
  <si>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</si>
  <si>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</si>
  <si>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</si>
  <si>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</si>
  <si>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</si>
  <si>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</si>
  <si>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</si>
  <si>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</si>
  <si>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</si>
  <si>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</si>
  <si>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</si>
  <si>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</si>
  <si>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</si>
  <si>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</si>
  <si>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</si>
  <si>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</si>
  <si>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</si>
  <si>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</si>
  <si>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</si>
  <si>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</si>
  <si>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</si>
  <si>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</si>
  <si>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</si>
  <si>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</si>
  <si>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</si>
  <si>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</si>
  <si>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</si>
  <si>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</si>
  <si>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</si>
  <si>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</si>
  <si>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</si>
  <si>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</si>
  <si>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</si>
  <si>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</si>
  <si>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</si>
  <si>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</si>
  <si>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</si>
  <si>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</si>
  <si>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</si>
  <si>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</si>
  <si>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</si>
  <si>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</si>
  <si>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</si>
  <si>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</si>
  <si>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</si>
  <si>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</si>
  <si>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</si>
  <si>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</si>
  <si>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</si>
  <si>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</si>
  <si>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</si>
  <si>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</si>
  <si>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</si>
  <si>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</si>
  <si>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</si>
  <si>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</si>
  <si>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</si>
  <si>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</si>
  <si>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</si>
  <si>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</si>
  <si>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</si>
  <si>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</si>
  <si>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</si>
  <si>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</si>
  <si>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</si>
  <si>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</si>
  <si>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</si>
  <si>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</si>
  <si>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</si>
  <si>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</si>
  <si>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</si>
  <si>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</si>
  <si>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</si>
  <si>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</si>
  <si>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</si>
  <si>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</si>
  <si>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</si>
  <si>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</si>
  <si>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</si>
  <si>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</si>
  <si>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</si>
  <si>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</si>
  <si>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</si>
  <si>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</si>
  <si>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</si>
  <si>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</si>
  <si>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</si>
  <si>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</si>
  <si>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</si>
  <si>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</si>
  <si>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</si>
  <si>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</si>
  <si>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</si>
  <si>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</si>
  <si>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</si>
  <si>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</si>
  <si>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</si>
  <si>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</si>
  <si>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</si>
  <si>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</si>
  <si>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</si>
  <si>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</si>
  <si>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</si>
  <si>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</si>
  <si>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</si>
  <si>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</si>
  <si>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</si>
  <si>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</si>
  <si>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</si>
  <si>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</si>
  <si>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</si>
  <si>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</si>
  <si>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</si>
  <si>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</si>
  <si>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</si>
  <si>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</si>
  <si>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</si>
  <si>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</si>
  <si>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</si>
  <si>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</si>
  <si>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</si>
  <si>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</si>
  <si>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</si>
  <si>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</si>
  <si>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</si>
  <si>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</si>
  <si>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</si>
  <si>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</si>
  <si>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</si>
  <si>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</si>
  <si>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</si>
  <si>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</si>
  <si>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</si>
  <si>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</si>
  <si>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</si>
  <si>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</si>
  <si>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</si>
  <si>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</si>
  <si>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</si>
  <si>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</si>
  <si>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</si>
  <si>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</si>
  <si>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</si>
  <si>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</si>
  <si>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</si>
  <si>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</si>
  <si>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</si>
  <si>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</si>
  <si>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</si>
  <si>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</si>
  <si>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</si>
  <si>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</si>
  <si>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</si>
  <si>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</si>
  <si>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</si>
  <si>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</si>
  <si>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</si>
  <si>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</si>
  <si>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</si>
  <si>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</si>
  <si>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</si>
  <si>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</si>
  <si>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</si>
  <si>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</si>
  <si>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</si>
  <si>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</si>
  <si>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</si>
  <si>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</si>
  <si>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</si>
  <si>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</si>
  <si>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</si>
  <si>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</si>
  <si>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</si>
  <si>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</si>
  <si>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</si>
  <si>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</si>
  <si>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</si>
  <si>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</si>
  <si>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</si>
  <si>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</si>
  <si>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</si>
  <si>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</si>
  <si>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</si>
  <si>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</si>
  <si>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</si>
  <si>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</si>
  <si>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</si>
  <si>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</si>
  <si>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</si>
  <si>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</si>
  <si>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</si>
  <si>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</si>
  <si>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</si>
  <si>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</si>
  <si>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</si>
  <si>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</si>
  <si>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</si>
  <si>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</si>
  <si>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</si>
  <si>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</si>
  <si>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</si>
  <si>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</si>
  <si>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</si>
  <si>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</si>
  <si>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</si>
  <si>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</si>
  <si>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</si>
  <si>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</si>
  <si>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</si>
  <si>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</si>
  <si>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</si>
  <si>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</si>
  <si>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</si>
  <si>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</si>
  <si>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</si>
  <si>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</si>
  <si>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</si>
  <si>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</si>
  <si>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</si>
  <si>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</si>
  <si>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</si>
  <si>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</si>
  <si>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</si>
  <si>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</si>
  <si>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</si>
  <si>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</si>
  <si>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</si>
  <si>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</si>
  <si>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</si>
  <si>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</si>
  <si>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</si>
  <si>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</si>
  <si>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</si>
  <si>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</si>
  <si>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</si>
  <si>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</si>
  <si>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</si>
  <si>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</si>
  <si>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</si>
  <si>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</si>
  <si>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</si>
  <si>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</si>
  <si>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</si>
  <si>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</si>
  <si>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</si>
  <si>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</si>
  <si>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</si>
  <si>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</si>
  <si>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</si>
  <si>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</si>
  <si>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</si>
  <si>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</si>
  <si>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</si>
  <si>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</si>
  <si>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</si>
  <si>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</si>
  <si>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</si>
  <si>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</si>
  <si>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</si>
  <si>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</si>
  <si>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</si>
  <si>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</si>
  <si>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</si>
  <si>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</si>
  <si>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</si>
  <si>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</si>
  <si>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</si>
  <si>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</si>
  <si>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</si>
  <si>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</si>
  <si>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</si>
  <si>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</si>
  <si>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</si>
  <si>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</si>
  <si>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</si>
  <si>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</si>
  <si>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</si>
  <si>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</si>
  <si>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</si>
  <si>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</si>
  <si>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</si>
  <si>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</si>
  <si>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</si>
  <si>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</si>
  <si>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</si>
  <si>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</si>
  <si>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</si>
  <si>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</si>
  <si>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</si>
  <si>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</si>
  <si>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</si>
  <si>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</si>
  <si>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</si>
  <si>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</si>
  <si>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</si>
  <si>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</si>
  <si>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</si>
  <si>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</si>
  <si>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</si>
  <si>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</si>
  <si>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</si>
  <si>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</si>
  <si>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</si>
  <si>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</si>
  <si>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</si>
  <si>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</si>
  <si>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</si>
  <si>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</si>
  <si>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</si>
  <si>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</si>
  <si>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</si>
  <si>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</si>
  <si>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</si>
  <si>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</si>
  <si>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</si>
  <si>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</si>
  <si>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</si>
  <si>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</si>
  <si>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</si>
  <si>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</si>
  <si>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</si>
  <si>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</si>
  <si>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</si>
  <si>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</si>
  <si>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</si>
  <si>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</si>
  <si>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</si>
  <si>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</si>
  <si>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</si>
  <si>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</si>
  <si>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</si>
  <si>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</si>
  <si>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</si>
  <si>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</si>
  <si>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</si>
  <si>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</si>
  <si>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</si>
  <si>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</si>
  <si>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</si>
  <si>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</si>
  <si>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</si>
  <si>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</si>
  <si>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</si>
  <si>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</si>
  <si>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</si>
  <si>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</si>
  <si>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</si>
  <si>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</si>
  <si>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</si>
  <si>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</si>
  <si>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</si>
  <si>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</si>
  <si>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</si>
  <si>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</si>
  <si>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</si>
  <si>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</si>
  <si>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</si>
  <si>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</si>
  <si>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</si>
  <si>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</si>
  <si>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</si>
  <si>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</si>
  <si>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</si>
  <si>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</si>
  <si>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</si>
  <si>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</si>
  <si>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</si>
  <si>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</si>
  <si>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</si>
  <si>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</si>
  <si>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</si>
  <si>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</si>
  <si>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</si>
  <si>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</si>
  <si>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</si>
  <si>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</si>
  <si>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</si>
  <si>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</si>
  <si>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</si>
  <si>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</si>
  <si>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</si>
  <si>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</si>
  <si>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</si>
  <si>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</si>
  <si>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</si>
  <si>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</si>
  <si>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</si>
  <si>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</si>
  <si>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</si>
  <si>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</si>
  <si>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</si>
  <si>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</si>
  <si>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</si>
  <si>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</si>
  <si>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</si>
  <si>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</si>
  <si>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</si>
  <si>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</si>
  <si>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</si>
  <si>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</si>
  <si>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</si>
  <si>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</si>
  <si>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</si>
  <si>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</si>
  <si>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</si>
  <si>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</si>
  <si>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</si>
  <si>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</si>
  <si>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</si>
  <si>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</si>
  <si>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</si>
  <si>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</si>
  <si>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</si>
  <si>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</si>
  <si>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</si>
  <si>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</si>
  <si>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</si>
  <si>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</si>
  <si>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</si>
  <si>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</si>
  <si>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</si>
  <si>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</si>
  <si>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</si>
  <si>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</si>
  <si>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</si>
  <si>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</si>
  <si>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</si>
  <si>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</si>
  <si>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</si>
  <si>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</si>
  <si>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</si>
  <si>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</si>
  <si>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</si>
  <si>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</si>
  <si>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</si>
  <si>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</si>
  <si>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</si>
  <si>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</si>
  <si>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</si>
  <si>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</si>
  <si>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</si>
  <si>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</si>
  <si>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</si>
  <si>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</si>
  <si>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</si>
  <si>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</si>
  <si>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</si>
  <si>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</si>
  <si>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</si>
  <si>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</si>
  <si>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</si>
  <si>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</si>
  <si>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</si>
  <si>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</si>
  <si>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</si>
  <si>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</si>
  <si>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</si>
  <si>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</si>
  <si>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</si>
  <si>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</si>
  <si>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</si>
  <si>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</si>
  <si>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</si>
  <si>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</si>
  <si>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</si>
  <si>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</si>
  <si>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</si>
  <si>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</si>
  <si>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</si>
  <si>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</si>
  <si>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</si>
  <si>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</si>
  <si>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</si>
  <si>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</si>
  <si>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</si>
  <si>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</si>
  <si>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</si>
  <si>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</si>
  <si>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</si>
  <si>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</si>
  <si>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</si>
  <si>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</si>
  <si>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</si>
  <si>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</si>
  <si>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</si>
  <si>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</si>
  <si>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</si>
  <si>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</si>
  <si>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</si>
  <si>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</si>
  <si>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</si>
  <si>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</si>
  <si>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</si>
  <si>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</si>
  <si>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</si>
  <si>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</si>
  <si>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</si>
  <si>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</si>
  <si>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</si>
  <si>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</si>
  <si>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</si>
  <si>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</si>
  <si>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</si>
  <si>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</si>
  <si>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</si>
  <si>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</si>
  <si>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</si>
  <si>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</si>
  <si>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</si>
  <si>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</si>
  <si>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</si>
  <si>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</si>
  <si>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</si>
  <si>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</si>
  <si>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</si>
  <si>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</si>
  <si>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</si>
  <si>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</si>
  <si>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</si>
  <si>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</si>
  <si>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</si>
  <si>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</si>
  <si>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</si>
  <si>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</si>
  <si>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</si>
  <si>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</si>
  <si>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</si>
  <si>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</si>
  <si>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</si>
  <si>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</si>
  <si>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</si>
  <si>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</si>
  <si>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</si>
  <si>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</si>
  <si>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</si>
  <si>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</si>
  <si>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</si>
  <si>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</si>
  <si>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</si>
  <si>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</si>
  <si>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</si>
  <si>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</si>
  <si>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</si>
  <si>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</si>
  <si>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</si>
  <si>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</si>
  <si>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</si>
  <si>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</si>
  <si>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</si>
  <si>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</si>
  <si>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</si>
  <si>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</si>
  <si>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</si>
  <si>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</si>
  <si>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</si>
  <si>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</si>
  <si>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</si>
  <si>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</si>
  <si>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</si>
  <si>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</si>
  <si>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</si>
  <si>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</si>
  <si>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</si>
  <si>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</si>
  <si>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</si>
  <si>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</si>
  <si>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</si>
  <si>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</si>
  <si>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</si>
  <si>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</si>
  <si>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</si>
  <si>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</si>
  <si>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</si>
  <si>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</si>
  <si>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</si>
  <si>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</si>
  <si>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</si>
  <si>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</si>
  <si>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</si>
  <si>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</si>
  <si>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</si>
  <si>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</si>
  <si>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</si>
  <si>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</si>
  <si>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</si>
  <si>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</si>
  <si>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</si>
  <si>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</si>
  <si>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</si>
  <si>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</si>
  <si>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</si>
  <si>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</si>
  <si>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</si>
  <si>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</si>
  <si>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</si>
  <si>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</si>
  <si>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</si>
  <si>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</si>
  <si>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</si>
  <si>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</si>
  <si>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</si>
  <si>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</si>
  <si>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</si>
  <si>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</si>
  <si>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</si>
  <si>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</si>
  <si>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</si>
  <si>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</si>
  <si>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</si>
  <si>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</si>
  <si>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</si>
  <si>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</si>
  <si>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</si>
  <si>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</si>
  <si>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</si>
  <si>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</si>
  <si>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</si>
  <si>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</si>
  <si>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</si>
  <si>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</si>
  <si>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</si>
  <si>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</si>
  <si>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</si>
  <si>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</si>
  <si>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</si>
  <si>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</si>
  <si>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</si>
  <si>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</si>
  <si>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</si>
  <si>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</si>
  <si>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</si>
  <si>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</si>
  <si>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</si>
  <si>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</si>
  <si>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</si>
  <si>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</si>
  <si>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</si>
  <si>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</si>
  <si>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</si>
  <si>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</si>
  <si>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</si>
  <si>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</si>
  <si>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</si>
  <si>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</si>
  <si>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</si>
  <si>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</si>
  <si>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</si>
  <si>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</si>
  <si>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</si>
  <si>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</si>
  <si>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</si>
  <si>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</si>
  <si>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</si>
  <si>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</si>
  <si>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</si>
  <si>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</si>
  <si>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</si>
  <si>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</si>
  <si>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</si>
  <si>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</si>
  <si>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</si>
  <si>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</si>
  <si>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</si>
  <si>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</si>
  <si>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</si>
  <si>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</si>
  <si>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</si>
  <si>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</si>
  <si>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</si>
  <si>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</si>
  <si>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</si>
  <si>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</si>
  <si>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</si>
  <si>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</si>
  <si>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</si>
  <si>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</si>
  <si>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</si>
  <si>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</si>
  <si>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</si>
  <si>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</si>
  <si>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</si>
  <si>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</si>
  <si>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</si>
  <si>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</si>
  <si>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</si>
  <si>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</si>
  <si>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</si>
  <si>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</si>
  <si>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</si>
  <si>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</si>
  <si>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</si>
  <si>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</si>
  <si>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</si>
  <si>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</si>
  <si>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</si>
  <si>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</si>
  <si>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</si>
  <si>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</si>
  <si>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</si>
  <si>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</si>
  <si>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</si>
  <si>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</si>
  <si>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</si>
  <si>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</si>
  <si>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</si>
  <si>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</si>
  <si>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</si>
  <si>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</si>
  <si>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</si>
  <si>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</si>
  <si>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</si>
  <si>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</si>
  <si>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</si>
  <si>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</si>
  <si>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</si>
  <si>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</si>
  <si>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</si>
  <si>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</si>
  <si>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</si>
  <si>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</si>
  <si>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</si>
  <si>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</si>
  <si>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</si>
  <si>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</si>
  <si>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</si>
  <si>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</si>
  <si>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</si>
  <si>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</si>
  <si>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</si>
  <si>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</si>
  <si>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</si>
  <si>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</si>
  <si>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</si>
  <si>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</si>
  <si>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</si>
  <si>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</si>
  <si>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</si>
  <si>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</si>
  <si>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</si>
  <si>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</si>
  <si>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</si>
  <si>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</si>
  <si>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</si>
  <si>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</si>
  <si>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</si>
  <si>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</si>
  <si>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</si>
  <si>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</si>
  <si>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</si>
  <si>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</si>
  <si>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</si>
  <si>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</si>
  <si>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</si>
  <si>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</si>
  <si>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</si>
  <si>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</si>
  <si>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</si>
  <si>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</si>
  <si>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</si>
  <si>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</si>
  <si>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</si>
  <si>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</si>
  <si>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</si>
  <si>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</si>
  <si>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</si>
  <si>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</si>
  <si>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</si>
  <si>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</si>
  <si>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</si>
  <si>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</si>
  <si>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</si>
  <si>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</si>
  <si>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</si>
  <si>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</si>
  <si>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</si>
  <si>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</si>
  <si>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</si>
  <si>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</si>
  <si>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</si>
  <si>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</si>
  <si>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</si>
  <si>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</si>
  <si>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</si>
  <si>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</si>
  <si>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</si>
  <si>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</si>
  <si>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</si>
  <si>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</si>
  <si>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</si>
  <si>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</si>
  <si>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</si>
  <si>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</si>
  <si>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</si>
  <si>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</si>
  <si>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</si>
  <si>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</si>
  <si>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</si>
  <si>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</si>
  <si>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</si>
  <si>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</si>
  <si>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</si>
  <si>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</si>
  <si>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</si>
  <si>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</si>
  <si>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</si>
  <si>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</si>
  <si>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</si>
  <si>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</si>
  <si>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</si>
  <si>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</si>
  <si>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</si>
  <si>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</si>
  <si>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</si>
  <si>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</si>
  <si>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</si>
  <si>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</si>
  <si>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</si>
  <si>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</si>
  <si>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</si>
  <si>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</si>
  <si>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</si>
  <si>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</si>
  <si>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</si>
  <si>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</si>
  <si>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</si>
  <si>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</si>
  <si>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</si>
  <si>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</si>
  <si>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</si>
  <si>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</si>
  <si>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</si>
  <si>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</si>
  <si>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</si>
  <si>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</si>
  <si>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</si>
  <si>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</si>
  <si>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</si>
  <si>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</si>
  <si>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</si>
  <si>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</si>
  <si>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</si>
  <si>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</si>
  <si>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</si>
  <si>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</si>
  <si>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</si>
  <si>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</si>
  <si>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</si>
  <si>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</si>
  <si>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</si>
  <si>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</si>
  <si>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</si>
  <si>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</si>
  <si>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</si>
  <si>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</si>
  <si>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</si>
  <si>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</si>
  <si>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</si>
  <si>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</si>
  <si>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</si>
  <si>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</si>
  <si>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</si>
  <si>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</si>
  <si>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</si>
  <si>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</si>
  <si>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</si>
  <si>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</si>
  <si>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</si>
  <si>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</si>
  <si>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</si>
  <si>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</si>
  <si>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</si>
  <si>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</si>
  <si>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</si>
  <si>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</si>
  <si>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</si>
  <si>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</si>
  <si>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</si>
  <si>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</si>
  <si>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</si>
  <si>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</si>
  <si>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</si>
  <si>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</si>
  <si>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</si>
  <si>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</si>
  <si>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</si>
  <si>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</si>
  <si>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</si>
  <si>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</si>
  <si>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</si>
  <si>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</si>
  <si>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</si>
  <si>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</si>
  <si>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</si>
  <si>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</si>
  <si>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</si>
  <si>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</si>
  <si>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</si>
  <si>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</si>
  <si>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</si>
  <si>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</si>
  <si>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</si>
  <si>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</si>
  <si>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</si>
  <si>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</si>
  <si>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</si>
  <si>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</si>
  <si>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</si>
  <si>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</si>
  <si>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</si>
  <si>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</si>
  <si>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</si>
  <si>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</si>
  <si>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</si>
  <si>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</si>
  <si>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</si>
  <si>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</si>
  <si>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</si>
  <si>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</si>
  <si>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</si>
  <si>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</si>
  <si>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</si>
  <si>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</si>
  <si>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</si>
  <si>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</si>
  <si>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</si>
  <si>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</si>
  <si>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</si>
  <si>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</si>
  <si>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</si>
  <si>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</si>
  <si>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</si>
  <si>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</si>
  <si>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</si>
  <si>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</si>
  <si>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</si>
  <si>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</si>
  <si>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</si>
  <si>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</si>
  <si>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</si>
  <si>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</si>
  <si>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</si>
  <si>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</si>
  <si>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</si>
  <si>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</si>
  <si>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</si>
  <si>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</si>
  <si>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</si>
  <si>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</si>
  <si>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</si>
  <si>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</si>
  <si>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</si>
  <si>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</si>
  <si>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</si>
  <si>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</si>
  <si>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</si>
  <si>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</si>
  <si>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</si>
  <si>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</si>
  <si>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</si>
  <si>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</si>
  <si>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</si>
  <si>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</si>
  <si>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</si>
  <si>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</si>
  <si>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</si>
  <si>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</si>
  <si>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</si>
  <si>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</si>
  <si>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</si>
  <si>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</si>
  <si>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</si>
  <si>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</si>
  <si>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</si>
  <si>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</si>
  <si>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</si>
  <si>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</si>
  <si>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</si>
  <si>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</si>
  <si>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</si>
  <si>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</si>
  <si>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</si>
  <si>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</si>
  <si>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</si>
  <si>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</si>
  <si>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</si>
  <si>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</si>
  <si>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</si>
  <si>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</si>
  <si>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</si>
  <si>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</si>
  <si>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</si>
  <si>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</si>
  <si>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</si>
  <si>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</si>
  <si>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</si>
  <si>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</si>
  <si>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</si>
  <si>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</si>
  <si>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</si>
  <si>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</si>
  <si>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</si>
  <si>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</si>
  <si>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</si>
  <si>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</si>
  <si>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</si>
  <si>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</si>
  <si>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</si>
  <si>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</si>
  <si>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</si>
  <si>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</si>
  <si>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</si>
  <si>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</si>
  <si>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</si>
  <si>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</si>
  <si>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</si>
  <si>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</si>
  <si>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</si>
  <si>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</si>
  <si>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</si>
  <si>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</si>
  <si>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</si>
  <si>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</si>
  <si>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</si>
  <si>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</si>
  <si>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</si>
  <si>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</si>
  <si>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</si>
  <si>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</si>
  <si>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</si>
  <si>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</si>
  <si>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</si>
  <si>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</si>
  <si>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</si>
  <si>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</si>
  <si>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</si>
  <si>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</si>
  <si>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</si>
  <si>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</si>
  <si>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</si>
  <si>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</si>
  <si>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</si>
  <si>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</si>
  <si>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</si>
  <si>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</si>
  <si>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</si>
  <si>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</si>
  <si>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</si>
  <si>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</si>
  <si>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</si>
  <si>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</si>
  <si>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</si>
  <si>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</si>
  <si>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</si>
  <si>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</si>
  <si>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</si>
  <si>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</si>
  <si>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</si>
  <si>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</si>
  <si>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</si>
  <si>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</si>
  <si>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</si>
  <si>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</si>
  <si>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</si>
  <si>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</si>
  <si>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</si>
  <si>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</si>
  <si>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</si>
  <si>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</si>
  <si>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</si>
  <si>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</si>
  <si>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</si>
  <si>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</si>
  <si>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</si>
  <si>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</si>
  <si>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</si>
  <si>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</si>
  <si>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</si>
  <si>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</si>
  <si>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</si>
  <si>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</si>
  <si>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</si>
  <si>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</si>
  <si>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</si>
  <si>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</si>
  <si>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</si>
  <si>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</si>
  <si>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</si>
  <si>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</si>
  <si>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</si>
  <si>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</si>
  <si>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</si>
  <si>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</si>
  <si>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</si>
  <si>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</si>
  <si>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</si>
  <si>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</si>
  <si>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</si>
  <si>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</si>
  <si>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</si>
  <si>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</si>
  <si>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</si>
  <si>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</si>
  <si>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</si>
  <si>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</si>
  <si>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</si>
  <si>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</si>
  <si>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</si>
  <si>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</si>
  <si>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</si>
  <si>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</si>
  <si>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</si>
  <si>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</si>
  <si>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</si>
  <si>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</si>
  <si>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</si>
  <si>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</si>
  <si>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</si>
  <si>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</si>
  <si>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</si>
  <si>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</si>
  <si>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</si>
  <si>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</si>
  <si>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</si>
  <si>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</si>
  <si>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</si>
  <si>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</si>
  <si>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</si>
  <si>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</si>
  <si>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</si>
  <si>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</si>
  <si>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</si>
  <si>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</si>
  <si>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</si>
  <si>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</si>
  <si>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</si>
  <si>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</si>
  <si>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</si>
  <si>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</si>
  <si>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</si>
  <si>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</si>
  <si>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</si>
  <si>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</si>
  <si>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</si>
  <si>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</si>
  <si>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</si>
  <si>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</si>
  <si>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</si>
  <si>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</si>
  <si>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</si>
  <si>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</si>
  <si>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</si>
  <si>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</si>
  <si>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</si>
  <si>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</si>
  <si>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</si>
  <si>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</si>
  <si>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</si>
  <si>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</si>
  <si>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</si>
  <si>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</si>
  <si>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</si>
  <si>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</si>
  <si>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</si>
  <si>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</si>
  <si>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</si>
  <si>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</si>
  <si>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</si>
  <si>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</si>
  <si>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</si>
  <si>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</si>
  <si>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</si>
  <si>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</si>
  <si>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</si>
  <si>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</si>
  <si>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</si>
  <si>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</si>
  <si>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</si>
  <si>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</si>
  <si>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</si>
  <si>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</si>
  <si>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</si>
  <si>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</si>
  <si>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</si>
  <si>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</si>
  <si>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</si>
  <si>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</si>
  <si>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</si>
  <si>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</si>
  <si>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</si>
  <si>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</si>
  <si>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</si>
  <si>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</si>
  <si>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</si>
  <si>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</si>
  <si>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</si>
  <si>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</si>
  <si>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</si>
  <si>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</si>
  <si>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</si>
  <si>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</si>
  <si>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</si>
  <si>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</si>
  <si>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</si>
  <si>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</si>
  <si>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</si>
  <si>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</si>
  <si>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</si>
  <si>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</si>
  <si>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</si>
  <si>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</si>
  <si>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</si>
  <si>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</si>
  <si>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</si>
  <si>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</si>
  <si>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</si>
  <si>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</si>
  <si>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</si>
  <si>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</si>
  <si>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</si>
  <si>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</si>
  <si>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</si>
  <si>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</si>
  <si>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</si>
  <si>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</si>
  <si>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</si>
  <si>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</si>
  <si>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</si>
  <si>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</si>
  <si>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</si>
  <si>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</si>
  <si>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</si>
  <si>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</si>
  <si>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</si>
  <si>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</si>
  <si>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</si>
  <si>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</si>
  <si>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</si>
  <si>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</si>
  <si>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</si>
  <si>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</si>
  <si>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</si>
  <si>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</si>
  <si>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</si>
  <si>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</si>
  <si>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</si>
  <si>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</si>
  <si>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</si>
  <si>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</si>
  <si>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</si>
  <si>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</si>
  <si>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</si>
  <si>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</si>
  <si>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</si>
  <si>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</si>
  <si>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</si>
  <si>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</si>
  <si>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</si>
  <si>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</si>
  <si>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</si>
  <si>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</si>
  <si>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</si>
  <si>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</si>
  <si>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</si>
  <si>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</si>
  <si>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</si>
  <si>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</si>
  <si>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</si>
  <si>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</si>
  <si>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</si>
  <si>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</si>
  <si>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</si>
  <si>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</si>
  <si>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</si>
  <si>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</si>
  <si>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</si>
  <si>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</si>
  <si>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</si>
  <si>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</si>
  <si>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</si>
  <si>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</si>
  <si>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</si>
  <si>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</si>
  <si>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</si>
  <si>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</si>
  <si>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</si>
  <si>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</si>
  <si>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</si>
  <si>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</si>
  <si>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</si>
  <si>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</si>
  <si>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</si>
  <si>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</si>
  <si>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</si>
  <si>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</si>
  <si>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</si>
  <si>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</si>
  <si>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</si>
  <si>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</si>
  <si>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</si>
  <si>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</si>
  <si>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</si>
  <si>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</si>
  <si>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</si>
  <si>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</si>
  <si>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</si>
  <si>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</si>
  <si>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</si>
  <si>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</si>
  <si>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</si>
  <si>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</si>
  <si>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</si>
  <si>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</si>
  <si>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</si>
  <si>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</si>
  <si>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</si>
  <si>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</si>
  <si>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</si>
  <si>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</si>
  <si>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</si>
  <si>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</si>
  <si>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</si>
  <si>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</si>
  <si>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</si>
  <si>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</si>
  <si>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</si>
  <si>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</si>
  <si>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</si>
  <si>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</si>
  <si>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</si>
  <si>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</si>
  <si>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</si>
  <si>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</si>
  <si>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</si>
  <si>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</si>
  <si>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</si>
  <si>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</si>
  <si>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</si>
  <si>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</si>
  <si>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</si>
  <si>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</si>
  <si>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</si>
  <si>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</si>
  <si>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</si>
  <si>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</si>
  <si>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</si>
  <si>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</si>
  <si>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</si>
  <si>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</si>
  <si>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</si>
  <si>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</si>
  <si>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</si>
  <si>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</si>
  <si>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</si>
  <si>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</si>
  <si>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</si>
  <si>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</si>
  <si>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</si>
  <si>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</si>
  <si>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</si>
  <si>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</si>
  <si>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</si>
  <si>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</si>
  <si>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</si>
  <si>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</si>
  <si>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</si>
  <si>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</si>
  <si>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</si>
  <si>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</si>
  <si>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</si>
  <si>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</si>
  <si>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</si>
  <si>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</si>
  <si>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</si>
  <si>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</si>
  <si>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</si>
  <si>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</si>
  <si>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</si>
  <si>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</si>
  <si>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</si>
  <si>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</si>
  <si>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</si>
  <si>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</si>
  <si>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</si>
  <si>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</si>
  <si>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</si>
  <si>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</si>
  <si>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</si>
  <si>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</si>
  <si>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</si>
  <si>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</si>
  <si>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</si>
  <si>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</si>
  <si>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</si>
  <si>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</si>
  <si>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</si>
  <si>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</si>
  <si>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</si>
  <si>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</si>
  <si>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</si>
  <si>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</si>
  <si>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</si>
  <si>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</si>
  <si>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</si>
  <si>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</si>
  <si>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</si>
  <si>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</si>
  <si>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</si>
  <si>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</si>
  <si>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</si>
  <si>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</si>
  <si>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</si>
  <si>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</si>
  <si>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</si>
  <si>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</si>
  <si>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</si>
  <si>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</si>
  <si>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</si>
  <si>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</si>
  <si>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</si>
  <si>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</si>
  <si>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</si>
  <si>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</si>
  <si>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</si>
  <si>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</si>
  <si>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</si>
  <si>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</si>
  <si>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</si>
  <si>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</si>
  <si>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</si>
  <si>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</si>
  <si>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</si>
  <si>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</si>
  <si>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</si>
  <si>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</si>
  <si>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</si>
  <si>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</si>
  <si>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</si>
  <si>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</si>
  <si>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</si>
  <si>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</si>
  <si>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</si>
  <si>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</si>
  <si>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</si>
  <si>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</si>
  <si>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</si>
  <si>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</si>
  <si>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</si>
  <si>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</si>
  <si>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</si>
  <si>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</si>
  <si>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</si>
  <si>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</si>
  <si>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</si>
  <si>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</si>
  <si>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</si>
  <si>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</si>
  <si>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</si>
  <si>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</si>
  <si>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</si>
  <si>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</si>
  <si>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</si>
  <si>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</si>
  <si>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</si>
  <si>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</si>
  <si>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</si>
  <si>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</si>
  <si>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</si>
  <si>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</si>
  <si>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</si>
  <si>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</si>
  <si>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</si>
  <si>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</si>
  <si>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</si>
  <si>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</si>
  <si>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</si>
  <si>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</si>
  <si>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</si>
  <si>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</si>
  <si>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</si>
  <si>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</si>
  <si>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</si>
  <si>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</si>
  <si>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</si>
  <si>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</si>
  <si>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</si>
  <si>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</si>
  <si>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</si>
  <si>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</si>
  <si>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</si>
  <si>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</si>
  <si>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</si>
  <si>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</si>
  <si>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</si>
  <si>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</si>
  <si>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</si>
  <si>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</si>
  <si>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</si>
  <si>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</si>
  <si>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</si>
  <si>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</si>
  <si>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</si>
  <si>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</si>
  <si>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</si>
  <si>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</si>
  <si>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</si>
  <si>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</si>
  <si>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</si>
  <si>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</si>
  <si>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</si>
  <si>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</si>
  <si>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</si>
  <si>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</si>
  <si>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</si>
  <si>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</si>
  <si>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</si>
  <si>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</si>
  <si>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</si>
  <si>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</si>
  <si>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</si>
  <si>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</si>
  <si>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</si>
  <si>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</si>
  <si>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</si>
  <si>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</si>
  <si>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</si>
  <si>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</si>
  <si>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</si>
  <si>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</si>
  <si>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</si>
  <si>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</si>
  <si>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</si>
  <si>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</si>
  <si>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</si>
  <si>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</si>
  <si>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</si>
  <si>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</si>
  <si>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</si>
  <si>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</si>
  <si>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</si>
  <si>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</si>
  <si>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</si>
  <si>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</si>
  <si>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</si>
  <si>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</si>
  <si>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</si>
  <si>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</si>
  <si>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</si>
  <si>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</si>
  <si>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</si>
  <si>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</si>
  <si>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</si>
  <si>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</si>
  <si>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</si>
  <si>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</si>
  <si>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</si>
  <si>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</si>
  <si>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</si>
  <si>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</si>
  <si>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</si>
  <si>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</si>
  <si>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</si>
  <si>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</si>
  <si>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</si>
  <si>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</si>
  <si>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</si>
  <si>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</si>
  <si>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</si>
  <si>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</si>
  <si>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</si>
  <si>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</si>
  <si>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</si>
  <si>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</si>
  <si>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</si>
  <si>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</si>
  <si>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</si>
  <si>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</si>
  <si>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</si>
  <si>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</si>
  <si>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</si>
  <si>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</si>
  <si>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</si>
  <si>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</si>
  <si>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</si>
  <si>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</si>
  <si>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</si>
  <si>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</si>
  <si>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</si>
  <si>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</si>
  <si>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</si>
  <si>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</si>
  <si>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</si>
  <si>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</si>
  <si>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</si>
  <si>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</si>
  <si>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</si>
  <si>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</si>
  <si>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</si>
  <si>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</si>
  <si>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</si>
  <si>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</si>
  <si>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</si>
  <si>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</si>
  <si>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</si>
  <si>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</si>
  <si>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</si>
  <si>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</si>
  <si>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</si>
  <si>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</si>
  <si>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</si>
  <si>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</si>
  <si>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</si>
  <si>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</si>
  <si>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</si>
  <si>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</si>
  <si>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</si>
  <si>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</si>
  <si>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</si>
  <si>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</si>
  <si>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</si>
  <si>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</si>
  <si>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</si>
  <si>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</si>
  <si>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</si>
  <si>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</si>
  <si>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</si>
  <si>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</si>
  <si>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</si>
  <si>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</si>
  <si>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</si>
  <si>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</si>
  <si>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</si>
  <si>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</si>
  <si>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</si>
  <si>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</si>
  <si>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</si>
  <si>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</si>
  <si>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</si>
  <si>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</si>
  <si>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</si>
  <si>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</si>
  <si>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</si>
  <si>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</si>
  <si>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</si>
  <si>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</si>
  <si>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</si>
  <si>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</si>
  <si>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</si>
  <si>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</si>
  <si>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</si>
  <si>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</si>
  <si>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</si>
  <si>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</si>
  <si>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</si>
  <si>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</si>
  <si>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</si>
  <si>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</si>
  <si>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</si>
  <si>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</si>
  <si>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</si>
  <si>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</si>
  <si>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</si>
  <si>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</si>
  <si>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</si>
  <si>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</si>
  <si>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</si>
  <si>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</si>
  <si>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</si>
  <si>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</si>
  <si>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</si>
  <si>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</si>
  <si>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</si>
  <si>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</si>
  <si>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</si>
  <si>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</si>
  <si>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</si>
  <si>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</si>
  <si>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</si>
  <si>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</si>
  <si>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</si>
  <si>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</si>
  <si>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</si>
  <si>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</si>
  <si>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</si>
  <si>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</si>
  <si>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</si>
  <si>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</si>
  <si>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</si>
  <si>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</si>
  <si>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</si>
  <si>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</si>
  <si>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</si>
  <si>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</si>
  <si>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</si>
  <si>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</si>
  <si>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</si>
  <si>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</si>
  <si>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</si>
  <si>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</si>
  <si>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</si>
  <si>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</si>
  <si>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</si>
  <si>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</si>
  <si>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</si>
  <si>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</si>
  <si>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</si>
  <si>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</si>
  <si>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</si>
  <si>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</si>
  <si>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</si>
  <si>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</si>
  <si>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</si>
  <si>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</si>
  <si>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</si>
  <si>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</si>
  <si>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</si>
  <si>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</si>
  <si>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</si>
  <si>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</si>
  <si>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</si>
  <si>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</si>
  <si>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</si>
  <si>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</si>
  <si>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</si>
  <si>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</si>
  <si>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</si>
  <si>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</si>
  <si>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</si>
  <si>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</si>
  <si>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</si>
  <si>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</si>
  <si>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</si>
  <si>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</si>
  <si>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</si>
  <si>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</si>
  <si>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</si>
  <si>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</si>
  <si>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</si>
  <si>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</si>
  <si>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</si>
  <si>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</si>
  <si>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</si>
  <si>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</si>
  <si>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</si>
  <si>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</si>
  <si>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</si>
  <si>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</si>
  <si>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</si>
  <si>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</si>
  <si>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</si>
  <si>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</si>
  <si>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</si>
  <si>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</si>
  <si>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</si>
  <si>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</si>
  <si>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</si>
  <si>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</si>
  <si>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</si>
  <si>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</si>
  <si>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</si>
  <si>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</si>
  <si>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</si>
  <si>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</si>
  <si>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</si>
  <si>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</si>
  <si>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</si>
  <si>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</si>
  <si>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</si>
  <si>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</si>
  <si>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</si>
  <si>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</si>
  <si>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</si>
  <si>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</si>
  <si>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</si>
  <si>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</si>
  <si>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</si>
  <si>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</si>
  <si>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</si>
  <si>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</si>
  <si>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</si>
  <si>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</si>
  <si>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</si>
  <si>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</si>
  <si>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</si>
  <si>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</si>
  <si>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</si>
  <si>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</si>
  <si>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</si>
  <si>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</si>
  <si>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</si>
  <si>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</si>
  <si>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</si>
  <si>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</si>
  <si>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</si>
  <si>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</si>
  <si>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</si>
  <si>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</si>
  <si>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</si>
  <si>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</si>
  <si>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</si>
  <si>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</si>
  <si>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</si>
  <si>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</si>
  <si>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</si>
  <si>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</si>
  <si>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</si>
  <si>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</si>
  <si>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</si>
  <si>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</si>
  <si>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</si>
  <si>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</si>
  <si>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</si>
  <si>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</si>
  <si>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</si>
  <si>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</si>
  <si>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</si>
  <si>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</si>
  <si>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</si>
  <si>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</si>
  <si>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</si>
  <si>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</si>
  <si>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</si>
  <si>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</si>
  <si>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</si>
  <si>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</si>
  <si>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</si>
  <si>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</si>
  <si>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</si>
  <si>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</si>
  <si>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</si>
  <si>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</si>
  <si>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</si>
  <si>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</si>
  <si>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</si>
  <si>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</si>
  <si>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</si>
  <si>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</si>
  <si>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</si>
  <si>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</si>
  <si>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</si>
  <si>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</si>
  <si>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</si>
  <si>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</si>
  <si>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</si>
  <si>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</si>
  <si>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</si>
  <si>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</si>
  <si>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</si>
  <si>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</si>
  <si>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</si>
  <si>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</si>
  <si>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</si>
  <si>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</si>
  <si>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</si>
  <si>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</si>
  <si>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</si>
  <si>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</si>
  <si>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</si>
  <si>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</si>
  <si>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</si>
  <si>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</si>
  <si>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</si>
  <si>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</si>
  <si>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</si>
  <si>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</si>
  <si>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</si>
  <si>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</si>
  <si>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</si>
  <si>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</si>
  <si>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</si>
  <si>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</si>
  <si>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</si>
  <si>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</si>
  <si>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</si>
  <si>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</si>
  <si>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</si>
  <si>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</si>
  <si>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</si>
  <si>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</si>
  <si>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</si>
  <si>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</si>
  <si>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</si>
  <si>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</si>
  <si>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</si>
  <si>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</si>
  <si>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</si>
  <si>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</si>
  <si>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</si>
  <si>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</si>
  <si>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</si>
  <si>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</si>
  <si>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</si>
  <si>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</si>
  <si>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</si>
  <si>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</si>
  <si>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</si>
  <si>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</si>
  <si>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</si>
  <si>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</si>
  <si>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</si>
  <si>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</si>
  <si>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</si>
  <si>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</si>
  <si>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</si>
  <si>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</si>
  <si>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</si>
  <si>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</si>
  <si>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</si>
  <si>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</si>
  <si>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</si>
  <si>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</si>
  <si>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</si>
  <si>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</si>
  <si>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</si>
  <si>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</si>
  <si>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</si>
  <si>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</si>
  <si>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</si>
  <si>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</si>
  <si>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</si>
  <si>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</si>
  <si>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</si>
  <si>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</si>
  <si>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</si>
  <si>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</si>
  <si>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</si>
  <si>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</si>
  <si>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</si>
  <si>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</si>
  <si>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</si>
  <si>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</si>
  <si>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</si>
  <si>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</si>
  <si>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</si>
  <si>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</si>
  <si>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</si>
  <si>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</si>
  <si>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</si>
  <si>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</si>
  <si>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</si>
  <si>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</si>
  <si>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</si>
  <si>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</si>
  <si>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</si>
  <si>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</si>
  <si>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</si>
  <si>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</si>
  <si>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</si>
  <si>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</si>
  <si>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</si>
  <si>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</si>
  <si>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</si>
  <si>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</si>
  <si>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</si>
  <si>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</si>
  <si>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</si>
  <si>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</si>
  <si>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</si>
  <si>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</si>
  <si>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</si>
  <si>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</si>
  <si>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</si>
  <si>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</si>
  <si>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</si>
  <si>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</si>
  <si>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</si>
  <si>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</si>
  <si>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</si>
  <si>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</si>
  <si>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</si>
  <si>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</si>
  <si>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</si>
  <si>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</si>
  <si>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</si>
  <si>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</si>
  <si>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</si>
  <si>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</si>
  <si>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</si>
  <si>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</si>
  <si>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</si>
  <si>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</si>
  <si>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</si>
  <si>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</si>
  <si>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</si>
  <si>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</si>
  <si>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</si>
  <si>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</si>
  <si>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</si>
  <si>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IROQUOIS</t>
  </si>
  <si>
    <t>1001 E GRANT ST</t>
  </si>
  <si>
    <t>WATSEKA</t>
  </si>
  <si>
    <t>X</t>
  </si>
  <si>
    <t>RUSSELL LEIGH &amp; ASSOCIATES</t>
  </si>
  <si>
    <t>RUSS LEIGH</t>
  </si>
  <si>
    <t>228 E MAIN ST</t>
  </si>
  <si>
    <t>HOOPESTON</t>
  </si>
  <si>
    <t>IL</t>
  </si>
  <si>
    <t>217-283-9336</t>
  </si>
  <si>
    <t>217-283-9736</t>
  </si>
  <si>
    <t>065-018319</t>
  </si>
  <si>
    <t>None</t>
  </si>
  <si>
    <t>x</t>
  </si>
  <si>
    <t>Iroquois Area Reg Del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</si>
</sst>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9" t="s">
        <v>425</v>
      </c>
      <c r="J1" s="2000"/>
      <c r="K1" s="2000"/>
      <c r="L1" s="2000"/>
      <c r="M1" s="2000"/>
      <c r="N1" s="2000"/>
      <c r="O1" s="2000"/>
      <c r="P1" s="2000"/>
      <c r="Q1" s="2000"/>
      <c r="R1" s="2000"/>
      <c r="S1" s="2000"/>
    </row>
    <row r="2" spans="1:28" ht="12" customHeight="1" x14ac:dyDescent="0.2">
      <c r="A2" s="47" t="s">
        <v>1684</v>
      </c>
      <c r="D2" s="48"/>
      <c r="I2" s="2001" t="s">
        <v>1036</v>
      </c>
      <c r="J2" s="2000"/>
      <c r="K2" s="2000"/>
      <c r="L2" s="2000"/>
      <c r="M2" s="2000"/>
      <c r="N2" s="2000"/>
      <c r="O2" s="2000"/>
      <c r="P2" s="2000"/>
      <c r="Q2" s="2000"/>
      <c r="R2" s="2000"/>
      <c r="S2" s="2000"/>
    </row>
    <row r="3" spans="1:28" ht="12" customHeight="1" x14ac:dyDescent="0.2">
      <c r="A3" s="155" t="s">
        <v>1685</v>
      </c>
      <c r="B3" s="156"/>
      <c r="C3" s="156"/>
      <c r="D3" s="157"/>
      <c r="I3" s="2001" t="s">
        <v>54</v>
      </c>
      <c r="J3" s="2000"/>
      <c r="K3" s="2000"/>
      <c r="L3" s="2000"/>
      <c r="M3" s="2000"/>
      <c r="N3" s="2000"/>
      <c r="O3" s="2000"/>
      <c r="P3" s="2000"/>
      <c r="Q3" s="2000"/>
      <c r="R3" s="2000"/>
      <c r="S3" s="2000"/>
    </row>
    <row r="4" spans="1:28" ht="12" customHeight="1" x14ac:dyDescent="0.2">
      <c r="A4" s="37"/>
      <c r="I4" s="2001" t="s">
        <v>545</v>
      </c>
      <c r="J4" s="2000"/>
      <c r="K4" s="2000"/>
      <c r="L4" s="2000"/>
      <c r="M4" s="2000"/>
      <c r="N4" s="2000"/>
      <c r="O4" s="2000"/>
      <c r="P4" s="2000"/>
      <c r="Q4" s="2000"/>
      <c r="R4" s="2000"/>
      <c r="S4" s="2000"/>
    </row>
    <row r="5" spans="1:28" ht="14.1" customHeight="1" x14ac:dyDescent="0.2">
      <c r="B5" s="104"/>
      <c r="C5" s="26" t="s">
        <v>966</v>
      </c>
      <c r="D5" s="84"/>
      <c r="E5" s="84"/>
      <c r="H5" s="38"/>
      <c r="I5" s="2009" t="s">
        <v>701</v>
      </c>
      <c r="J5" s="2008"/>
      <c r="K5" s="2008"/>
      <c r="L5" s="2008"/>
      <c r="M5" s="2008"/>
      <c r="N5" s="2008"/>
      <c r="O5" s="2008"/>
      <c r="P5" s="2008"/>
      <c r="Q5" s="2008"/>
      <c r="R5" s="2008"/>
      <c r="S5" s="2008"/>
    </row>
    <row r="6" spans="1:28" ht="14.1" customHeight="1" x14ac:dyDescent="0.2">
      <c r="B6" s="104" t="s">
        <v>2080</v>
      </c>
      <c r="C6" s="26" t="s">
        <v>967</v>
      </c>
      <c r="D6" s="84"/>
      <c r="E6" s="84"/>
      <c r="I6" s="2007" t="s">
        <v>938</v>
      </c>
      <c r="J6" s="2008"/>
      <c r="K6" s="2008"/>
      <c r="L6" s="2008"/>
      <c r="M6" s="2008"/>
      <c r="N6" s="2008"/>
      <c r="O6" s="2008"/>
      <c r="P6" s="2008"/>
      <c r="Q6" s="2008"/>
      <c r="R6" s="2008"/>
      <c r="S6" s="2008"/>
    </row>
    <row r="7" spans="1:28" ht="12.2" customHeight="1" x14ac:dyDescent="0.2">
      <c r="I7" s="2002">
        <v>43281</v>
      </c>
      <c r="J7" s="2003"/>
      <c r="K7" s="2003"/>
      <c r="L7" s="2003"/>
      <c r="M7" s="2003"/>
      <c r="N7" s="2003"/>
      <c r="O7" s="2003"/>
      <c r="P7" s="2003"/>
      <c r="Q7" s="2003"/>
      <c r="R7" s="2003"/>
      <c r="S7" s="200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4" t="s">
        <v>695</v>
      </c>
      <c r="J9" s="2005"/>
      <c r="K9" s="2005"/>
      <c r="L9" s="2005"/>
      <c r="M9" s="2005"/>
      <c r="N9" s="2005"/>
      <c r="O9" s="2005"/>
      <c r="P9" s="2005"/>
      <c r="Q9" s="2005"/>
      <c r="R9" s="2005"/>
      <c r="S9" s="2006"/>
      <c r="T9" s="2020" t="s">
        <v>554</v>
      </c>
      <c r="U9" s="2021"/>
      <c r="V9" s="2021"/>
      <c r="W9" s="2021"/>
      <c r="X9" s="2021"/>
      <c r="Y9" s="2021"/>
      <c r="Z9" s="2021"/>
      <c r="AA9" s="2022"/>
    </row>
    <row r="10" spans="1:28" ht="13.5" customHeight="1" x14ac:dyDescent="0.2">
      <c r="A10" s="2027" t="s">
        <v>696</v>
      </c>
      <c r="B10" s="2028"/>
      <c r="C10" s="2028"/>
      <c r="D10" s="2028"/>
      <c r="E10" s="2028"/>
      <c r="F10" s="2028"/>
      <c r="G10" s="2028"/>
      <c r="H10" s="2029"/>
      <c r="I10" s="29"/>
      <c r="J10" s="30"/>
      <c r="K10" s="28"/>
      <c r="R10" s="30"/>
      <c r="S10" s="30"/>
      <c r="T10" s="2023"/>
      <c r="U10" s="2008"/>
      <c r="V10" s="2008"/>
      <c r="W10" s="2008"/>
      <c r="X10" s="2008"/>
      <c r="Y10" s="2008"/>
      <c r="Z10" s="2008"/>
      <c r="AA10" s="2014"/>
    </row>
    <row r="11" spans="1:28" ht="14.25" customHeight="1" x14ac:dyDescent="0.2">
      <c r="A11" s="2030" t="s">
        <v>1012</v>
      </c>
      <c r="B11" s="2031"/>
      <c r="C11" s="2031"/>
      <c r="D11" s="2031"/>
      <c r="E11" s="2031"/>
      <c r="F11" s="2031"/>
      <c r="G11" s="2031"/>
      <c r="H11" s="2032"/>
      <c r="I11" s="27"/>
      <c r="J11" s="74"/>
      <c r="K11" s="27"/>
      <c r="O11" s="148" t="s">
        <v>2080</v>
      </c>
      <c r="P11" s="100" t="s">
        <v>210</v>
      </c>
      <c r="Q11" s="30"/>
      <c r="R11" s="28"/>
      <c r="S11" s="27"/>
      <c r="T11" s="2024"/>
      <c r="U11" s="2025"/>
      <c r="V11" s="2025"/>
      <c r="W11" s="2025"/>
      <c r="X11" s="2025"/>
      <c r="Y11" s="2025"/>
      <c r="Z11" s="2025"/>
      <c r="AA11" s="202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4">
        <v>32000000047</v>
      </c>
      <c r="B13" s="2035"/>
      <c r="C13" s="2035"/>
      <c r="D13" s="2035"/>
      <c r="E13" s="2035"/>
      <c r="F13" s="2035"/>
      <c r="G13" s="2035"/>
      <c r="H13" s="2036"/>
      <c r="I13" s="31"/>
      <c r="J13" s="30"/>
      <c r="K13" s="28"/>
      <c r="L13" s="30"/>
      <c r="M13" s="30"/>
      <c r="N13" s="30"/>
      <c r="O13" s="30"/>
      <c r="P13" s="30"/>
      <c r="Q13" s="30"/>
      <c r="R13" s="30"/>
      <c r="S13" s="30"/>
      <c r="T13" s="2039" t="s">
        <v>2081</v>
      </c>
      <c r="U13" s="2040"/>
      <c r="V13" s="2040"/>
      <c r="W13" s="2040"/>
      <c r="X13" s="2040"/>
      <c r="Y13" s="2041"/>
      <c r="Z13" s="2041"/>
      <c r="AA13" s="204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3" t="s">
        <v>2077</v>
      </c>
      <c r="B15" s="2037"/>
      <c r="C15" s="2037"/>
      <c r="D15" s="2037"/>
      <c r="E15" s="2037"/>
      <c r="F15" s="2037"/>
      <c r="G15" s="2037"/>
      <c r="H15" s="2038"/>
      <c r="T15" s="2043" t="s">
        <v>2082</v>
      </c>
      <c r="U15" s="1987"/>
      <c r="V15" s="1987"/>
      <c r="W15" s="1987"/>
      <c r="X15" s="1987"/>
      <c r="Y15" s="2044"/>
      <c r="Z15" s="2044"/>
      <c r="AA15" s="204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3" t="s">
        <v>2091</v>
      </c>
      <c r="B17" s="1994"/>
      <c r="C17" s="1994"/>
      <c r="D17" s="1994"/>
      <c r="E17" s="1994"/>
      <c r="F17" s="1994"/>
      <c r="G17" s="1994"/>
      <c r="H17" s="2019"/>
      <c r="T17" s="2050" t="s">
        <v>2083</v>
      </c>
      <c r="U17" s="2051"/>
      <c r="V17" s="2051"/>
      <c r="W17" s="2051"/>
      <c r="X17" s="2051"/>
      <c r="Y17" s="2051"/>
      <c r="Z17" s="2051"/>
      <c r="AA17" s="2052"/>
    </row>
    <row r="18" spans="1:27" ht="13.5" customHeight="1" x14ac:dyDescent="0.2">
      <c r="A18" s="85" t="s">
        <v>551</v>
      </c>
      <c r="B18" s="76"/>
      <c r="C18" s="72"/>
      <c r="D18" s="76"/>
      <c r="E18" s="76"/>
      <c r="F18" s="76"/>
      <c r="G18" s="76"/>
      <c r="H18" s="56"/>
      <c r="I18" s="2018" t="s">
        <v>697</v>
      </c>
      <c r="J18" s="1969"/>
      <c r="K18" s="1969"/>
      <c r="L18" s="1969"/>
      <c r="M18" s="1969"/>
      <c r="N18" s="1969"/>
      <c r="O18" s="1969"/>
      <c r="P18" s="1969"/>
      <c r="Q18" s="1969"/>
      <c r="R18" s="1969"/>
      <c r="S18" s="1970"/>
      <c r="T18" s="85" t="s">
        <v>735</v>
      </c>
      <c r="U18" s="51"/>
      <c r="V18" s="72"/>
      <c r="W18" s="50"/>
      <c r="X18" s="85" t="s">
        <v>284</v>
      </c>
      <c r="Y18" s="81"/>
      <c r="Z18" s="159" t="s">
        <v>698</v>
      </c>
      <c r="AA18" s="46"/>
    </row>
    <row r="19" spans="1:27" ht="13.5" customHeight="1" x14ac:dyDescent="0.2">
      <c r="A19" s="2033" t="s">
        <v>2078</v>
      </c>
      <c r="B19" s="1979"/>
      <c r="C19" s="1979"/>
      <c r="D19" s="1979"/>
      <c r="E19" s="1979"/>
      <c r="F19" s="1979"/>
      <c r="G19" s="1979"/>
      <c r="H19" s="1959"/>
      <c r="I19" s="30"/>
      <c r="J19" s="99"/>
      <c r="K19" s="40"/>
      <c r="L19" s="38"/>
      <c r="M19" s="112" t="s">
        <v>333</v>
      </c>
      <c r="P19" s="27"/>
      <c r="Q19" s="27"/>
      <c r="R19" s="27"/>
      <c r="S19" s="31"/>
      <c r="T19" s="2033" t="s">
        <v>2084</v>
      </c>
      <c r="U19" s="1958"/>
      <c r="V19" s="1958"/>
      <c r="W19" s="1959"/>
      <c r="X19" s="2048" t="s">
        <v>2085</v>
      </c>
      <c r="Y19" s="2049"/>
      <c r="Z19" s="2046">
        <v>60942</v>
      </c>
      <c r="AA19" s="204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7" t="s">
        <v>2079</v>
      </c>
      <c r="B21" s="1958"/>
      <c r="C21" s="1958"/>
      <c r="D21" s="1958"/>
      <c r="E21" s="1958"/>
      <c r="F21" s="1958"/>
      <c r="G21" s="1958"/>
      <c r="H21" s="1959"/>
      <c r="I21" s="2013" t="s">
        <v>699</v>
      </c>
      <c r="J21" s="2008"/>
      <c r="K21" s="2008"/>
      <c r="L21" s="2008"/>
      <c r="M21" s="2008"/>
      <c r="N21" s="2008"/>
      <c r="O21" s="2008"/>
      <c r="P21" s="2008"/>
      <c r="Q21" s="2008"/>
      <c r="R21" s="2008"/>
      <c r="S21" s="2014"/>
      <c r="T21" s="2058" t="s">
        <v>2086</v>
      </c>
      <c r="U21" s="2059"/>
      <c r="V21" s="2059"/>
      <c r="W21" s="2059"/>
      <c r="X21" s="2064" t="s">
        <v>2087</v>
      </c>
      <c r="Y21" s="2065"/>
      <c r="Z21" s="2065"/>
      <c r="AA21" s="2066"/>
    </row>
    <row r="22" spans="1:27" ht="13.5" customHeight="1" x14ac:dyDescent="0.2">
      <c r="A22" s="87" t="s">
        <v>552</v>
      </c>
      <c r="B22" s="59"/>
      <c r="C22" s="59"/>
      <c r="D22" s="59"/>
      <c r="E22" s="59"/>
      <c r="F22" s="59"/>
      <c r="G22" s="59"/>
      <c r="H22" s="60"/>
      <c r="I22" s="2015" t="s">
        <v>1504</v>
      </c>
      <c r="J22" s="2016"/>
      <c r="K22" s="2016"/>
      <c r="L22" s="2016"/>
      <c r="M22" s="2016"/>
      <c r="N22" s="2016"/>
      <c r="O22" s="2016"/>
      <c r="P22" s="2016"/>
      <c r="Q22" s="2016"/>
      <c r="R22" s="2016"/>
      <c r="S22" s="2017"/>
      <c r="T22" s="85" t="s">
        <v>1596</v>
      </c>
      <c r="U22" s="51"/>
      <c r="V22" s="72"/>
      <c r="W22" s="51"/>
      <c r="X22" s="160" t="s">
        <v>1385</v>
      </c>
      <c r="Z22" s="45"/>
      <c r="AA22" s="46"/>
    </row>
    <row r="23" spans="1:27" ht="13.5" customHeight="1" x14ac:dyDescent="0.2">
      <c r="A23" s="2010"/>
      <c r="B23" s="2011"/>
      <c r="C23" s="2011"/>
      <c r="D23" s="2011"/>
      <c r="E23" s="2011"/>
      <c r="F23" s="2011"/>
      <c r="G23" s="2011"/>
      <c r="H23" s="2012"/>
      <c r="T23" s="2056" t="s">
        <v>2088</v>
      </c>
      <c r="U23" s="2057"/>
      <c r="V23" s="2057"/>
      <c r="W23" s="2057"/>
      <c r="X23" s="2061">
        <v>44469</v>
      </c>
      <c r="Y23" s="2062"/>
      <c r="Z23" s="2062"/>
      <c r="AA23" s="2063"/>
    </row>
    <row r="24" spans="1:27" ht="14.1" customHeight="1" x14ac:dyDescent="0.2">
      <c r="A24" s="88" t="s">
        <v>698</v>
      </c>
      <c r="B24" s="49"/>
      <c r="C24" s="49"/>
      <c r="D24" s="49"/>
      <c r="E24" s="49"/>
      <c r="F24" s="49"/>
      <c r="G24" s="49"/>
      <c r="H24" s="61"/>
      <c r="J24" s="1980" t="str">
        <f>IF(B5="x",IF(AUDITCHECK!D29="AFR form Incomplete.","",IF(AUDITCHECK!D29="Deficit reduction plan is required.","School District must complete a deficit reduction plan in the 2018-2019 Budget",)),"")</f>
        <v/>
      </c>
      <c r="K24" s="1980"/>
      <c r="L24" s="1980"/>
      <c r="M24" s="1980"/>
      <c r="N24" s="1980"/>
      <c r="O24" s="1980"/>
      <c r="P24" s="1980"/>
      <c r="Q24" s="1980"/>
      <c r="R24" s="1980"/>
      <c r="S24" s="1981"/>
      <c r="T24" s="105" t="s">
        <v>552</v>
      </c>
      <c r="U24" s="106"/>
      <c r="V24" s="106"/>
      <c r="W24" s="106"/>
      <c r="X24" s="107"/>
      <c r="Y24" s="107"/>
      <c r="Z24" s="107"/>
      <c r="AA24" s="108"/>
    </row>
    <row r="25" spans="1:27" ht="14.1" customHeight="1" x14ac:dyDescent="0.2">
      <c r="A25" s="1957">
        <v>60970</v>
      </c>
      <c r="B25" s="1958"/>
      <c r="C25" s="1958"/>
      <c r="D25" s="1958"/>
      <c r="E25" s="1958"/>
      <c r="F25" s="1958"/>
      <c r="G25" s="1958"/>
      <c r="H25" s="1959"/>
      <c r="I25" s="113"/>
      <c r="J25" s="1982"/>
      <c r="K25" s="1982"/>
      <c r="L25" s="1982"/>
      <c r="M25" s="1982"/>
      <c r="N25" s="1982"/>
      <c r="O25" s="1982"/>
      <c r="P25" s="1982"/>
      <c r="Q25" s="1982"/>
      <c r="R25" s="1982"/>
      <c r="S25" s="1983"/>
      <c r="T25" s="2053"/>
      <c r="U25" s="2054"/>
      <c r="V25" s="2054"/>
      <c r="W25" s="2054"/>
      <c r="X25" s="2054"/>
      <c r="Y25" s="2054"/>
      <c r="Z25" s="2054"/>
      <c r="AA25" s="20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8" t="s">
        <v>1591</v>
      </c>
      <c r="J27" s="1969"/>
      <c r="K27" s="1969"/>
      <c r="L27" s="1969"/>
      <c r="M27" s="1969"/>
      <c r="N27" s="1969"/>
      <c r="O27" s="1969"/>
      <c r="P27" s="1969"/>
      <c r="Q27" s="1969"/>
      <c r="R27" s="1969"/>
      <c r="S27" s="197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2080</v>
      </c>
      <c r="M29" s="40" t="s">
        <v>101</v>
      </c>
      <c r="N29" s="32" t="s">
        <v>1604</v>
      </c>
      <c r="O29" s="32"/>
      <c r="P29" s="32"/>
      <c r="Q29" s="32"/>
      <c r="R29" s="32"/>
      <c r="S29" s="123"/>
      <c r="T29" s="6"/>
      <c r="U29" s="6"/>
      <c r="V29" s="6"/>
      <c r="W29" s="6"/>
      <c r="X29" s="6"/>
      <c r="Y29" s="6"/>
      <c r="Z29" s="6"/>
      <c r="AA29" s="132"/>
    </row>
    <row r="30" spans="1:27" ht="13.5" customHeight="1" x14ac:dyDescent="0.2">
      <c r="A30" s="153"/>
      <c r="B30" s="136" t="s">
        <v>2080</v>
      </c>
      <c r="C30" s="124" t="s">
        <v>1226</v>
      </c>
      <c r="D30" s="28"/>
      <c r="E30" s="28"/>
      <c r="F30" s="140"/>
      <c r="G30" s="114"/>
      <c r="H30" s="114"/>
      <c r="I30" s="54"/>
      <c r="J30" s="102"/>
      <c r="K30" s="28" t="s">
        <v>597</v>
      </c>
      <c r="L30" s="148" t="s">
        <v>2080</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2080</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2080</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9"/>
      <c r="Q35" s="1958"/>
      <c r="R35" s="195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3"/>
      <c r="B38" s="1994"/>
      <c r="C38" s="1994"/>
      <c r="D38" s="1994"/>
      <c r="E38" s="1994"/>
      <c r="F38" s="1958"/>
      <c r="G38" s="1958"/>
      <c r="H38" s="1959"/>
      <c r="I38" s="1986"/>
      <c r="J38" s="1987"/>
      <c r="K38" s="1987"/>
      <c r="L38" s="1987"/>
      <c r="M38" s="1987"/>
      <c r="N38" s="1987"/>
      <c r="O38" s="1987"/>
      <c r="P38" s="1988"/>
      <c r="Q38" s="1988"/>
      <c r="R38" s="1988"/>
      <c r="S38" s="1989"/>
      <c r="T38" s="2043"/>
      <c r="U38" s="1987"/>
      <c r="V38" s="1987"/>
      <c r="W38" s="1987"/>
      <c r="X38" s="1988"/>
      <c r="Y38" s="1988"/>
      <c r="Z38" s="1988"/>
      <c r="AA38" s="1989"/>
    </row>
    <row r="39" spans="1:27" ht="12" customHeight="1" x14ac:dyDescent="0.2">
      <c r="A39" s="1963" t="s">
        <v>552</v>
      </c>
      <c r="B39" s="1964"/>
      <c r="C39" s="72"/>
      <c r="D39" s="69"/>
      <c r="E39" s="69"/>
      <c r="F39" s="79"/>
      <c r="G39" s="69"/>
      <c r="H39" s="56"/>
      <c r="I39" s="1963" t="s">
        <v>552</v>
      </c>
      <c r="J39" s="1964"/>
      <c r="K39" s="1964"/>
      <c r="L39" s="1964"/>
      <c r="M39" s="1964"/>
      <c r="N39" s="67"/>
      <c r="O39" s="72"/>
      <c r="P39" s="72"/>
      <c r="Q39" s="78"/>
      <c r="R39" s="72"/>
      <c r="S39" s="56"/>
      <c r="T39" s="72" t="s">
        <v>552</v>
      </c>
      <c r="U39" s="51"/>
      <c r="V39" s="72"/>
      <c r="W39" s="50"/>
      <c r="X39" s="78"/>
      <c r="Y39" s="45"/>
      <c r="Z39" s="45"/>
      <c r="AA39" s="46"/>
    </row>
    <row r="40" spans="1:27" ht="13.5" customHeight="1" x14ac:dyDescent="0.2">
      <c r="A40" s="1971"/>
      <c r="B40" s="1972"/>
      <c r="C40" s="1973"/>
      <c r="D40" s="1973"/>
      <c r="E40" s="1973"/>
      <c r="F40" s="1974"/>
      <c r="G40" s="1974"/>
      <c r="H40" s="1975"/>
      <c r="I40" s="1996"/>
      <c r="J40" s="1997"/>
      <c r="K40" s="1997"/>
      <c r="L40" s="1997"/>
      <c r="M40" s="1997"/>
      <c r="N40" s="1997"/>
      <c r="O40" s="1997"/>
      <c r="P40" s="1997"/>
      <c r="Q40" s="1997"/>
      <c r="R40" s="1997"/>
      <c r="S40" s="1998"/>
      <c r="T40" s="1996"/>
      <c r="U40" s="2060"/>
      <c r="V40" s="1997"/>
      <c r="W40" s="1997"/>
      <c r="X40" s="1997"/>
      <c r="Y40" s="1997"/>
      <c r="Z40" s="1997"/>
      <c r="AA40" s="199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5"/>
      <c r="B42" s="1977"/>
      <c r="C42" s="1978"/>
      <c r="D42" s="1976"/>
      <c r="E42" s="1977"/>
      <c r="F42" s="1977"/>
      <c r="G42" s="1977"/>
      <c r="H42" s="1978"/>
      <c r="I42" s="1960"/>
      <c r="J42" s="1961"/>
      <c r="K42" s="1961"/>
      <c r="L42" s="1961"/>
      <c r="M42" s="1961"/>
      <c r="N42" s="1961"/>
      <c r="O42" s="1962"/>
      <c r="P42" s="1995"/>
      <c r="Q42" s="1961"/>
      <c r="R42" s="1961"/>
      <c r="S42" s="1962"/>
      <c r="T42" s="1960"/>
      <c r="U42" s="1961"/>
      <c r="V42" s="1961"/>
      <c r="W42" s="1962"/>
      <c r="X42" s="1995"/>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0"/>
      <c r="B44" s="1991"/>
      <c r="C44" s="1991"/>
      <c r="D44" s="1991"/>
      <c r="E44" s="1991"/>
      <c r="F44" s="1991"/>
      <c r="G44" s="1991"/>
      <c r="H44" s="1992"/>
      <c r="I44" s="1965"/>
      <c r="J44" s="1966"/>
      <c r="K44" s="1966"/>
      <c r="L44" s="1966"/>
      <c r="M44" s="1966"/>
      <c r="N44" s="1966"/>
      <c r="O44" s="1966"/>
      <c r="P44" s="1966"/>
      <c r="Q44" s="1966"/>
      <c r="R44" s="1966"/>
      <c r="S44" s="1967"/>
      <c r="T44" s="1965"/>
      <c r="U44" s="1984"/>
      <c r="V44" s="1984"/>
      <c r="W44" s="1984"/>
      <c r="X44" s="1984"/>
      <c r="Y44" s="1984"/>
      <c r="Z44" s="1966"/>
      <c r="AA44" s="196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sqref="A1:F1"/>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0" t="s">
        <v>1905</v>
      </c>
      <c r="B2" s="1550" t="s">
        <v>2035</v>
      </c>
      <c r="C2" s="715" t="s">
        <v>1910</v>
      </c>
      <c r="D2" s="715" t="s">
        <v>1911</v>
      </c>
      <c r="E2" s="715" t="s">
        <v>1912</v>
      </c>
      <c r="F2" s="715" t="s">
        <v>1913</v>
      </c>
    </row>
    <row r="3" spans="1:6" ht="12" customHeight="1" x14ac:dyDescent="0.2">
      <c r="A3" s="2201"/>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F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2" t="s">
        <v>650</v>
      </c>
      <c r="B1" s="2220"/>
      <c r="C1" s="722"/>
    </row>
    <row r="2" spans="1:7" ht="33.75" x14ac:dyDescent="0.2">
      <c r="A2" s="2227" t="s">
        <v>1905</v>
      </c>
      <c r="B2" s="2228"/>
      <c r="C2" s="1909" t="s">
        <v>2036</v>
      </c>
      <c r="D2" s="724" t="s">
        <v>2043</v>
      </c>
      <c r="E2" s="724" t="s">
        <v>2044</v>
      </c>
      <c r="F2" s="1909" t="s">
        <v>2037</v>
      </c>
    </row>
    <row r="3" spans="1:7" ht="15.75" customHeight="1" x14ac:dyDescent="0.2">
      <c r="A3" s="2229" t="s">
        <v>1176</v>
      </c>
      <c r="B3" s="2230"/>
      <c r="C3" s="2223"/>
      <c r="D3" s="2224"/>
      <c r="E3" s="2224"/>
      <c r="F3" s="2225"/>
    </row>
    <row r="4" spans="1:7" ht="12.75" customHeight="1" thickBot="1" x14ac:dyDescent="0.25">
      <c r="A4" s="2217" t="s">
        <v>651</v>
      </c>
      <c r="B4" s="2218"/>
      <c r="C4" s="581"/>
      <c r="D4" s="581"/>
      <c r="E4" s="581"/>
      <c r="F4" s="1777">
        <f>SUM(C4+D4)-E4</f>
        <v>0</v>
      </c>
    </row>
    <row r="5" spans="1:7" ht="15.75" customHeight="1" thickTop="1" x14ac:dyDescent="0.2">
      <c r="A5" s="2221" t="s">
        <v>1172</v>
      </c>
      <c r="B5" s="2216"/>
      <c r="C5" s="2210"/>
      <c r="D5" s="2211"/>
      <c r="E5" s="2211"/>
      <c r="F5" s="2212"/>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3" t="s">
        <v>652</v>
      </c>
      <c r="B15" s="2214"/>
      <c r="C15" s="1777">
        <f>SUM(C6:C14)</f>
        <v>0</v>
      </c>
      <c r="D15" s="1777">
        <f>SUM(D6:D14)</f>
        <v>0</v>
      </c>
      <c r="E15" s="1777">
        <f>SUM(E6:E14)</f>
        <v>0</v>
      </c>
      <c r="F15" s="1777">
        <f>SUM(F6:F14)</f>
        <v>0</v>
      </c>
      <c r="G15" s="552"/>
    </row>
    <row r="16" spans="1:7" s="202" customFormat="1" ht="15.75" customHeight="1" thickTop="1" x14ac:dyDescent="0.2">
      <c r="A16" s="2226" t="s">
        <v>1173</v>
      </c>
      <c r="B16" s="2216"/>
      <c r="C16" s="2210"/>
      <c r="D16" s="2211"/>
      <c r="E16" s="2211"/>
      <c r="F16" s="2212"/>
    </row>
    <row r="17" spans="1:11" ht="12.75" customHeight="1" thickBot="1" x14ac:dyDescent="0.25">
      <c r="A17" s="2208" t="s">
        <v>66</v>
      </c>
      <c r="B17" s="2209"/>
      <c r="C17" s="727"/>
      <c r="D17" s="585"/>
      <c r="E17" s="727"/>
      <c r="F17" s="1777">
        <f>SUM(C17+D17)-E17</f>
        <v>0</v>
      </c>
    </row>
    <row r="18" spans="1:11" ht="12.75" customHeight="1" thickTop="1" thickBot="1" x14ac:dyDescent="0.25">
      <c r="A18" s="2208" t="s">
        <v>6</v>
      </c>
      <c r="B18" s="2209"/>
      <c r="C18" s="727"/>
      <c r="D18" s="585"/>
      <c r="E18" s="727"/>
      <c r="F18" s="1777">
        <f>SUM(C18+D18)-E18</f>
        <v>0</v>
      </c>
    </row>
    <row r="19" spans="1:11" ht="12.75" customHeight="1" thickTop="1" thickBot="1" x14ac:dyDescent="0.25">
      <c r="A19" s="2208" t="s">
        <v>406</v>
      </c>
      <c r="B19" s="2209"/>
      <c r="C19" s="727"/>
      <c r="D19" s="585"/>
      <c r="E19" s="727"/>
      <c r="F19" s="1777">
        <f>SUM(C19+D19)-E19</f>
        <v>0</v>
      </c>
    </row>
    <row r="20" spans="1:11" ht="12.75" customHeight="1" thickTop="1" thickBot="1" x14ac:dyDescent="0.25">
      <c r="A20" s="2208" t="s">
        <v>468</v>
      </c>
      <c r="B20" s="2209"/>
      <c r="C20" s="727"/>
      <c r="D20" s="585"/>
      <c r="E20" s="727"/>
      <c r="F20" s="1777">
        <f>SUM(C20+D20)-E20</f>
        <v>0</v>
      </c>
    </row>
    <row r="21" spans="1:11" ht="14.25" thickTop="1" thickBot="1" x14ac:dyDescent="0.25">
      <c r="A21" s="2213" t="s">
        <v>653</v>
      </c>
      <c r="B21" s="2214"/>
      <c r="C21" s="1777">
        <f>SUM(C17:C20)</f>
        <v>0</v>
      </c>
      <c r="D21" s="1777">
        <f>SUM(D17:D20)</f>
        <v>0</v>
      </c>
      <c r="E21" s="1777">
        <f>SUM(E17:E20)</f>
        <v>0</v>
      </c>
      <c r="F21" s="1777">
        <f>SUM(F17:F20)</f>
        <v>0</v>
      </c>
      <c r="G21" s="552"/>
    </row>
    <row r="22" spans="1:11" ht="15.75" customHeight="1" thickTop="1" x14ac:dyDescent="0.2">
      <c r="A22" s="2215" t="s">
        <v>1174</v>
      </c>
      <c r="B22" s="2216"/>
      <c r="C22" s="2210"/>
      <c r="D22" s="2211"/>
      <c r="E22" s="2211"/>
      <c r="F22" s="2212"/>
    </row>
    <row r="23" spans="1:11" ht="13.5" thickBot="1" x14ac:dyDescent="0.25">
      <c r="A23" s="2217" t="s">
        <v>654</v>
      </c>
      <c r="B23" s="2218"/>
      <c r="C23" s="581"/>
      <c r="D23" s="581"/>
      <c r="E23" s="581"/>
      <c r="F23" s="1777">
        <f>SUM(C23+D23)-E23</f>
        <v>0</v>
      </c>
      <c r="G23" s="552"/>
    </row>
    <row r="24" spans="1:11" ht="15.75" customHeight="1" thickTop="1" x14ac:dyDescent="0.2">
      <c r="A24" s="2215" t="s">
        <v>1175</v>
      </c>
      <c r="B24" s="2216"/>
      <c r="C24" s="2210"/>
      <c r="D24" s="2211"/>
      <c r="E24" s="2211"/>
      <c r="F24" s="2212"/>
    </row>
    <row r="25" spans="1:11" ht="13.5" thickBot="1" x14ac:dyDescent="0.25">
      <c r="A25" s="2217" t="s">
        <v>655</v>
      </c>
      <c r="B25" s="2218"/>
      <c r="C25" s="581"/>
      <c r="D25" s="581"/>
      <c r="E25" s="581"/>
      <c r="F25" s="1777">
        <f>SUM(C25+D25)-E25</f>
        <v>0</v>
      </c>
      <c r="G25" s="552"/>
    </row>
    <row r="26" spans="1:11" ht="15.75" customHeight="1" thickTop="1" x14ac:dyDescent="0.2">
      <c r="A26" s="2221" t="s">
        <v>678</v>
      </c>
      <c r="B26" s="2216"/>
      <c r="C26" s="728"/>
      <c r="D26" s="728"/>
      <c r="E26" s="728"/>
      <c r="F26" s="729"/>
    </row>
    <row r="27" spans="1:11" ht="13.5" thickBot="1" x14ac:dyDescent="0.25">
      <c r="A27" s="2213" t="s">
        <v>1130</v>
      </c>
      <c r="B27" s="2214"/>
      <c r="C27" s="585"/>
      <c r="D27" s="585"/>
      <c r="E27" s="585"/>
      <c r="F27" s="1777">
        <f>SUM(C27+D27)-E27</f>
        <v>0</v>
      </c>
      <c r="G27" s="552"/>
    </row>
    <row r="28" spans="1:11" ht="7.5" customHeight="1" thickTop="1" x14ac:dyDescent="0.2">
      <c r="A28" s="594"/>
    </row>
    <row r="29" spans="1:11" ht="23.25" customHeight="1" x14ac:dyDescent="0.2">
      <c r="A29" s="2219" t="s">
        <v>603</v>
      </c>
      <c r="B29" s="2220"/>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2" t="s">
        <v>605</v>
      </c>
      <c r="C52" s="2203"/>
      <c r="D52" s="2203"/>
      <c r="E52" s="750" t="s">
        <v>900</v>
      </c>
      <c r="F52" s="2204"/>
      <c r="G52" s="2205"/>
      <c r="H52" s="737"/>
      <c r="I52" s="737"/>
      <c r="J52" s="747"/>
    </row>
    <row r="53" spans="1:11" ht="11.25" customHeight="1" x14ac:dyDescent="0.2">
      <c r="A53" s="751" t="s">
        <v>969</v>
      </c>
      <c r="B53" s="752" t="s">
        <v>1008</v>
      </c>
      <c r="C53" s="747"/>
      <c r="D53" s="738"/>
      <c r="E53" s="750" t="s">
        <v>518</v>
      </c>
      <c r="F53" s="2206"/>
      <c r="G53" s="2207"/>
      <c r="H53" s="737"/>
      <c r="I53" s="737"/>
      <c r="J53" s="747"/>
    </row>
    <row r="54" spans="1:11" ht="11.25" customHeight="1" x14ac:dyDescent="0.2">
      <c r="A54" s="753" t="s">
        <v>970</v>
      </c>
      <c r="B54" s="748" t="s">
        <v>1009</v>
      </c>
      <c r="C54" s="747"/>
      <c r="D54" s="738"/>
      <c r="E54" s="750" t="s">
        <v>519</v>
      </c>
      <c r="F54" s="2206"/>
      <c r="G54" s="2207"/>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F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1" t="s">
        <v>911</v>
      </c>
      <c r="B1" s="2232"/>
      <c r="C1" s="2232"/>
      <c r="D1" s="2232"/>
      <c r="E1" s="2232"/>
      <c r="F1" s="2232"/>
      <c r="G1" s="2233"/>
      <c r="H1" s="1552"/>
      <c r="I1" s="761"/>
      <c r="J1" s="433"/>
    </row>
    <row r="2" spans="1:11" ht="26.25" x14ac:dyDescent="0.2">
      <c r="A2" s="2250" t="s">
        <v>1776</v>
      </c>
      <c r="B2" s="2251"/>
      <c r="C2" s="2251"/>
      <c r="D2" s="2251"/>
      <c r="E2" s="2252"/>
      <c r="F2" s="762" t="s">
        <v>960</v>
      </c>
      <c r="G2" s="763" t="s">
        <v>1773</v>
      </c>
      <c r="H2" s="763" t="s">
        <v>430</v>
      </c>
      <c r="I2" s="763" t="s">
        <v>1220</v>
      </c>
      <c r="J2" s="763" t="s">
        <v>1919</v>
      </c>
      <c r="K2" s="763" t="s">
        <v>140</v>
      </c>
    </row>
    <row r="3" spans="1:11" x14ac:dyDescent="0.2">
      <c r="A3" s="2253" t="s">
        <v>1698</v>
      </c>
      <c r="B3" s="2254"/>
      <c r="C3" s="2254"/>
      <c r="D3" s="2254"/>
      <c r="E3" s="2255"/>
      <c r="F3" s="764"/>
      <c r="G3" s="765"/>
      <c r="H3" s="765"/>
      <c r="I3" s="765"/>
      <c r="J3" s="766"/>
      <c r="K3" s="766"/>
    </row>
    <row r="4" spans="1:11" x14ac:dyDescent="0.2">
      <c r="A4" s="2256" t="s">
        <v>387</v>
      </c>
      <c r="B4" s="2257"/>
      <c r="C4" s="2257"/>
      <c r="D4" s="2257"/>
      <c r="E4" s="2203"/>
      <c r="F4" s="767"/>
      <c r="G4" s="768"/>
      <c r="H4" s="769"/>
      <c r="I4" s="768"/>
      <c r="J4" s="770"/>
      <c r="K4" s="770"/>
    </row>
    <row r="5" spans="1:11" x14ac:dyDescent="0.2">
      <c r="A5" s="2234" t="s">
        <v>1129</v>
      </c>
      <c r="B5" s="2235"/>
      <c r="C5" s="2235"/>
      <c r="D5" s="2235"/>
      <c r="E5" s="2236"/>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4" t="s">
        <v>1920</v>
      </c>
      <c r="B10" s="2235"/>
      <c r="C10" s="2235"/>
      <c r="D10" s="2235"/>
      <c r="E10" s="2237"/>
      <c r="F10" s="784" t="s">
        <v>917</v>
      </c>
      <c r="G10" s="783"/>
      <c r="H10" s="785"/>
      <c r="I10" s="765"/>
      <c r="J10" s="766"/>
      <c r="K10" s="766"/>
    </row>
    <row r="11" spans="1:11" x14ac:dyDescent="0.2">
      <c r="A11" s="2234" t="s">
        <v>162</v>
      </c>
      <c r="B11" s="2235"/>
      <c r="C11" s="2235"/>
      <c r="D11" s="2235"/>
      <c r="E11" s="2236"/>
      <c r="F11" s="771" t="s">
        <v>907</v>
      </c>
      <c r="G11" s="772"/>
      <c r="H11" s="765"/>
      <c r="I11" s="765"/>
      <c r="J11" s="766"/>
      <c r="K11" s="774"/>
    </row>
    <row r="12" spans="1:11" ht="13.5" thickBot="1" x14ac:dyDescent="0.25">
      <c r="A12" s="2261" t="s">
        <v>961</v>
      </c>
      <c r="B12" s="2262"/>
      <c r="C12" s="2262"/>
      <c r="D12" s="2262"/>
      <c r="E12" s="2263"/>
      <c r="F12" s="1779"/>
      <c r="G12" s="1780">
        <f>SUM(G5:G11)</f>
        <v>0</v>
      </c>
      <c r="H12" s="1780">
        <f>SUM(H5:H11)</f>
        <v>0</v>
      </c>
      <c r="I12" s="1780">
        <f>SUM(I5:I11)</f>
        <v>0</v>
      </c>
      <c r="J12" s="1780">
        <f>SUM(J5:J11)</f>
        <v>0</v>
      </c>
      <c r="K12" s="1780">
        <f>SUM(K5:K11)</f>
        <v>0</v>
      </c>
    </row>
    <row r="13" spans="1:11" ht="13.5" thickTop="1" x14ac:dyDescent="0.2">
      <c r="A13" s="2258" t="s">
        <v>388</v>
      </c>
      <c r="B13" s="2259"/>
      <c r="C13" s="2259"/>
      <c r="D13" s="2259"/>
      <c r="E13" s="2260"/>
      <c r="F13" s="786"/>
      <c r="G13" s="787"/>
      <c r="H13" s="788"/>
      <c r="I13" s="789"/>
      <c r="J13" s="789"/>
      <c r="K13" s="789"/>
    </row>
    <row r="14" spans="1:11" x14ac:dyDescent="0.2">
      <c r="A14" s="2241" t="s">
        <v>476</v>
      </c>
      <c r="B14" s="2241"/>
      <c r="C14" s="2241"/>
      <c r="D14" s="2241"/>
      <c r="E14" s="2242"/>
      <c r="F14" s="790" t="s">
        <v>909</v>
      </c>
      <c r="G14" s="783"/>
      <c r="H14" s="765"/>
      <c r="I14" s="772"/>
      <c r="J14" s="774"/>
      <c r="K14" s="766"/>
    </row>
    <row r="15" spans="1:11" x14ac:dyDescent="0.2">
      <c r="A15" s="2235" t="s">
        <v>4</v>
      </c>
      <c r="B15" s="2235"/>
      <c r="C15" s="2235"/>
      <c r="D15" s="2235"/>
      <c r="E15" s="2236"/>
      <c r="F15" s="790" t="s">
        <v>910</v>
      </c>
      <c r="G15" s="772"/>
      <c r="H15" s="765"/>
      <c r="I15" s="765"/>
      <c r="J15" s="766"/>
      <c r="K15" s="766"/>
    </row>
    <row r="16" spans="1:11" x14ac:dyDescent="0.2">
      <c r="A16" s="2235" t="s">
        <v>316</v>
      </c>
      <c r="B16" s="2235"/>
      <c r="C16" s="2235"/>
      <c r="D16" s="2235"/>
      <c r="E16" s="2236"/>
      <c r="F16" s="790" t="s">
        <v>980</v>
      </c>
      <c r="G16" s="773"/>
      <c r="H16" s="768"/>
      <c r="I16" s="768"/>
      <c r="J16" s="770"/>
      <c r="K16" s="770"/>
    </row>
    <row r="17" spans="1:11" x14ac:dyDescent="0.2">
      <c r="A17" s="2266" t="s">
        <v>992</v>
      </c>
      <c r="B17" s="2266"/>
      <c r="C17" s="2266"/>
      <c r="D17" s="2266"/>
      <c r="E17" s="2267"/>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43" t="s">
        <v>1916</v>
      </c>
      <c r="B19" s="2243"/>
      <c r="C19" s="2243"/>
      <c r="D19" s="2243"/>
      <c r="E19" s="2244"/>
      <c r="F19" s="790" t="s">
        <v>990</v>
      </c>
      <c r="G19" s="783"/>
      <c r="H19" s="783"/>
      <c r="I19" s="783"/>
      <c r="J19" s="766"/>
      <c r="K19" s="796"/>
    </row>
    <row r="20" spans="1:11" x14ac:dyDescent="0.2">
      <c r="A20" s="2245" t="s">
        <v>1921</v>
      </c>
      <c r="B20" s="2246"/>
      <c r="C20" s="2246"/>
      <c r="D20" s="2246"/>
      <c r="E20" s="2247"/>
      <c r="F20" s="790" t="s">
        <v>991</v>
      </c>
      <c r="G20" s="783"/>
      <c r="H20" s="783"/>
      <c r="I20" s="783"/>
      <c r="J20" s="766"/>
      <c r="K20" s="796"/>
    </row>
    <row r="21" spans="1:11" ht="13.5" thickBot="1" x14ac:dyDescent="0.25">
      <c r="A21" s="2264" t="s">
        <v>659</v>
      </c>
      <c r="B21" s="2264"/>
      <c r="C21" s="2264"/>
      <c r="D21" s="2264"/>
      <c r="E21" s="2264"/>
      <c r="F21" s="1781"/>
      <c r="G21" s="793"/>
      <c r="H21" s="797"/>
      <c r="I21" s="797"/>
      <c r="J21" s="1782">
        <f>SUM(J18:J20)</f>
        <v>0</v>
      </c>
      <c r="K21" s="794"/>
    </row>
    <row r="22" spans="1:11" ht="13.5" thickTop="1" x14ac:dyDescent="0.2">
      <c r="A22" s="2235" t="s">
        <v>1922</v>
      </c>
      <c r="B22" s="2235"/>
      <c r="C22" s="2235"/>
      <c r="D22" s="2235"/>
      <c r="E22" s="2236"/>
      <c r="F22" s="790" t="s">
        <v>917</v>
      </c>
      <c r="G22" s="783"/>
      <c r="H22" s="765"/>
      <c r="I22" s="765"/>
      <c r="J22" s="798"/>
      <c r="K22" s="766"/>
    </row>
    <row r="23" spans="1:11" ht="13.5" thickBot="1" x14ac:dyDescent="0.25">
      <c r="A23" s="2265" t="s">
        <v>962</v>
      </c>
      <c r="B23" s="2264"/>
      <c r="C23" s="2264"/>
      <c r="D23" s="2264"/>
      <c r="E23" s="2264"/>
      <c r="F23" s="1783"/>
      <c r="G23" s="1780">
        <f>SUM(G14:G16,G21,G22)</f>
        <v>0</v>
      </c>
      <c r="H23" s="1780">
        <f>SUM(H14:H16,H21,H22)</f>
        <v>0</v>
      </c>
      <c r="I23" s="1780">
        <f>SUM(I14:I16,I21,I22)</f>
        <v>0</v>
      </c>
      <c r="J23" s="1780">
        <f>SUM(J14:J16,J21,J22)</f>
        <v>0</v>
      </c>
      <c r="K23" s="1780">
        <f>SUM(K14:K16,K21,K22)</f>
        <v>0</v>
      </c>
    </row>
    <row r="24" spans="1:11" ht="14.25" thickTop="1" thickBot="1" x14ac:dyDescent="0.25">
      <c r="A24" s="2265" t="s">
        <v>2024</v>
      </c>
      <c r="B24" s="2264"/>
      <c r="C24" s="2264"/>
      <c r="D24" s="2264"/>
      <c r="E24" s="2264"/>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8"/>
      <c r="I31" s="2239"/>
      <c r="J31" s="2239"/>
      <c r="K31" s="2239"/>
    </row>
    <row r="32" spans="1:11" x14ac:dyDescent="0.2">
      <c r="A32" s="810"/>
      <c r="B32" s="237"/>
      <c r="C32" s="237"/>
      <c r="D32" s="237"/>
      <c r="E32" s="806"/>
      <c r="F32" s="812" t="s">
        <v>561</v>
      </c>
      <c r="G32" s="765"/>
      <c r="H32" s="2240"/>
      <c r="I32" s="2239"/>
      <c r="J32" s="2239"/>
      <c r="K32" s="2239"/>
    </row>
    <row r="33" spans="1:11" ht="1.5" customHeight="1" x14ac:dyDescent="0.2">
      <c r="A33" s="813" t="s">
        <v>1231</v>
      </c>
      <c r="B33" s="364"/>
      <c r="C33" s="364"/>
      <c r="D33" s="364"/>
      <c r="E33" s="364"/>
      <c r="F33" s="364"/>
      <c r="G33" s="814"/>
      <c r="H33" s="2240"/>
      <c r="I33" s="2239"/>
      <c r="J33" s="2239"/>
      <c r="K33" s="2239"/>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5" t="s">
        <v>562</v>
      </c>
      <c r="B41" s="2248"/>
      <c r="C41" s="2248"/>
      <c r="D41" s="2248"/>
      <c r="E41" s="2248"/>
      <c r="F41" s="2249"/>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F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2033</v>
      </c>
      <c r="B1" s="2271"/>
      <c r="C1" s="2272"/>
      <c r="D1" s="827"/>
      <c r="E1" s="828"/>
      <c r="F1" s="828"/>
      <c r="G1" s="829"/>
      <c r="H1" s="830"/>
      <c r="I1" s="831"/>
      <c r="J1" s="2268"/>
      <c r="K1" s="2269"/>
      <c r="L1" s="2269"/>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c r="D8" s="845"/>
      <c r="E8" s="845"/>
      <c r="F8" s="1782">
        <f>(C8+D8)-E8</f>
        <v>0</v>
      </c>
      <c r="G8" s="844">
        <v>50</v>
      </c>
      <c r="H8" s="766"/>
      <c r="I8" s="766"/>
      <c r="J8" s="766"/>
      <c r="K8" s="1791">
        <f>(H8+I8)-J8</f>
        <v>0</v>
      </c>
      <c r="L8" s="1791">
        <f>F8-K8</f>
        <v>0</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447498</v>
      </c>
      <c r="D12" s="845">
        <v>24855</v>
      </c>
      <c r="E12" s="845"/>
      <c r="F12" s="1782">
        <f>(C12+D12)-E12</f>
        <v>472353</v>
      </c>
      <c r="G12" s="844">
        <v>10</v>
      </c>
      <c r="H12" s="766">
        <v>378454</v>
      </c>
      <c r="I12" s="766">
        <v>19263</v>
      </c>
      <c r="J12" s="766"/>
      <c r="K12" s="1791">
        <f>(H12+I12)-J12</f>
        <v>397717</v>
      </c>
      <c r="L12" s="1791">
        <f>F12-K12</f>
        <v>74636</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447498</v>
      </c>
      <c r="D16" s="1782">
        <f>SUM(D3,D5:D6,D8:D10,D12:D15)</f>
        <v>24855</v>
      </c>
      <c r="E16" s="1782">
        <f>SUM(E3,E5:E6,E8:E10,E12:E15)</f>
        <v>0</v>
      </c>
      <c r="F16" s="1782">
        <f>SUM(F3,F5:F6,F8:F10,F12:F15)</f>
        <v>472353</v>
      </c>
      <c r="G16" s="844"/>
      <c r="H16" s="1782">
        <f>SUM(H3,H6,H8:H10,H12:H14,)</f>
        <v>378454</v>
      </c>
      <c r="I16" s="1782">
        <f>SUM(I3,I6,I8:I10,I12:I14,)</f>
        <v>19263</v>
      </c>
      <c r="J16" s="1782">
        <f>SUM(J3,J6,J8:J10,J12:J14,)</f>
        <v>0</v>
      </c>
      <c r="K16" s="1782">
        <f>(H16+I16)-J16</f>
        <v>397717</v>
      </c>
      <c r="L16" s="1782">
        <f>F16-K16</f>
        <v>74636</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19263</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sqref="A1:F1"/>
      <selection pane="bottomLeft" sqref="A1:F1"/>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211758</v>
      </c>
      <c r="G8" s="866"/>
    </row>
    <row r="9" spans="1:7" x14ac:dyDescent="0.2">
      <c r="A9" s="870" t="s">
        <v>480</v>
      </c>
      <c r="B9" s="871" t="s">
        <v>1988</v>
      </c>
      <c r="C9" s="872"/>
      <c r="D9" s="870" t="s">
        <v>522</v>
      </c>
      <c r="E9" s="869"/>
      <c r="F9" s="1935">
        <f>'Expenditures 15-22'!K151</f>
        <v>0</v>
      </c>
      <c r="G9" s="873"/>
    </row>
    <row r="10" spans="1:7" x14ac:dyDescent="0.2">
      <c r="A10" s="870" t="s">
        <v>520</v>
      </c>
      <c r="B10" s="871" t="s">
        <v>1989</v>
      </c>
      <c r="C10" s="872"/>
      <c r="D10" s="870" t="s">
        <v>522</v>
      </c>
      <c r="E10" s="869"/>
      <c r="F10" s="1935">
        <f>'Expenditures 15-22'!K174</f>
        <v>0</v>
      </c>
      <c r="G10" s="873"/>
    </row>
    <row r="11" spans="1:7" x14ac:dyDescent="0.2">
      <c r="A11" s="870" t="s">
        <v>481</v>
      </c>
      <c r="B11" s="871" t="s">
        <v>1990</v>
      </c>
      <c r="C11" s="872"/>
      <c r="D11" s="870" t="s">
        <v>522</v>
      </c>
      <c r="E11" s="869"/>
      <c r="F11" s="1935">
        <f>'Expenditures 15-22'!K210</f>
        <v>0</v>
      </c>
      <c r="G11" s="873"/>
    </row>
    <row r="12" spans="1:7" x14ac:dyDescent="0.2">
      <c r="A12" s="870" t="s">
        <v>482</v>
      </c>
      <c r="B12" s="871" t="s">
        <v>1991</v>
      </c>
      <c r="C12" s="872"/>
      <c r="D12" s="870" t="s">
        <v>522</v>
      </c>
      <c r="E12" s="869"/>
      <c r="F12" s="1935">
        <f>'Expenditures 15-22'!K295</f>
        <v>0</v>
      </c>
      <c r="G12" s="873"/>
    </row>
    <row r="13" spans="1:7" x14ac:dyDescent="0.2">
      <c r="A13" s="870" t="s">
        <v>108</v>
      </c>
      <c r="B13" s="871" t="s">
        <v>1992</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211758</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73668</v>
      </c>
      <c r="G53" s="866"/>
    </row>
    <row r="54" spans="1:7" x14ac:dyDescent="0.2">
      <c r="A54" s="870" t="s">
        <v>479</v>
      </c>
      <c r="B54" s="870" t="s">
        <v>1552</v>
      </c>
      <c r="C54" s="890" t="s">
        <v>1039</v>
      </c>
      <c r="D54" s="886" t="s">
        <v>1157</v>
      </c>
      <c r="E54" s="869"/>
      <c r="F54" s="1939">
        <f>'Expenditures 15-22'!G114</f>
        <v>24855</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0</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98523</v>
      </c>
      <c r="G76" s="866"/>
    </row>
    <row r="77" spans="1:8" s="894" customFormat="1" ht="12" customHeight="1" thickTop="1" thickBot="1" x14ac:dyDescent="0.25">
      <c r="A77" s="1801"/>
      <c r="B77" s="1798"/>
      <c r="C77" s="1794"/>
      <c r="D77" s="1799" t="s">
        <v>2011</v>
      </c>
      <c r="E77" s="1796"/>
      <c r="F77" s="1802">
        <f>(F14-F76)</f>
        <v>113235</v>
      </c>
      <c r="G77" s="870"/>
    </row>
    <row r="78" spans="1:8" s="894" customFormat="1" ht="12" customHeight="1" thickTop="1" x14ac:dyDescent="0.2">
      <c r="A78" s="1803"/>
      <c r="B78" s="1798"/>
      <c r="C78" s="1794"/>
      <c r="D78" s="1799" t="s">
        <v>2057</v>
      </c>
      <c r="E78" s="1796"/>
      <c r="F78" s="899">
        <v>0</v>
      </c>
      <c r="G78" s="900"/>
      <c r="H78" s="870"/>
    </row>
    <row r="79" spans="1:8" s="894" customFormat="1" ht="12" customHeight="1" thickBot="1" x14ac:dyDescent="0.25">
      <c r="A79" s="1804"/>
      <c r="B79" s="1798"/>
      <c r="C79" s="1794"/>
      <c r="D79" s="1799" t="s">
        <v>2012</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0</v>
      </c>
      <c r="G94" s="913"/>
    </row>
    <row r="95" spans="1:7" x14ac:dyDescent="0.2">
      <c r="A95" s="909" t="s">
        <v>142</v>
      </c>
      <c r="B95" s="909" t="s">
        <v>177</v>
      </c>
      <c r="C95" s="911">
        <v>1700</v>
      </c>
      <c r="D95" s="919" t="str">
        <f>'Revenues 9-14'!A82</f>
        <v>Total District/School Activity Income</v>
      </c>
      <c r="E95" s="907"/>
      <c r="F95" s="1811">
        <f>SUM('Revenues 9-14'!C82,'Revenues 9-14'!D82)</f>
        <v>0</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0</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225178</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0</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36919</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262097</v>
      </c>
    </row>
    <row r="179" spans="1:7" ht="12" customHeight="1" x14ac:dyDescent="0.2">
      <c r="A179" s="1792"/>
      <c r="B179" s="1806"/>
      <c r="C179" s="1807"/>
      <c r="D179" s="1808" t="s">
        <v>2014</v>
      </c>
      <c r="E179" s="1809"/>
      <c r="F179" s="1811">
        <f>'PCTC-OEPP 27-28'!F77-F178</f>
        <v>-148862</v>
      </c>
    </row>
    <row r="180" spans="1:7" ht="12" customHeight="1" x14ac:dyDescent="0.2">
      <c r="A180" s="1792"/>
      <c r="B180" s="1806"/>
      <c r="C180" s="1807"/>
      <c r="D180" s="1808" t="s">
        <v>1924</v>
      </c>
      <c r="E180" s="1809"/>
      <c r="F180" s="1811">
        <f>'Cap Outlay Deprec 26'!I18</f>
        <v>19263</v>
      </c>
    </row>
    <row r="181" spans="1:7" ht="12" customHeight="1" x14ac:dyDescent="0.2">
      <c r="A181" s="1792"/>
      <c r="B181" s="1806"/>
      <c r="C181" s="1807"/>
      <c r="D181" s="1808" t="s">
        <v>2015</v>
      </c>
      <c r="E181" s="1809"/>
      <c r="F181" s="1811">
        <f>F179+F180</f>
        <v>-129599</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2016</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sqref="A1:F1"/>
      <selection pane="bottomLeft" sqref="A1:F1"/>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7" t="s">
        <v>1925</v>
      </c>
      <c r="B4" s="2288"/>
      <c r="C4" s="2288"/>
      <c r="D4" s="2288"/>
      <c r="E4" s="2288"/>
      <c r="F4" s="2288"/>
      <c r="G4" s="2289"/>
    </row>
    <row r="5" spans="1:7" x14ac:dyDescent="0.25">
      <c r="A5" s="2290"/>
      <c r="B5" s="2291"/>
      <c r="C5" s="2291"/>
      <c r="D5" s="2291"/>
      <c r="E5" s="2291"/>
      <c r="F5" s="2291"/>
      <c r="G5" s="2292"/>
    </row>
    <row r="6" spans="1:7" ht="18.75" x14ac:dyDescent="0.25">
      <c r="A6" s="1556" t="s">
        <v>1926</v>
      </c>
      <c r="B6" s="1557"/>
      <c r="C6" s="1557"/>
      <c r="D6" s="1557"/>
      <c r="E6" s="1557"/>
      <c r="F6" s="1557"/>
      <c r="G6" s="1558"/>
    </row>
    <row r="7" spans="1:7" ht="30.75" customHeight="1" x14ac:dyDescent="0.25">
      <c r="A7" s="2293" t="s">
        <v>2073</v>
      </c>
      <c r="B7" s="2294"/>
      <c r="C7" s="2294"/>
      <c r="D7" s="2294"/>
      <c r="E7" s="2294"/>
      <c r="F7" s="2294"/>
      <c r="G7" s="2295"/>
    </row>
    <row r="8" spans="1:7" ht="15.75" customHeight="1" x14ac:dyDescent="0.25">
      <c r="A8" s="2296" t="s">
        <v>2022</v>
      </c>
      <c r="B8" s="2297"/>
      <c r="C8" s="2297"/>
      <c r="D8" s="2297"/>
      <c r="E8" s="2297"/>
      <c r="F8" s="2297"/>
      <c r="G8" s="2298"/>
    </row>
    <row r="9" spans="1:7" ht="35.25" customHeight="1" x14ac:dyDescent="0.25">
      <c r="A9" s="2293" t="s">
        <v>2076</v>
      </c>
      <c r="B9" s="2294"/>
      <c r="C9" s="2294"/>
      <c r="D9" s="2294"/>
      <c r="E9" s="2294"/>
      <c r="F9" s="2294"/>
      <c r="G9" s="2295"/>
    </row>
    <row r="10" spans="1:7" ht="15" customHeight="1" x14ac:dyDescent="0.25">
      <c r="A10" s="1559" t="s">
        <v>1927</v>
      </c>
      <c r="B10" s="1560"/>
      <c r="C10" s="1560"/>
      <c r="D10" s="1560"/>
      <c r="E10" s="1560"/>
      <c r="F10" s="1560"/>
      <c r="G10" s="1561"/>
    </row>
    <row r="11" spans="1:7" ht="17.25" customHeight="1" x14ac:dyDescent="0.25">
      <c r="A11" s="2293" t="s">
        <v>2075</v>
      </c>
      <c r="B11" s="2294"/>
      <c r="C11" s="2294"/>
      <c r="D11" s="2294"/>
      <c r="E11" s="2294"/>
      <c r="F11" s="2294"/>
      <c r="G11" s="2295"/>
    </row>
    <row r="12" spans="1:7" ht="15" customHeight="1" x14ac:dyDescent="0.25">
      <c r="A12" s="1559" t="s">
        <v>1932</v>
      </c>
      <c r="B12" s="1560"/>
      <c r="C12" s="1560"/>
      <c r="D12" s="1560"/>
      <c r="E12" s="1560"/>
      <c r="F12" s="1560"/>
      <c r="G12" s="1561"/>
    </row>
    <row r="13" spans="1:7" ht="32.25" customHeight="1" x14ac:dyDescent="0.25">
      <c r="A13" s="2284" t="s">
        <v>1933</v>
      </c>
      <c r="B13" s="2285"/>
      <c r="C13" s="2285"/>
      <c r="D13" s="2285"/>
      <c r="E13" s="2285"/>
      <c r="F13" s="2285"/>
      <c r="G13" s="2286"/>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2089</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sqref="A1:F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4" t="s">
        <v>1944</v>
      </c>
      <c r="B11" s="2305"/>
      <c r="C11" s="2305"/>
      <c r="D11" s="2306"/>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34468</v>
      </c>
      <c r="F19" s="1822"/>
      <c r="G19" s="1824">
        <f>'Expenditures 15-22'!K33-SUM('Expenditures 15-22'!G33,'Expenditures 15-22'!I33)+'Expenditures 15-22'!D229</f>
        <v>34468</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3658</v>
      </c>
      <c r="F21" s="1825"/>
      <c r="G21" s="1828">
        <f>'Expenditures 15-22'!K42-SUM('Expenditures 15-22'!G42,'Expenditures 15-22'!I42)+'Expenditures 15-22'!K120-SUM('Expenditures 15-22'!G120,'Expenditures 15-22'!I120)+'Expenditures 15-22'!K180-SUM('Expenditures 15-22'!G180,'Expenditures 15-22'!I180)+'Expenditures 15-22'!D238</f>
        <v>3658</v>
      </c>
      <c r="H21" s="988"/>
      <c r="I21" s="162"/>
    </row>
    <row r="22" spans="1:9" s="669" customFormat="1" ht="12" customHeight="1" x14ac:dyDescent="0.2">
      <c r="A22" s="995" t="s">
        <v>585</v>
      </c>
      <c r="B22" s="996"/>
      <c r="C22" s="994">
        <v>2200</v>
      </c>
      <c r="D22" s="1825"/>
      <c r="E22" s="1827">
        <f>'Expenditures 15-22'!K47-SUM('Expenditures 15-22'!G47,'Expenditures 15-22'!I47)+'Expenditures 15-22'!D243</f>
        <v>1460</v>
      </c>
      <c r="F22" s="1825"/>
      <c r="G22" s="1828">
        <f>'Expenditures 15-22'!K47-SUM('Expenditures 15-22'!G47,'Expenditures 15-22'!I47)+'Expenditures 15-22'!D243</f>
        <v>1460</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61149</v>
      </c>
      <c r="F23" s="1825"/>
      <c r="G23" s="1827">
        <f>'Expenditures 15-22'!K53-SUM('Expenditures 15-22'!G53,'Expenditures 15-22'!I53)+'Expenditures 15-22'!D257+'Expenditures 15-22'!K330-SUM('Expenditures 15-22'!G330,'Expenditures 15-22'!I330)</f>
        <v>61149</v>
      </c>
      <c r="H23" s="988"/>
      <c r="I23" s="162"/>
    </row>
    <row r="24" spans="1:9" s="669" customFormat="1" ht="12" customHeight="1" x14ac:dyDescent="0.2">
      <c r="A24" s="995" t="s">
        <v>587</v>
      </c>
      <c r="B24" s="996"/>
      <c r="C24" s="994">
        <v>2400</v>
      </c>
      <c r="D24" s="1825"/>
      <c r="E24" s="1827">
        <f>'Expenditures 15-22'!K57-SUM('Expenditures 15-22'!G57,'Expenditures 15-22'!I57)+'Expenditures 15-22'!D261</f>
        <v>0</v>
      </c>
      <c r="F24" s="1825"/>
      <c r="G24" s="1828">
        <f>'Expenditures 15-22'!K57-SUM('Expenditures 15-22'!G57,'Expenditures 15-22'!I57)+'Expenditures 15-22'!D261</f>
        <v>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12500</v>
      </c>
      <c r="E27" s="1827">
        <f>E8</f>
        <v>0</v>
      </c>
      <c r="F27" s="1827">
        <f>'Expenditures 15-22'!K60-SUM('Expenditures 15-22'!G60,'Expenditures 15-22'!I60)+'Expenditures 15-22'!D264-E8</f>
        <v>12500</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0</v>
      </c>
      <c r="F28" s="1829">
        <f>'Expenditures 15-22'!K61-SUM('Expenditures 15-22'!G61,'Expenditures 15-22'!I61)+'Expenditures 15-22'!K124-SUM('Expenditures 15-22'!G124,'Expenditures 15-22'!I124)+'Expenditures 15-22'!D266-E9</f>
        <v>0</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0</v>
      </c>
      <c r="F29" s="1825"/>
      <c r="G29" s="1828">
        <f>'Expenditures 15-22'!K62-SUM('Expenditures 15-22'!G62,'Expenditures 15-22'!I62)+'Expenditures 15-22'!K125-SUM('Expenditures 15-22'!G125,'Expenditures 15-22'!I125)+'Expenditures 15-22'!K182-SUM('Expenditures 15-22'!G182,'Expenditures 15-22'!I182)+'Expenditures 15-22'!D267</f>
        <v>0</v>
      </c>
      <c r="H29" s="986"/>
    </row>
    <row r="30" spans="1:9" ht="12" customHeight="1" x14ac:dyDescent="0.2">
      <c r="A30" s="995" t="s">
        <v>102</v>
      </c>
      <c r="B30" s="998"/>
      <c r="C30" s="994">
        <v>2560</v>
      </c>
      <c r="D30" s="1825"/>
      <c r="E30" s="1827">
        <f>'Expenditures 15-22'!K63-SUM('Expenditures 15-22'!G63,'Expenditures 15-22'!I63)+'Expenditures 15-22'!D268-E10</f>
        <v>0</v>
      </c>
      <c r="F30" s="1825"/>
      <c r="G30" s="1827">
        <f>'Expenditures 15-22'!K63-SUM('Expenditures 15-22'!G63,'Expenditures 15-22'!I63)+'Expenditures 15-22'!D268-E10</f>
        <v>0</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12500</v>
      </c>
      <c r="E41" s="1829">
        <f>SUM(E19:E40)</f>
        <v>100735</v>
      </c>
      <c r="F41" s="1829">
        <f>SUM(F19:F39)</f>
        <v>12500</v>
      </c>
      <c r="G41" s="1829">
        <f>SUM(G19:G40)</f>
        <v>100735</v>
      </c>
    </row>
    <row r="42" spans="1:7" x14ac:dyDescent="0.2">
      <c r="A42" s="988"/>
      <c r="B42" s="162"/>
      <c r="C42" s="1002"/>
      <c r="D42" s="2302" t="s">
        <v>543</v>
      </c>
      <c r="E42" s="2303"/>
      <c r="F42" s="1003" t="s">
        <v>544</v>
      </c>
      <c r="G42" s="1004"/>
    </row>
    <row r="43" spans="1:7" ht="12" customHeight="1" x14ac:dyDescent="0.2">
      <c r="A43" s="988"/>
      <c r="B43" s="162"/>
      <c r="C43" s="1002"/>
      <c r="D43" s="1830" t="s">
        <v>493</v>
      </c>
      <c r="E43" s="1831">
        <f>D41</f>
        <v>12500</v>
      </c>
      <c r="F43" s="1830" t="s">
        <v>495</v>
      </c>
      <c r="G43" s="1831">
        <f>F41</f>
        <v>12500</v>
      </c>
    </row>
    <row r="44" spans="1:7" ht="12" customHeight="1" x14ac:dyDescent="0.2">
      <c r="A44" s="988"/>
      <c r="B44" s="162"/>
      <c r="C44" s="1002"/>
      <c r="D44" s="1830" t="s">
        <v>494</v>
      </c>
      <c r="E44" s="1831">
        <f>E41</f>
        <v>100735</v>
      </c>
      <c r="F44" s="1830" t="s">
        <v>494</v>
      </c>
      <c r="G44" s="1831">
        <f>G41</f>
        <v>100735</v>
      </c>
    </row>
    <row r="45" spans="1:7" ht="12" customHeight="1" x14ac:dyDescent="0.2">
      <c r="A45" s="988"/>
      <c r="B45" s="162"/>
      <c r="C45" s="162"/>
      <c r="D45" s="1832" t="s">
        <v>1063</v>
      </c>
      <c r="E45" s="1833">
        <f>(E43/E44)</f>
        <v>0.12408795354147019</v>
      </c>
      <c r="F45" s="1832" t="s">
        <v>1063</v>
      </c>
      <c r="G45" s="1833">
        <f>(G43/G44)</f>
        <v>0.12408795354147019</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sqref="A1:F1"/>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1" t="s">
        <v>1446</v>
      </c>
      <c r="B1" s="2321"/>
      <c r="C1" s="2321"/>
      <c r="D1" s="2321"/>
      <c r="E1" s="2321"/>
      <c r="F1" s="2321"/>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2" t="s">
        <v>1627</v>
      </c>
      <c r="B5" s="2323"/>
      <c r="C5" s="2324"/>
      <c r="D5" s="2324"/>
      <c r="E5" s="2324"/>
      <c r="F5" s="2324"/>
    </row>
    <row r="6" spans="1:10" ht="12" customHeight="1" x14ac:dyDescent="0.25">
      <c r="A6" s="1875"/>
      <c r="B6" s="1876"/>
      <c r="C6" s="2325" t="str">
        <f>COVER!A17</f>
        <v>Iroquois Area Reg Del System</v>
      </c>
      <c r="D6" s="2325"/>
      <c r="E6" s="2325"/>
      <c r="F6" s="1877"/>
    </row>
    <row r="7" spans="1:10" ht="11.25" customHeight="1" thickBot="1" x14ac:dyDescent="0.3">
      <c r="A7" s="1875"/>
      <c r="B7" s="1876"/>
      <c r="C7" s="2326">
        <f>COVER!A13</f>
        <v>32000000047</v>
      </c>
      <c r="D7" s="2326"/>
      <c r="E7" s="2326"/>
      <c r="F7" s="1877"/>
    </row>
    <row r="8" spans="1:10" ht="25.5" customHeight="1" thickBot="1" x14ac:dyDescent="0.25">
      <c r="A8" s="1918" t="s">
        <v>2023</v>
      </c>
      <c r="B8" s="1878" t="s">
        <v>2090</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27"/>
      <c r="D35" s="2327"/>
      <c r="E35" s="2327"/>
      <c r="F35" s="2328"/>
    </row>
    <row r="36" spans="1:11" ht="12" customHeight="1" x14ac:dyDescent="0.2">
      <c r="A36" s="2310"/>
      <c r="B36" s="2311"/>
      <c r="C36" s="2311"/>
      <c r="D36" s="2311"/>
      <c r="E36" s="2311"/>
      <c r="F36" s="2312"/>
    </row>
    <row r="37" spans="1:11" ht="12" customHeight="1" x14ac:dyDescent="0.2">
      <c r="A37" s="2310"/>
      <c r="B37" s="2311"/>
      <c r="C37" s="2311"/>
      <c r="D37" s="2311"/>
      <c r="E37" s="2311"/>
      <c r="F37" s="2312"/>
    </row>
    <row r="38" spans="1:11" ht="12" customHeight="1" x14ac:dyDescent="0.2">
      <c r="A38" s="2313"/>
      <c r="B38" s="2314"/>
      <c r="C38" s="2314"/>
      <c r="D38" s="2314"/>
      <c r="E38" s="2314"/>
      <c r="F38" s="2315"/>
    </row>
    <row r="39" spans="1:11" ht="4.5" hidden="1" customHeight="1" x14ac:dyDescent="0.2">
      <c r="A39" s="1898"/>
      <c r="B39" s="1898"/>
      <c r="C39" s="1898"/>
      <c r="D39" s="1898"/>
      <c r="E39" s="1898"/>
      <c r="F39" s="1898"/>
    </row>
    <row r="40" spans="1:11" s="1895" customFormat="1" ht="12" customHeight="1" x14ac:dyDescent="0.25">
      <c r="A40" s="1899" t="s">
        <v>1458</v>
      </c>
      <c r="B40" s="1900"/>
      <c r="C40" s="2316"/>
      <c r="D40" s="2316"/>
      <c r="E40" s="2316"/>
      <c r="F40" s="2317"/>
      <c r="H40" s="1904"/>
      <c r="I40" s="1904"/>
      <c r="J40" s="1904"/>
      <c r="K40" s="1904"/>
    </row>
    <row r="41" spans="1:11" s="1895" customFormat="1" ht="12" customHeight="1" x14ac:dyDescent="0.25">
      <c r="A41" s="2318"/>
      <c r="B41" s="2319"/>
      <c r="C41" s="2319"/>
      <c r="D41" s="2319"/>
      <c r="E41" s="2319"/>
      <c r="F41" s="2320"/>
      <c r="H41" s="1904"/>
      <c r="I41" s="1904"/>
      <c r="J41" s="1904"/>
      <c r="K41" s="1904"/>
    </row>
    <row r="42" spans="1:11" s="1895" customFormat="1" ht="12" customHeight="1" x14ac:dyDescent="0.25">
      <c r="A42" s="2318"/>
      <c r="B42" s="2319"/>
      <c r="C42" s="2319"/>
      <c r="D42" s="2319"/>
      <c r="E42" s="2319"/>
      <c r="F42" s="2320"/>
      <c r="H42" s="1904"/>
      <c r="I42" s="1904"/>
      <c r="J42" s="1904"/>
      <c r="K42" s="1904"/>
    </row>
    <row r="43" spans="1:11" s="1895" customFormat="1" ht="15" x14ac:dyDescent="0.25">
      <c r="A43" s="2307"/>
      <c r="B43" s="2308"/>
      <c r="C43" s="2308"/>
      <c r="D43" s="2308"/>
      <c r="E43" s="2308"/>
      <c r="F43" s="2309"/>
      <c r="H43" s="1904"/>
      <c r="I43" s="1904"/>
      <c r="J43" s="1904"/>
      <c r="K43" s="1904"/>
    </row>
    <row r="44" spans="1:11" s="1895" customFormat="1" ht="12" hidden="1" customHeight="1" x14ac:dyDescent="0.25">
      <c r="A44" s="2307"/>
      <c r="B44" s="2308"/>
      <c r="C44" s="2308"/>
      <c r="D44" s="2308"/>
      <c r="E44" s="2308"/>
      <c r="F44" s="2309"/>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sqref="A1:F1"/>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4" t="str">
        <f>COVER!A17</f>
        <v>Iroquois Area Reg Del System</v>
      </c>
      <c r="J6" s="2335"/>
      <c r="Q6" s="1686"/>
    </row>
    <row r="7" spans="1:17" x14ac:dyDescent="0.2">
      <c r="A7" s="2336" t="s">
        <v>924</v>
      </c>
      <c r="B7" s="2337"/>
      <c r="C7" s="2337"/>
      <c r="D7" s="2337"/>
      <c r="E7" s="2338"/>
      <c r="F7" s="1018"/>
      <c r="G7" s="1010"/>
      <c r="H7" s="1017" t="s">
        <v>390</v>
      </c>
      <c r="I7" s="2339">
        <f>COVER!A13</f>
        <v>32000000047</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61149</v>
      </c>
      <c r="F12" s="1040"/>
      <c r="G12" s="1834">
        <f t="shared" ref="G12:G18" si="0">SUM(E12:F12)</f>
        <v>61149</v>
      </c>
      <c r="H12" s="1041"/>
      <c r="I12" s="1040"/>
      <c r="J12" s="1834">
        <f t="shared" ref="J12:J18" si="1">SUM(H12:I12)</f>
        <v>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61149</v>
      </c>
      <c r="F19" s="1836">
        <f t="shared" si="2"/>
        <v>0</v>
      </c>
      <c r="G19" s="1836">
        <f t="shared" si="2"/>
        <v>61149</v>
      </c>
      <c r="H19" s="1836">
        <f t="shared" si="2"/>
        <v>0</v>
      </c>
      <c r="I19" s="1836">
        <f t="shared" si="2"/>
        <v>0</v>
      </c>
      <c r="J19" s="1836">
        <f t="shared" si="2"/>
        <v>0</v>
      </c>
    </row>
    <row r="20" spans="1:10" ht="13.5" thickTop="1" x14ac:dyDescent="0.2">
      <c r="A20" s="1036">
        <v>9</v>
      </c>
      <c r="B20" s="2346" t="s">
        <v>1703</v>
      </c>
      <c r="C20" s="2346"/>
      <c r="D20" s="2347"/>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1943</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sqref="A1:F1"/>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1" x14ac:dyDescent="0.2">
      <c r="A2" s="389" t="s">
        <v>276</v>
      </c>
    </row>
    <row r="3" spans="1:1" x14ac:dyDescent="0.2">
      <c r="A3" s="329" t="s">
        <v>277</v>
      </c>
    </row>
    <row r="5" spans="1:1" x14ac:dyDescent="0.2">
      <c r="A5" s="1069">
        <v>1</v>
      </c>
    </row>
    <row r="6" spans="1:1" x14ac:dyDescent="0.2">
      <c r="A6" s="1069">
        <v>2</v>
      </c>
    </row>
    <row r="7" spans="1:1" x14ac:dyDescent="0.2">
      <c r="A7" s="1069">
        <v>3</v>
      </c>
    </row>
    <row r="8" spans="1:1" x14ac:dyDescent="0.2">
      <c r="A8" s="1069">
        <v>4</v>
      </c>
    </row>
    <row r="9" spans="1:1" x14ac:dyDescent="0.2">
      <c r="A9" s="1070"/>
    </row>
    <row r="10" spans="1:1" x14ac:dyDescent="0.2">
      <c r="A10" s="1070"/>
    </row>
    <row r="11" spans="1:1" x14ac:dyDescent="0.2">
      <c r="A11" s="1070"/>
    </row>
    <row r="12" spans="1:1" x14ac:dyDescent="0.2">
      <c r="A12" s="1070"/>
    </row>
    <row r="13" spans="1:1" x14ac:dyDescent="0.2">
      <c r="A13" s="1070"/>
    </row>
    <row r="14" spans="1:1" x14ac:dyDescent="0.2">
      <c r="A14" s="1070"/>
    </row>
    <row r="15" spans="1:1" x14ac:dyDescent="0.2">
      <c r="A15" s="1070"/>
    </row>
    <row r="16" spans="1:1"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Iroquois Area Reg Del System</v>
      </c>
    </row>
    <row r="65" spans="2:2" x14ac:dyDescent="0.2">
      <c r="B65" s="1071">
        <f>COVER!A13</f>
        <v>32000000047</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sqref="A1:F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0" t="s">
        <v>1125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715</v>
      </c>
      <c r="B40" s="2067"/>
      <c r="C40" s="2067"/>
      <c r="D40" s="2067"/>
      <c r="E40" s="2067"/>
    </row>
    <row r="41" spans="1:5" x14ac:dyDescent="0.2">
      <c r="A41" s="2068" t="s">
        <v>1706</v>
      </c>
      <c r="B41" s="2068"/>
      <c r="C41" s="2068"/>
      <c r="D41" s="2068"/>
      <c r="E41" s="2068"/>
    </row>
    <row r="42" spans="1:5" ht="12.75" customHeight="1" x14ac:dyDescent="0.2">
      <c r="A42" s="2069" t="s">
        <v>1080</v>
      </c>
      <c r="B42" s="2069"/>
      <c r="C42" s="2069"/>
      <c r="D42" s="2069"/>
      <c r="E42" s="2069"/>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sqref="A1:F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2054</v>
      </c>
      <c r="B4" s="2374"/>
      <c r="C4" s="2374"/>
      <c r="D4" s="2374"/>
      <c r="E4" s="2374"/>
      <c r="F4" s="2375"/>
      <c r="G4" s="1075"/>
      <c r="H4" s="1075"/>
    </row>
    <row r="5" spans="1:8" ht="14.25" customHeight="1" x14ac:dyDescent="0.2">
      <c r="A5" s="2376" t="s">
        <v>2055</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262098</v>
      </c>
      <c r="C8" s="1838">
        <f>'Acct Summary 7-8'!D8</f>
        <v>0</v>
      </c>
      <c r="D8" s="1838">
        <f>'Acct Summary 7-8'!F8</f>
        <v>0</v>
      </c>
      <c r="E8" s="1838">
        <f>'Acct Summary 7-8'!I8</f>
        <v>0</v>
      </c>
      <c r="F8" s="1838">
        <f>SUM(B8:E8)</f>
        <v>262098</v>
      </c>
    </row>
    <row r="9" spans="1:8" s="1080" customFormat="1" ht="14.25" customHeight="1" thickBot="1" x14ac:dyDescent="0.25">
      <c r="A9" s="1079" t="s">
        <v>1436</v>
      </c>
      <c r="B9" s="1839">
        <f>'Acct Summary 7-8'!C17</f>
        <v>211758</v>
      </c>
      <c r="C9" s="1839">
        <f>'Acct Summary 7-8'!D17</f>
        <v>0</v>
      </c>
      <c r="D9" s="1839">
        <f>'Acct Summary 7-8'!F17</f>
        <v>0</v>
      </c>
      <c r="E9" s="1838"/>
      <c r="F9" s="1838">
        <f>SUM(B9:E9)</f>
        <v>211758</v>
      </c>
    </row>
    <row r="10" spans="1:8" s="1080" customFormat="1" ht="14.25" thickTop="1" thickBot="1" x14ac:dyDescent="0.25">
      <c r="A10" s="1081" t="s">
        <v>1437</v>
      </c>
      <c r="B10" s="1840">
        <f>(B8-B9)</f>
        <v>50340</v>
      </c>
      <c r="C10" s="1840">
        <f>(C8-C9)</f>
        <v>0</v>
      </c>
      <c r="D10" s="1840">
        <f>(D8-D9)</f>
        <v>0</v>
      </c>
      <c r="E10" s="1839">
        <f>(E8-E9)</f>
        <v>0</v>
      </c>
      <c r="F10" s="1841">
        <f>SUM(F8-F9)</f>
        <v>50340</v>
      </c>
    </row>
    <row r="11" spans="1:8" s="1080" customFormat="1" ht="14.25" thickTop="1" thickBot="1" x14ac:dyDescent="0.25">
      <c r="A11" s="1082" t="s">
        <v>1785</v>
      </c>
      <c r="B11" s="1842">
        <f>'Acct Summary 7-8'!C81</f>
        <v>63982</v>
      </c>
      <c r="C11" s="1842">
        <f>'Acct Summary 7-8'!D81</f>
        <v>0</v>
      </c>
      <c r="D11" s="1842">
        <f>'Acct Summary 7-8'!F81</f>
        <v>0</v>
      </c>
      <c r="E11" s="1842">
        <f>'Acct Summary 7-8'!I81</f>
        <v>0</v>
      </c>
      <c r="F11" s="1843">
        <f>SUM(B11:E11)</f>
        <v>63982</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32000000047</v>
      </c>
    </row>
    <row r="3" spans="1:2" x14ac:dyDescent="0.2">
      <c r="A3" t="s">
        <v>1013</v>
      </c>
      <c r="B3" s="138" t="str">
        <f>COVER!A15</f>
        <v>IROQUOIS</v>
      </c>
    </row>
    <row r="4" spans="1:2" x14ac:dyDescent="0.2">
      <c r="A4" t="s">
        <v>1064</v>
      </c>
      <c r="B4" s="138" t="str">
        <f>COVER!A17</f>
        <v>Iroquois Area Reg Del System</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f>COVER!T25</f>
        <v>0</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63982</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63982</v>
      </c>
      <c r="D92" s="2" t="str">
        <f t="shared" si="0"/>
        <v>Error?</v>
      </c>
    </row>
    <row r="93" spans="1:4" x14ac:dyDescent="0.2">
      <c r="A93" s="5">
        <v>32</v>
      </c>
      <c r="B93" s="138">
        <f>'Assets-Liab 5-6'!C41</f>
        <v>63982</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472353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472353</v>
      </c>
      <c r="C279" s="2" t="s">
        <v>594</v>
      </c>
      <c r="D279" s="2" t="str">
        <f t="shared" si="3"/>
        <v>Error?</v>
      </c>
    </row>
    <row r="280" spans="1:4" x14ac:dyDescent="0.2">
      <c r="A280" s="5">
        <v>219</v>
      </c>
      <c r="B280" s="138">
        <f>'Assets-Liab 5-6'!M40</f>
        <v>472353</v>
      </c>
      <c r="D280" s="2" t="str">
        <f t="shared" si="3"/>
        <v>Error?</v>
      </c>
    </row>
    <row r="281" spans="1:4" x14ac:dyDescent="0.2">
      <c r="A281" s="5">
        <v>220</v>
      </c>
      <c r="B281" s="138">
        <f>'Assets-Liab 5-6'!M41</f>
        <v>472353</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50271</v>
      </c>
      <c r="D733" s="2" t="str">
        <f t="shared" si="10"/>
        <v>Error?</v>
      </c>
    </row>
    <row r="734" spans="1:4" x14ac:dyDescent="0.2">
      <c r="A734" s="5">
        <v>673</v>
      </c>
      <c r="B734" s="138">
        <f>'Expenditures 15-22'!C53</f>
        <v>50271</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12500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12500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62771</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62771</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729</v>
      </c>
      <c r="D791" s="2" t="str">
        <f t="shared" si="11"/>
        <v>Error?</v>
      </c>
    </row>
    <row r="792" spans="1:4" x14ac:dyDescent="0.2">
      <c r="A792" s="5">
        <v>731</v>
      </c>
      <c r="B792" s="138">
        <f>'Expenditures 15-22'!D53</f>
        <v>729</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729</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729</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1652</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1652</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888</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888</v>
      </c>
      <c r="C843" s="2" t="s">
        <v>594</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8672</v>
      </c>
      <c r="D849" s="2" t="str">
        <f t="shared" si="12"/>
        <v>Error?</v>
      </c>
    </row>
    <row r="850" spans="1:4" x14ac:dyDescent="0.2">
      <c r="A850" s="5">
        <v>789</v>
      </c>
      <c r="B850" s="138">
        <f>'Expenditures 15-22'!E53</f>
        <v>8672</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9560</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20880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32816</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32816</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2770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2770</v>
      </c>
      <c r="C901" s="2" t="s">
        <v>594</v>
      </c>
      <c r="D901" s="2" t="str">
        <f t="shared" si="13"/>
        <v>Error?</v>
      </c>
    </row>
    <row r="902" spans="1:4" x14ac:dyDescent="0.2">
      <c r="A902" s="5">
        <v>841</v>
      </c>
      <c r="B902" s="138">
        <f>'Expenditures 15-22'!F44</f>
        <v>1460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1460</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1327</v>
      </c>
      <c r="D907" s="2" t="str">
        <f t="shared" si="13"/>
        <v>Error?</v>
      </c>
    </row>
    <row r="908" spans="1:4" x14ac:dyDescent="0.2">
      <c r="A908" s="5">
        <v>847</v>
      </c>
      <c r="B908" s="138">
        <f>'Expenditures 15-22'!F53</f>
        <v>1327</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5557</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38373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24855</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24855</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24855</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150</v>
      </c>
      <c r="D1023" s="2" t="str">
        <f t="shared" ref="D1023:D1086" si="15">IF(ISBLANK(B1023),"OK",IF(A1023-B1023=0,"OK","Error?"))</f>
        <v>Error?</v>
      </c>
    </row>
    <row r="1024" spans="1:4" x14ac:dyDescent="0.2">
      <c r="A1024" s="5">
        <v>963</v>
      </c>
      <c r="B1024" s="138">
        <f>'Expenditures 15-22'!H53</f>
        <v>150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150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64000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64150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59323</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59323</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3658</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3658</v>
      </c>
      <c r="C1115" s="2" t="s">
        <v>594</v>
      </c>
      <c r="D1115" s="2" t="str">
        <f t="shared" si="16"/>
        <v>Error?</v>
      </c>
    </row>
    <row r="1116" spans="1:4" x14ac:dyDescent="0.2">
      <c r="A1116" s="5">
        <v>1055</v>
      </c>
      <c r="B1116" s="138">
        <f>'Expenditures 15-22'!K44</f>
        <v>1460</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1460</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61149</v>
      </c>
      <c r="C1121" s="2" t="s">
        <v>594</v>
      </c>
      <c r="D1121" s="2" t="str">
        <f t="shared" si="16"/>
        <v>Error?</v>
      </c>
    </row>
    <row r="1122" spans="1:4" x14ac:dyDescent="0.2">
      <c r="A1122" s="5">
        <v>1061</v>
      </c>
      <c r="B1122" s="138">
        <f>'Expenditures 15-22'!K53</f>
        <v>61149</v>
      </c>
      <c r="C1122" s="2" t="s">
        <v>594</v>
      </c>
      <c r="D1122" s="2" t="str">
        <f t="shared" si="16"/>
        <v>Error?</v>
      </c>
    </row>
    <row r="1123" spans="1:4" x14ac:dyDescent="0.2">
      <c r="A1123" s="5">
        <v>1062</v>
      </c>
      <c r="B1123" s="138">
        <f>'Expenditures 15-22'!K55</f>
        <v>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12500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0</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12500</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78767</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73668</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211758</v>
      </c>
      <c r="C1152" s="2" t="s">
        <v>594</v>
      </c>
      <c r="D1152" s="2" t="str">
        <f t="shared" si="17"/>
        <v>Error?</v>
      </c>
    </row>
    <row r="1153" spans="1:4" x14ac:dyDescent="0.2">
      <c r="A1153" s="5">
        <v>1092</v>
      </c>
      <c r="B1153" s="138">
        <f>'Expenditures 15-22'!K115</f>
        <v>50340</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0</v>
      </c>
      <c r="C1288" s="2" t="s">
        <v>594</v>
      </c>
      <c r="D1288" s="2" t="str">
        <f t="shared" si="19"/>
        <v>Error?</v>
      </c>
    </row>
    <row r="1289" spans="1:4" x14ac:dyDescent="0.2">
      <c r="A1289" s="5">
        <v>1228</v>
      </c>
      <c r="B1289" s="138">
        <f>'Expenditures 15-22'!K152</f>
        <v>0</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13642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63982</v>
      </c>
      <c r="C1630" s="2" t="s">
        <v>594</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447498</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447498</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24855</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24855</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0</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472353</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472353</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378454</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378454</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19263</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19263</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397717</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397717</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0</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74636</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74636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64000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73668</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v>
      </c>
      <c r="C2551" s="2" t="s">
        <v>594</v>
      </c>
      <c r="D2551" s="2" t="str">
        <f t="shared" si="38"/>
        <v>Error?</v>
      </c>
    </row>
    <row r="2552" spans="1:4" x14ac:dyDescent="0.2">
      <c r="A2552" s="10">
        <v>2491</v>
      </c>
      <c r="D2552" s="2" t="str">
        <f t="shared" si="38"/>
        <v>OK</v>
      </c>
    </row>
    <row r="2553" spans="1:4" x14ac:dyDescent="0.2">
      <c r="A2553" s="5">
        <v>2492</v>
      </c>
      <c r="B2553" s="138">
        <f>'Acct Summary 7-8'!C6</f>
        <v>225178</v>
      </c>
      <c r="C2553" s="2" t="s">
        <v>594</v>
      </c>
      <c r="D2553" s="2" t="str">
        <f t="shared" si="38"/>
        <v>Error?</v>
      </c>
    </row>
    <row r="2554" spans="1:4" x14ac:dyDescent="0.2">
      <c r="A2554" s="5">
        <v>2493</v>
      </c>
      <c r="B2554" s="138">
        <f>'Acct Summary 7-8'!C7</f>
        <v>36919</v>
      </c>
      <c r="C2554" s="2" t="s">
        <v>594</v>
      </c>
      <c r="D2554" s="2" t="str">
        <f t="shared" si="38"/>
        <v>Error?</v>
      </c>
    </row>
    <row r="2555" spans="1:4" x14ac:dyDescent="0.2">
      <c r="A2555" s="5">
        <v>2494</v>
      </c>
      <c r="B2555" s="138">
        <f>'Acct Summary 7-8'!C8</f>
        <v>262098</v>
      </c>
      <c r="C2555" s="2" t="s">
        <v>594</v>
      </c>
      <c r="D2555" s="2" t="str">
        <f t="shared" si="38"/>
        <v>Error?</v>
      </c>
    </row>
    <row r="2556" spans="1:4" x14ac:dyDescent="0.2">
      <c r="A2556" s="5">
        <v>2495</v>
      </c>
      <c r="B2556" s="138">
        <f>'Acct Summary 7-8'!C12</f>
        <v>59323</v>
      </c>
      <c r="C2556" s="2" t="s">
        <v>594</v>
      </c>
      <c r="D2556" s="2" t="str">
        <f t="shared" si="38"/>
        <v>Error?</v>
      </c>
    </row>
    <row r="2557" spans="1:4" x14ac:dyDescent="0.2">
      <c r="A2557" s="5">
        <v>2496</v>
      </c>
      <c r="B2557" s="138">
        <f>'Acct Summary 7-8'!C13</f>
        <v>78767</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73668</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211758</v>
      </c>
      <c r="C2561" s="2" t="s">
        <v>594</v>
      </c>
      <c r="D2561" s="2" t="str">
        <f t="shared" si="39"/>
        <v>Error?</v>
      </c>
    </row>
    <row r="2562" spans="1:4" x14ac:dyDescent="0.2">
      <c r="A2562" s="5">
        <v>2501</v>
      </c>
      <c r="B2562" s="138">
        <f>'Acct Summary 7-8'!C20</f>
        <v>50340</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0</v>
      </c>
      <c r="C2568" s="2" t="s">
        <v>594</v>
      </c>
      <c r="D2568" s="2" t="str">
        <f t="shared" si="39"/>
        <v>Error?</v>
      </c>
    </row>
    <row r="2569" spans="1:4" x14ac:dyDescent="0.2">
      <c r="A2569" s="5">
        <v>2508</v>
      </c>
      <c r="B2569" s="138">
        <f>'Acct Summary 7-8'!D13</f>
        <v>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0</v>
      </c>
      <c r="C2573" s="2" t="s">
        <v>594</v>
      </c>
      <c r="D2573" s="2" t="str">
        <f t="shared" si="39"/>
        <v>Error?</v>
      </c>
    </row>
    <row r="2574" spans="1:4" x14ac:dyDescent="0.2">
      <c r="A2574" s="5">
        <v>2513</v>
      </c>
      <c r="B2574" s="138">
        <f>'Acct Summary 7-8'!D20</f>
        <v>0</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9668</v>
      </c>
      <c r="C2789" s="2" t="s">
        <v>594</v>
      </c>
      <c r="D2789" s="2" t="str">
        <f t="shared" si="42"/>
        <v>Error?</v>
      </c>
    </row>
    <row r="2790" spans="1:4" x14ac:dyDescent="0.2">
      <c r="A2790" s="5">
        <v>2729</v>
      </c>
      <c r="B2790" s="138">
        <f>'Expenditures 15-22'!E102</f>
        <v>9668</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685</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685</v>
      </c>
      <c r="D2914" s="2" t="str">
        <f t="shared" si="44"/>
        <v>Error?</v>
      </c>
    </row>
    <row r="2915" spans="1:4" x14ac:dyDescent="0.2">
      <c r="A2915" s="10">
        <v>2854</v>
      </c>
      <c r="D2915" s="2" t="str">
        <f t="shared" si="44"/>
        <v>OK</v>
      </c>
    </row>
    <row r="2916" spans="1:4" x14ac:dyDescent="0.2">
      <c r="A2916" s="5">
        <v>2855</v>
      </c>
      <c r="B2916" s="138">
        <f>'Assets-Liab 5-6'!L34</f>
        <v>685</v>
      </c>
      <c r="C2916" s="2" t="s">
        <v>594</v>
      </c>
      <c r="D2916" s="2" t="str">
        <f t="shared" si="44"/>
        <v>Error?</v>
      </c>
    </row>
    <row r="2917" spans="1:4" x14ac:dyDescent="0.2">
      <c r="A2917" s="5">
        <v>2856</v>
      </c>
      <c r="B2917" s="138">
        <f>'Assets-Liab 5-6'!L41</f>
        <v>685</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9668</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64000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73668</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50340</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0</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63982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685</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262098</v>
      </c>
      <c r="C4122" s="2" t="s">
        <v>594</v>
      </c>
      <c r="D4122" s="2" t="str">
        <f t="shared" si="63"/>
        <v>Error?</v>
      </c>
    </row>
    <row r="4123" spans="1:4" x14ac:dyDescent="0.2">
      <c r="A4123" s="5">
        <v>4062</v>
      </c>
      <c r="B4123" s="138">
        <f>'Acct Summary 7-8'!D10</f>
        <v>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211758</v>
      </c>
      <c r="C4136" s="2" t="s">
        <v>594</v>
      </c>
      <c r="D4136" s="2" t="str">
        <f t="shared" si="63"/>
        <v>Error?</v>
      </c>
    </row>
    <row r="4137" spans="1:4" x14ac:dyDescent="0.2">
      <c r="A4137" s="5">
        <v>4076</v>
      </c>
      <c r="B4137" s="138">
        <f>'Acct Summary 7-8'!D19</f>
        <v>0</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63982</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36919</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0</v>
      </c>
      <c r="C5120" s="2" t="s">
        <v>594</v>
      </c>
      <c r="D5120" s="2" t="str">
        <f t="shared" si="79"/>
        <v>Error?</v>
      </c>
    </row>
    <row r="5121" spans="1:4" x14ac:dyDescent="0.2">
      <c r="A5121" s="5">
        <v>5060</v>
      </c>
      <c r="B5121" s="138">
        <f>'Revenues 9-14'!C109</f>
        <v>1</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225178</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225178</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225178</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225178</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36919</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36919</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36919</v>
      </c>
      <c r="C5326" s="2" t="s">
        <v>594</v>
      </c>
      <c r="D5326" s="2" t="str">
        <f t="shared" si="82"/>
        <v>Error?</v>
      </c>
    </row>
    <row r="5327" spans="1:4" x14ac:dyDescent="0.2">
      <c r="A5327" s="5">
        <v>5266</v>
      </c>
      <c r="B5327" s="138">
        <f>'Revenues 9-14'!C275</f>
        <v>262098</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594</v>
      </c>
      <c r="D5355" s="2" t="str">
        <f t="shared" si="82"/>
        <v>Error?</v>
      </c>
    </row>
    <row r="5356" spans="1:4" x14ac:dyDescent="0.2">
      <c r="A5356" s="5">
        <v>5295</v>
      </c>
      <c r="B5356" s="138">
        <f>'Revenues 9-14'!D109</f>
        <v>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50340</v>
      </c>
      <c r="D6267" s="2" t="str">
        <f t="shared" si="96"/>
        <v>Error?</v>
      </c>
      <c r="E6267" s="2" t="s">
        <v>199</v>
      </c>
    </row>
    <row r="6268" spans="1:5" x14ac:dyDescent="0.2">
      <c r="A6268">
        <v>6207</v>
      </c>
      <c r="B6268" s="138">
        <f>'Acct Summary 7-8'!D82</f>
        <v>0</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0.78678378293895157</v>
      </c>
      <c r="D6276" s="2" t="str">
        <f t="shared" si="97"/>
        <v>Error?</v>
      </c>
      <c r="E6276" s="2" t="s">
        <v>199</v>
      </c>
    </row>
    <row r="6277" spans="1:5" x14ac:dyDescent="0.2">
      <c r="A6277">
        <v>6216</v>
      </c>
      <c r="B6277" s="138" t="e">
        <f>'Acct Summary 7-8'!D83</f>
        <v>#DIV/0!</v>
      </c>
      <c r="D6277" s="2" t="e">
        <f t="shared" si="97"/>
        <v>#DIV/0!</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19263</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1" t="s">
        <v>1253</v>
      </c>
      <c r="B2" s="2421"/>
      <c r="C2" s="2421"/>
      <c r="D2" s="2421"/>
      <c r="E2" s="2421"/>
      <c r="F2" s="2421"/>
      <c r="G2" s="2421"/>
      <c r="H2" s="2421"/>
      <c r="I2" s="2421"/>
      <c r="J2" s="2421"/>
      <c r="K2" s="2421"/>
      <c r="L2" s="2421"/>
    </row>
    <row r="3" spans="1:29" ht="13.5" customHeight="1" x14ac:dyDescent="0.2">
      <c r="A3" s="2407" t="s">
        <v>1252</v>
      </c>
      <c r="B3" s="2407"/>
      <c r="C3" s="2407"/>
      <c r="D3" s="2407"/>
      <c r="E3" s="2407"/>
      <c r="F3" s="2407"/>
      <c r="G3" s="2407"/>
      <c r="H3" s="2407"/>
      <c r="I3" s="2407"/>
      <c r="J3" s="2407"/>
      <c r="K3" s="2407"/>
      <c r="L3" s="2407"/>
    </row>
    <row r="4" spans="1:29" ht="13.5" customHeight="1" x14ac:dyDescent="0.2">
      <c r="A4" s="2421" t="s">
        <v>1799</v>
      </c>
      <c r="B4" s="2438"/>
      <c r="C4" s="2438"/>
      <c r="D4" s="2438"/>
      <c r="E4" s="2438"/>
      <c r="F4" s="2438"/>
      <c r="G4" s="2438"/>
      <c r="H4" s="2438"/>
      <c r="I4" s="2438"/>
      <c r="J4" s="2438"/>
      <c r="K4" s="2438"/>
      <c r="L4" s="2438"/>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1" t="str">
        <f>COVER!A17</f>
        <v>Iroquois Area Reg Del System</v>
      </c>
      <c r="B7" s="2402"/>
      <c r="C7" s="2402"/>
      <c r="D7" s="2439"/>
      <c r="E7" s="2440">
        <f>COVER!A13</f>
        <v>32000000047</v>
      </c>
      <c r="F7" s="2441"/>
      <c r="G7" s="2408" t="str">
        <f>COVER!T23</f>
        <v>065-018319</v>
      </c>
      <c r="H7" s="2409"/>
      <c r="I7" s="2409"/>
      <c r="J7" s="2409"/>
      <c r="K7" s="2409"/>
      <c r="L7" s="2410"/>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1"/>
      <c r="B9" s="2412"/>
      <c r="C9" s="2412"/>
      <c r="D9" s="2412"/>
      <c r="E9" s="2412"/>
      <c r="F9" s="2413"/>
      <c r="G9" s="2414" t="str">
        <f>COVER!T13</f>
        <v>RUSSELL LEIGH &amp; ASSOCIATES</v>
      </c>
      <c r="H9" s="2415"/>
      <c r="I9" s="2415"/>
      <c r="J9" s="2415"/>
      <c r="K9" s="2415"/>
      <c r="L9" s="2416"/>
    </row>
    <row r="10" spans="1:29" ht="13.5" customHeight="1" x14ac:dyDescent="0.2">
      <c r="A10" s="2398">
        <f>COVER!A38</f>
        <v>0</v>
      </c>
      <c r="B10" s="2399"/>
      <c r="C10" s="2399"/>
      <c r="D10" s="2399"/>
      <c r="E10" s="2399"/>
      <c r="F10" s="2400"/>
      <c r="G10" s="2414" t="str">
        <f>COVER!T17</f>
        <v>228 E MAIN ST</v>
      </c>
      <c r="H10" s="2427"/>
      <c r="I10" s="2427"/>
      <c r="J10" s="2427"/>
      <c r="K10" s="2427"/>
      <c r="L10" s="2428"/>
    </row>
    <row r="11" spans="1:29" ht="13.5" customHeight="1" x14ac:dyDescent="0.2">
      <c r="A11" s="1185" t="s">
        <v>1599</v>
      </c>
      <c r="B11" s="1186"/>
      <c r="C11" s="1187"/>
      <c r="D11" s="1192"/>
      <c r="E11" s="1187"/>
      <c r="F11" s="1191"/>
      <c r="G11" s="2414" t="str">
        <f>COVER!T19</f>
        <v>HOOPESTON</v>
      </c>
      <c r="H11" s="2427"/>
      <c r="I11" s="2427"/>
      <c r="J11" s="2427"/>
      <c r="K11" s="2427"/>
      <c r="L11" s="2428"/>
    </row>
    <row r="12" spans="1:29" ht="13.5" customHeight="1" x14ac:dyDescent="0.2">
      <c r="A12" s="2432" t="s">
        <v>1598</v>
      </c>
      <c r="B12" s="2433"/>
      <c r="C12" s="2433"/>
      <c r="D12" s="2433"/>
      <c r="E12" s="2433"/>
      <c r="F12" s="2434"/>
      <c r="G12" s="2429"/>
      <c r="H12" s="2430"/>
      <c r="I12" s="2430"/>
      <c r="J12" s="2430"/>
      <c r="K12" s="2430"/>
      <c r="L12" s="2431"/>
    </row>
    <row r="13" spans="1:29" ht="13.5" customHeight="1" x14ac:dyDescent="0.2">
      <c r="A13" s="2414"/>
      <c r="B13" s="2427"/>
      <c r="C13" s="2427"/>
      <c r="D13" s="2427"/>
      <c r="E13" s="2427"/>
      <c r="F13" s="2428"/>
      <c r="G13" s="2422" t="s">
        <v>1600</v>
      </c>
      <c r="H13" s="2423"/>
      <c r="I13" s="2435">
        <f>COVER!T25</f>
        <v>0</v>
      </c>
      <c r="J13" s="2436"/>
      <c r="K13" s="2436"/>
      <c r="L13" s="2437"/>
    </row>
    <row r="14" spans="1:29" ht="13.5" customHeight="1" x14ac:dyDescent="0.2">
      <c r="A14" s="2414" t="str">
        <f>COVER!A19</f>
        <v>1001 E GRANT ST</v>
      </c>
      <c r="B14" s="2427"/>
      <c r="C14" s="2427"/>
      <c r="D14" s="2427"/>
      <c r="E14" s="2427"/>
      <c r="F14" s="2428"/>
      <c r="G14" s="1196" t="s">
        <v>1247</v>
      </c>
      <c r="H14" s="1194"/>
      <c r="I14" s="1194"/>
      <c r="J14" s="1194"/>
      <c r="K14" s="1194"/>
      <c r="L14" s="1195"/>
    </row>
    <row r="15" spans="1:29" ht="13.5" customHeight="1" x14ac:dyDescent="0.2">
      <c r="A15" s="2414" t="str">
        <f>COVER!A21</f>
        <v>WATSEKA</v>
      </c>
      <c r="B15" s="2427"/>
      <c r="C15" s="2427"/>
      <c r="D15" s="2427"/>
      <c r="E15" s="2427"/>
      <c r="F15" s="2428"/>
      <c r="G15" s="2424" t="str">
        <f>COVER!T15</f>
        <v>RUSS LEIGH</v>
      </c>
      <c r="H15" s="2425"/>
      <c r="I15" s="2425"/>
      <c r="J15" s="2425"/>
      <c r="K15" s="2425"/>
      <c r="L15" s="2426"/>
    </row>
    <row r="16" spans="1:29" ht="12.2" customHeight="1" x14ac:dyDescent="0.2">
      <c r="A16" s="2404">
        <f>COVER!A25</f>
        <v>60970</v>
      </c>
      <c r="B16" s="2405"/>
      <c r="C16" s="2405"/>
      <c r="D16" s="2405"/>
      <c r="E16" s="2405"/>
      <c r="F16" s="2406"/>
      <c r="G16" s="2417"/>
      <c r="H16" s="2418"/>
      <c r="I16" s="2418"/>
      <c r="J16" s="2418"/>
      <c r="K16" s="2418"/>
      <c r="L16" s="2419"/>
    </row>
    <row r="17" spans="1:13" ht="12.2" customHeight="1" x14ac:dyDescent="0.2">
      <c r="A17" s="2420"/>
      <c r="B17" s="2405"/>
      <c r="C17" s="2405"/>
      <c r="D17" s="2405"/>
      <c r="E17" s="2405"/>
      <c r="F17" s="2406"/>
      <c r="G17" s="1196" t="s">
        <v>1246</v>
      </c>
      <c r="H17" s="1194"/>
      <c r="I17" s="1194"/>
      <c r="J17" s="1194"/>
      <c r="K17" s="1198" t="s">
        <v>1245</v>
      </c>
      <c r="L17" s="1191"/>
      <c r="M17" s="1184"/>
    </row>
    <row r="18" spans="1:13" ht="12.2" customHeight="1" x14ac:dyDescent="0.2">
      <c r="A18" s="2398"/>
      <c r="B18" s="2399"/>
      <c r="C18" s="2399"/>
      <c r="D18" s="2399"/>
      <c r="E18" s="2399"/>
      <c r="F18" s="2400"/>
      <c r="G18" s="2401" t="str">
        <f>COVER!T21</f>
        <v>217-283-9336</v>
      </c>
      <c r="H18" s="2402"/>
      <c r="I18" s="2402"/>
      <c r="J18" s="2402"/>
      <c r="K18" s="2401" t="str">
        <f>COVER!X21</f>
        <v>217-283-9736</v>
      </c>
      <c r="L18" s="2403"/>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Iroquois Area Reg Del System</v>
      </c>
      <c r="B1" s="2438"/>
      <c r="C1" s="2438"/>
      <c r="D1" s="2438"/>
    </row>
    <row r="2" spans="1:11" s="1215" customFormat="1" ht="12.75" x14ac:dyDescent="0.2">
      <c r="A2" s="2443">
        <f>'Single Audit Cover'!E7</f>
        <v>32000000047</v>
      </c>
      <c r="B2" s="2444"/>
      <c r="C2" s="2444"/>
      <c r="D2" s="2444"/>
    </row>
    <row r="3" spans="1:11" s="1215" customFormat="1" ht="12.75" x14ac:dyDescent="0.2">
      <c r="A3" s="2442" t="s">
        <v>1593</v>
      </c>
      <c r="B3" s="2438"/>
      <c r="C3" s="2438"/>
      <c r="D3" s="2438"/>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Iroquois Area Reg Del System</v>
      </c>
      <c r="B1" s="2446"/>
      <c r="C1" s="2446"/>
      <c r="D1" s="2446"/>
      <c r="E1" s="2446"/>
    </row>
    <row r="2" spans="1:5" x14ac:dyDescent="0.2">
      <c r="A2" s="2447">
        <f>'Single Audit Cover'!E7</f>
        <v>32000000047</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36919</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36919</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36919</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0</v>
      </c>
    </row>
    <row r="49" spans="2:4" x14ac:dyDescent="0.2">
      <c r="B49" s="1272" t="s">
        <v>1288</v>
      </c>
      <c r="C49" s="1272"/>
      <c r="D49" s="1273">
        <f>D32-D47</f>
        <v>36919</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1" t="str">
        <f>'Single Audit Cover'!A7</f>
        <v>Iroquois Area Reg Del System</v>
      </c>
      <c r="B1" s="2451"/>
      <c r="C1" s="2451"/>
      <c r="D1" s="2451"/>
      <c r="E1" s="2451"/>
      <c r="F1" s="2451"/>
    </row>
    <row r="2" spans="1:7" ht="13.5" customHeight="1" x14ac:dyDescent="0.2">
      <c r="A2" s="2452">
        <f>'Single Audit Cover'!E7</f>
        <v>32000000047</v>
      </c>
      <c r="B2" s="2452"/>
      <c r="C2" s="2452"/>
      <c r="D2" s="2452"/>
      <c r="E2" s="2452"/>
      <c r="F2" s="2452"/>
      <c r="G2" s="1275"/>
    </row>
    <row r="3" spans="1:7" ht="15.75" customHeight="1" x14ac:dyDescent="0.2">
      <c r="A3" s="2453" t="s">
        <v>1333</v>
      </c>
      <c r="B3" s="2453"/>
      <c r="C3" s="2453"/>
      <c r="D3" s="2453"/>
      <c r="E3" s="2453"/>
      <c r="F3" s="2453"/>
    </row>
    <row r="4" spans="1:7" ht="13.5" customHeight="1" x14ac:dyDescent="0.2">
      <c r="A4" s="2454" t="str">
        <f>'Single Audit Cover'!A4</f>
        <v>Year Ending June 30, 2018</v>
      </c>
      <c r="B4" s="2454"/>
      <c r="C4" s="2454"/>
      <c r="D4" s="2454"/>
      <c r="E4" s="2454"/>
      <c r="F4" s="2454"/>
    </row>
    <row r="5" spans="1:7" ht="8.25" customHeight="1" x14ac:dyDescent="0.2">
      <c r="C5" s="317"/>
      <c r="D5" s="317"/>
    </row>
    <row r="6" spans="1:7" ht="13.5" customHeight="1" x14ac:dyDescent="0.2">
      <c r="A6" s="1276" t="s">
        <v>1831</v>
      </c>
      <c r="C6" s="317"/>
      <c r="D6" s="317"/>
    </row>
    <row r="7" spans="1:7" ht="60.95" customHeight="1" x14ac:dyDescent="0.2">
      <c r="A7" s="2450" t="s">
        <v>1832</v>
      </c>
      <c r="B7" s="2450"/>
      <c r="C7" s="2450"/>
      <c r="D7" s="2450"/>
      <c r="E7" s="2450"/>
      <c r="F7" s="2450"/>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0" t="s">
        <v>1834</v>
      </c>
      <c r="B13" s="2450"/>
      <c r="C13" s="2450"/>
      <c r="D13" s="2450"/>
      <c r="E13" s="2450"/>
      <c r="F13" s="2450"/>
    </row>
    <row r="14" spans="1:7" ht="9.75" customHeight="1" x14ac:dyDescent="0.2">
      <c r="C14" s="1260"/>
      <c r="D14" s="1260"/>
    </row>
    <row r="15" spans="1:7" ht="13.5" customHeight="1" x14ac:dyDescent="0.2">
      <c r="C15" s="1871" t="s">
        <v>1332</v>
      </c>
      <c r="D15" s="2456" t="s">
        <v>1331</v>
      </c>
      <c r="E15" s="2456"/>
      <c r="F15" s="2456"/>
    </row>
    <row r="16" spans="1:7" ht="13.5" customHeight="1" x14ac:dyDescent="0.2">
      <c r="A16" s="1282"/>
      <c r="B16" s="1276" t="s">
        <v>1330</v>
      </c>
      <c r="C16" s="1871" t="s">
        <v>1329</v>
      </c>
      <c r="D16" s="2457" t="s">
        <v>1670</v>
      </c>
      <c r="E16" s="2457"/>
      <c r="F16" s="2457"/>
    </row>
    <row r="17" spans="1:6" ht="20.45" customHeight="1" x14ac:dyDescent="0.2">
      <c r="A17" s="1283"/>
      <c r="B17" s="1284"/>
      <c r="C17" s="1285"/>
      <c r="D17" s="2455"/>
      <c r="E17" s="2455"/>
      <c r="F17" s="2455"/>
    </row>
    <row r="18" spans="1:6" ht="20.65" customHeight="1" x14ac:dyDescent="0.2">
      <c r="A18" s="1283"/>
      <c r="B18" s="1284"/>
      <c r="C18" s="1285"/>
      <c r="D18" s="2455"/>
      <c r="E18" s="2455"/>
      <c r="F18" s="2455"/>
    </row>
    <row r="19" spans="1:6" ht="20.65" customHeight="1" x14ac:dyDescent="0.2">
      <c r="A19" s="1283"/>
      <c r="B19" s="1284"/>
      <c r="C19" s="1285"/>
      <c r="D19" s="2455"/>
      <c r="E19" s="2455"/>
      <c r="F19" s="2455"/>
    </row>
    <row r="20" spans="1:6" ht="20.65" customHeight="1" x14ac:dyDescent="0.2">
      <c r="A20" s="1283"/>
      <c r="B20" s="1284"/>
      <c r="C20" s="1285"/>
      <c r="D20" s="2455"/>
      <c r="E20" s="2455"/>
      <c r="F20" s="2455"/>
    </row>
    <row r="21" spans="1:6" ht="20.65" customHeight="1" x14ac:dyDescent="0.2">
      <c r="A21" s="1283"/>
      <c r="B21" s="1284"/>
      <c r="C21" s="1285"/>
      <c r="D21" s="2455"/>
      <c r="E21" s="2455"/>
      <c r="F21" s="2455"/>
    </row>
    <row r="22" spans="1:6" ht="20.65" customHeight="1" x14ac:dyDescent="0.2">
      <c r="A22" s="1283"/>
      <c r="B22" s="1284"/>
      <c r="C22" s="1285"/>
      <c r="D22" s="2455"/>
      <c r="E22" s="2455"/>
      <c r="F22" s="2455"/>
    </row>
    <row r="23" spans="1:6" ht="20.65" customHeight="1" x14ac:dyDescent="0.2">
      <c r="A23" s="1283"/>
      <c r="B23" s="1284"/>
      <c r="C23" s="1285"/>
      <c r="D23" s="2455"/>
      <c r="E23" s="2455"/>
      <c r="F23" s="2455"/>
    </row>
    <row r="24" spans="1:6" ht="20.65" customHeight="1" x14ac:dyDescent="0.2">
      <c r="A24" s="1283"/>
      <c r="B24" s="1284"/>
      <c r="C24" s="1285"/>
      <c r="D24" s="2455"/>
      <c r="E24" s="2455"/>
      <c r="F24" s="2455"/>
    </row>
    <row r="25" spans="1:6" ht="20.65" customHeight="1" x14ac:dyDescent="0.2">
      <c r="A25" s="1283"/>
      <c r="B25" s="1284"/>
      <c r="C25" s="1285"/>
      <c r="D25" s="2455"/>
      <c r="E25" s="2455"/>
      <c r="F25" s="2455"/>
    </row>
    <row r="26" spans="1:6" ht="20.65" customHeight="1" x14ac:dyDescent="0.2">
      <c r="A26" s="1283"/>
      <c r="B26" s="1284"/>
      <c r="C26" s="1285"/>
      <c r="D26" s="2455"/>
      <c r="E26" s="2455"/>
      <c r="F26" s="2455"/>
    </row>
    <row r="27" spans="1:6" ht="20.65" customHeight="1" x14ac:dyDescent="0.2">
      <c r="A27" s="1283"/>
      <c r="B27" s="1284"/>
      <c r="C27" s="1285"/>
      <c r="D27" s="2455"/>
      <c r="E27" s="2455"/>
      <c r="F27" s="2455"/>
    </row>
    <row r="28" spans="1:6" ht="20.65" customHeight="1" x14ac:dyDescent="0.2">
      <c r="A28" s="1283"/>
      <c r="B28" s="1284"/>
      <c r="C28" s="1285"/>
      <c r="D28" s="2455"/>
      <c r="E28" s="2455"/>
      <c r="F28" s="2455"/>
    </row>
    <row r="29" spans="1:6" ht="20.65" customHeight="1" x14ac:dyDescent="0.2">
      <c r="A29" s="1283"/>
      <c r="B29" s="1284"/>
      <c r="C29" s="1285"/>
      <c r="D29" s="2455"/>
      <c r="E29" s="2455"/>
      <c r="F29" s="2455"/>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9" t="s">
        <v>1835</v>
      </c>
      <c r="B32" s="2459"/>
      <c r="C32" s="2459"/>
      <c r="D32" s="2459"/>
      <c r="E32" s="2459"/>
      <c r="F32" s="2459"/>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60">
        <f>+C33+C34</f>
        <v>0</v>
      </c>
      <c r="F34" s="2461"/>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2" t="s">
        <v>1672</v>
      </c>
      <c r="C49" s="2462"/>
      <c r="D49" s="2462"/>
      <c r="E49" s="1399"/>
    </row>
    <row r="50" spans="1:5" s="1300" customFormat="1" ht="3.75" customHeight="1" x14ac:dyDescent="0.2">
      <c r="A50" s="1299"/>
      <c r="B50" s="1870"/>
      <c r="C50" s="1870"/>
      <c r="D50" s="1870"/>
      <c r="E50" s="1399"/>
    </row>
    <row r="51" spans="1:5" s="1300" customFormat="1" ht="20.25" customHeight="1" x14ac:dyDescent="0.2">
      <c r="A51" s="1301">
        <v>6</v>
      </c>
      <c r="B51" s="2458" t="s">
        <v>1632</v>
      </c>
      <c r="C51" s="2458"/>
      <c r="D51" s="2458"/>
    </row>
    <row r="52" spans="1:5" ht="14.25" customHeight="1" x14ac:dyDescent="0.2">
      <c r="A52" s="1301"/>
      <c r="B52" s="2458"/>
      <c r="C52" s="2458"/>
      <c r="D52" s="245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7" t="str">
        <f>'Single Audit Cover'!A7</f>
        <v>Iroquois Area Reg Del System</v>
      </c>
      <c r="C1" s="2463"/>
      <c r="D1" s="2463"/>
      <c r="E1" s="2463"/>
      <c r="F1" s="2463"/>
      <c r="G1" s="2463"/>
      <c r="H1" s="2463"/>
      <c r="I1" s="2463"/>
      <c r="J1" s="2463"/>
      <c r="K1" s="2463"/>
      <c r="L1" s="2463"/>
      <c r="M1" s="2463"/>
    </row>
    <row r="2" spans="2:14" ht="15" x14ac:dyDescent="0.2">
      <c r="B2" s="2452">
        <f>'Single Audit Cover'!E7</f>
        <v>32000000047</v>
      </c>
      <c r="C2" s="2452"/>
      <c r="D2" s="2452"/>
      <c r="E2" s="2452"/>
      <c r="F2" s="2452"/>
      <c r="G2" s="2452"/>
      <c r="H2" s="2452"/>
      <c r="I2" s="2452"/>
      <c r="J2" s="2452"/>
      <c r="K2" s="2452"/>
      <c r="L2" s="2452"/>
      <c r="M2" s="2452"/>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1230</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5" t="s">
        <v>1731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1390</v>
      </c>
      <c r="B70" s="2088"/>
      <c r="C70" s="2088"/>
      <c r="D70" s="2088"/>
      <c r="E70" s="2089"/>
      <c r="F70" s="2089"/>
      <c r="G70" s="2089"/>
      <c r="H70" s="2089"/>
      <c r="I70" s="208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1387</v>
      </c>
      <c r="B83" s="2090"/>
      <c r="C83" s="2090"/>
      <c r="D83" s="209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c r="D114" s="208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1397</v>
      </c>
      <c r="D117" s="2083"/>
      <c r="E117" s="2084"/>
      <c r="F117" s="2084"/>
      <c r="G117" s="2084"/>
      <c r="H117" s="2084"/>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0" t="str">
        <f>'Single Audit Cover'!A7</f>
        <v>Iroquois Area Reg Del System</v>
      </c>
      <c r="C1" s="2471"/>
      <c r="D1" s="2471"/>
      <c r="E1" s="2471"/>
      <c r="F1" s="2471"/>
      <c r="G1" s="2471"/>
      <c r="H1" s="2471"/>
      <c r="I1" s="2471"/>
      <c r="J1" s="1422"/>
    </row>
    <row r="2" spans="2:10" s="317" customFormat="1" ht="12.75" customHeight="1" x14ac:dyDescent="0.2">
      <c r="B2" s="2472">
        <f>'Single Audit Cover'!E7</f>
        <v>32000000047</v>
      </c>
      <c r="C2" s="2473"/>
      <c r="D2" s="2473"/>
      <c r="E2" s="2473"/>
      <c r="F2" s="2473"/>
      <c r="G2" s="2473"/>
      <c r="H2" s="2473"/>
      <c r="I2" s="2473"/>
      <c r="J2" s="1422"/>
    </row>
    <row r="3" spans="2:10" s="317" customFormat="1" ht="12.75" customHeight="1" x14ac:dyDescent="0.2">
      <c r="B3" s="2474" t="s">
        <v>1347</v>
      </c>
      <c r="C3" s="2475"/>
      <c r="D3" s="2475"/>
      <c r="E3" s="2475"/>
      <c r="F3" s="2475"/>
      <c r="G3" s="2475"/>
      <c r="H3" s="2475"/>
      <c r="I3" s="2475"/>
      <c r="J3" s="1423"/>
    </row>
    <row r="4" spans="2:10" s="317" customFormat="1" ht="12.75" customHeight="1" x14ac:dyDescent="0.2">
      <c r="B4" s="2474" t="str">
        <f>'Single Audit Cover'!A4</f>
        <v>Year Ending June 30, 2018</v>
      </c>
      <c r="C4" s="2475"/>
      <c r="D4" s="2475"/>
      <c r="E4" s="2475"/>
      <c r="F4" s="2475"/>
      <c r="G4" s="2475"/>
      <c r="H4" s="2475"/>
      <c r="I4" s="2475"/>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4" t="s">
        <v>1346</v>
      </c>
      <c r="C7" s="2475"/>
      <c r="D7" s="2475"/>
      <c r="E7" s="2475"/>
      <c r="F7" s="2475"/>
      <c r="G7" s="2475"/>
      <c r="H7" s="2475"/>
      <c r="I7" s="2475"/>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6"/>
      <c r="D11" s="2476"/>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7"/>
      <c r="E29" s="2477"/>
      <c r="F29" s="2477"/>
      <c r="G29" s="2477"/>
      <c r="H29" s="2477"/>
      <c r="I29" s="2477"/>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8" t="s">
        <v>1854</v>
      </c>
      <c r="D37" s="2479"/>
      <c r="E37" s="2479"/>
      <c r="F37" s="2480"/>
      <c r="G37" s="2478" t="s">
        <v>1674</v>
      </c>
      <c r="H37" s="2479"/>
      <c r="I37" s="2480"/>
    </row>
    <row r="38" spans="2:9" ht="16.5" customHeight="1" x14ac:dyDescent="0.2">
      <c r="B38" s="1444"/>
      <c r="C38" s="2466"/>
      <c r="D38" s="2467"/>
      <c r="E38" s="2467"/>
      <c r="F38" s="2468"/>
      <c r="G38" s="2481"/>
      <c r="H38" s="2482"/>
      <c r="I38" s="2483"/>
    </row>
    <row r="39" spans="2:9" ht="16.5" customHeight="1" x14ac:dyDescent="0.2">
      <c r="B39" s="1444"/>
      <c r="C39" s="2466"/>
      <c r="D39" s="2467"/>
      <c r="E39" s="2467"/>
      <c r="F39" s="2468"/>
      <c r="G39" s="2469"/>
      <c r="H39" s="2469"/>
      <c r="I39" s="2469"/>
    </row>
    <row r="40" spans="2:9" ht="16.5" customHeight="1" x14ac:dyDescent="0.2">
      <c r="B40" s="1444"/>
      <c r="C40" s="2466"/>
      <c r="D40" s="2467"/>
      <c r="E40" s="2467"/>
      <c r="F40" s="2468"/>
      <c r="G40" s="2469"/>
      <c r="H40" s="2469"/>
      <c r="I40" s="2469"/>
    </row>
    <row r="41" spans="2:9" ht="16.5" customHeight="1" x14ac:dyDescent="0.2">
      <c r="B41" s="1444"/>
      <c r="C41" s="2466"/>
      <c r="D41" s="2467"/>
      <c r="E41" s="2467"/>
      <c r="F41" s="2468"/>
      <c r="G41" s="2469"/>
      <c r="H41" s="2469"/>
      <c r="I41" s="2469"/>
    </row>
    <row r="42" spans="2:9" ht="16.5" customHeight="1" x14ac:dyDescent="0.2">
      <c r="B42" s="1444"/>
      <c r="C42" s="2466"/>
      <c r="D42" s="2467"/>
      <c r="E42" s="2467"/>
      <c r="F42" s="2468"/>
      <c r="G42" s="2469"/>
      <c r="H42" s="2469"/>
      <c r="I42" s="2469"/>
    </row>
    <row r="43" spans="2:9" ht="16.5" customHeight="1" x14ac:dyDescent="0.2">
      <c r="B43" s="1444"/>
      <c r="C43" s="2484" t="s">
        <v>1675</v>
      </c>
      <c r="D43" s="2485"/>
      <c r="E43" s="2485"/>
      <c r="F43" s="2486"/>
      <c r="G43" s="2487">
        <f>SUM(G38:I42)</f>
        <v>0</v>
      </c>
      <c r="H43" s="2487"/>
      <c r="I43" s="2487"/>
    </row>
    <row r="44" spans="2:9" ht="12.75" customHeight="1" x14ac:dyDescent="0.2"/>
    <row r="45" spans="2:9" ht="12.75" customHeight="1" x14ac:dyDescent="0.2">
      <c r="B45" s="1435" t="s">
        <v>1951</v>
      </c>
      <c r="D45" s="2488">
        <v>0</v>
      </c>
      <c r="E45" s="2489"/>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90"/>
      <c r="F49" s="2490"/>
      <c r="G49" s="2490"/>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0" t="str">
        <f>'Single Audit Cover'!A7</f>
        <v>Iroquois Area Reg Del System</v>
      </c>
      <c r="C1" s="2470"/>
      <c r="D1" s="2470"/>
      <c r="E1" s="2470"/>
      <c r="F1" s="2470"/>
      <c r="G1" s="2470"/>
      <c r="H1" s="2470"/>
      <c r="I1" s="2470"/>
      <c r="J1" s="2470"/>
      <c r="K1" s="2470"/>
      <c r="L1" s="1374"/>
      <c r="M1" s="1374"/>
    </row>
    <row r="2" spans="1:13" ht="12" customHeight="1" x14ac:dyDescent="0.2">
      <c r="B2" s="2472">
        <f>'Single Audit Cover'!E7</f>
        <v>32000000047</v>
      </c>
      <c r="C2" s="2472"/>
      <c r="D2" s="2472"/>
      <c r="E2" s="2472"/>
      <c r="F2" s="2472"/>
      <c r="G2" s="2472"/>
      <c r="H2" s="2472"/>
      <c r="I2" s="2472"/>
      <c r="J2" s="2472"/>
      <c r="K2" s="2472"/>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7" t="str">
        <f>'Single Audit Cover'!A7</f>
        <v>Iroquois Area Reg Del System</v>
      </c>
      <c r="C1" s="2497"/>
      <c r="D1" s="2497"/>
      <c r="E1" s="2497"/>
      <c r="F1" s="2497"/>
      <c r="G1" s="2497"/>
      <c r="H1" s="2497"/>
      <c r="I1" s="2497"/>
      <c r="J1" s="2497"/>
      <c r="K1" s="2497"/>
      <c r="L1" s="1465"/>
    </row>
    <row r="2" spans="1:12" ht="12.75" customHeight="1" x14ac:dyDescent="0.2">
      <c r="B2" s="2498">
        <f>'Single Audit Cover'!E7</f>
        <v>32000000047</v>
      </c>
      <c r="C2" s="2498"/>
      <c r="D2" s="2498"/>
      <c r="E2" s="2498"/>
      <c r="F2" s="2498"/>
      <c r="G2" s="2498"/>
      <c r="H2" s="2498"/>
      <c r="I2" s="2498"/>
      <c r="J2" s="2498"/>
      <c r="K2" s="2498"/>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499" t="s">
        <v>1375</v>
      </c>
      <c r="C6" s="2499"/>
      <c r="D6" s="2499"/>
      <c r="E6" s="2499"/>
      <c r="F6" s="2499"/>
      <c r="G6" s="2499"/>
      <c r="H6" s="2499"/>
      <c r="I6" s="2499"/>
      <c r="J6" s="2499"/>
      <c r="K6" s="2499"/>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7"/>
      <c r="G12" s="2477"/>
      <c r="H12" s="2477"/>
      <c r="I12" s="2477"/>
      <c r="J12" s="2477"/>
      <c r="K12" s="2477"/>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0"/>
      <c r="E14" s="2500"/>
      <c r="F14" s="2500"/>
      <c r="H14" s="1475" t="s">
        <v>1370</v>
      </c>
      <c r="I14" s="2501"/>
      <c r="J14" s="2501"/>
      <c r="K14" s="2501"/>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1"/>
      <c r="E16" s="2501"/>
      <c r="F16" s="2501"/>
      <c r="G16" s="2501"/>
      <c r="H16" s="2501"/>
      <c r="I16" s="2501"/>
      <c r="J16" s="2501"/>
      <c r="K16" s="2501"/>
      <c r="L16" s="322"/>
    </row>
    <row r="17" spans="2:12" ht="13.5" customHeight="1" x14ac:dyDescent="0.2">
      <c r="B17" s="1387" t="s">
        <v>1368</v>
      </c>
      <c r="C17" s="1387"/>
      <c r="D17" s="2502"/>
      <c r="E17" s="2502"/>
      <c r="F17" s="2502"/>
      <c r="G17" s="2502"/>
      <c r="H17" s="2502"/>
      <c r="I17" s="2502"/>
      <c r="J17" s="2502"/>
      <c r="K17" s="2502"/>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0" t="str">
        <f>'Single Audit Cover'!A7</f>
        <v>Iroquois Area Reg Del System</v>
      </c>
      <c r="C1" s="2470"/>
      <c r="D1" s="2470"/>
      <c r="E1" s="1491"/>
    </row>
    <row r="2" spans="2:5" s="1282" customFormat="1" ht="12.75" customHeight="1" x14ac:dyDescent="0.2">
      <c r="B2" s="2472">
        <f>'Single Audit Cover'!E7</f>
        <v>32000000047</v>
      </c>
      <c r="C2" s="2472"/>
      <c r="D2" s="2472"/>
      <c r="E2" s="1492"/>
    </row>
    <row r="3" spans="2:5" ht="12.75" customHeight="1" x14ac:dyDescent="0.2">
      <c r="B3" s="2493" t="s">
        <v>1869</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262098</v>
      </c>
      <c r="E16" s="356"/>
      <c r="F16" s="1755">
        <f>SUM('Acct Summary 7-8'!C17,'Acct Summary 7-8'!D17,'Acct Summary 7-8'!F17)</f>
        <v>211758</v>
      </c>
      <c r="G16" s="356"/>
      <c r="H16" s="1755">
        <f>SUM(D16-F16)</f>
        <v>50340</v>
      </c>
      <c r="I16" s="222"/>
      <c r="J16" s="1755">
        <f>SUM('Acct Summary 7-8'!C81,'Acct Summary 7-8'!D81,'Acct Summary 7-8'!F81,'Acct Summary 7-8'!I81)</f>
        <v>63982</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F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577</v>
      </c>
      <c r="B2" s="2120"/>
      <c r="C2" s="2120"/>
      <c r="D2" s="2120"/>
      <c r="E2" s="2120"/>
      <c r="F2" s="2120"/>
      <c r="G2" s="2120"/>
      <c r="H2" s="2120"/>
      <c r="I2" s="2120"/>
      <c r="J2" s="2120"/>
      <c r="K2" s="2120"/>
      <c r="L2" s="2120"/>
      <c r="M2" s="2120"/>
      <c r="N2" s="2120"/>
      <c r="O2" s="2120"/>
      <c r="P2" s="2120"/>
      <c r="Q2" s="2120"/>
      <c r="R2" s="2120"/>
    </row>
    <row r="3" spans="1:18" ht="12.75" x14ac:dyDescent="0.2">
      <c r="A3" s="2121" t="s">
        <v>1480</v>
      </c>
      <c r="B3" s="2121"/>
      <c r="C3" s="2121"/>
      <c r="D3" s="2121"/>
      <c r="E3" s="2121"/>
      <c r="F3" s="2121"/>
      <c r="G3" s="2121"/>
      <c r="H3" s="2121"/>
      <c r="I3" s="2121"/>
      <c r="J3" s="2121"/>
      <c r="K3" s="2121"/>
      <c r="L3" s="2121"/>
      <c r="M3" s="2121"/>
      <c r="N3" s="2121"/>
      <c r="O3" s="2121"/>
      <c r="P3" s="2121"/>
      <c r="Q3" s="2121"/>
      <c r="R3" s="2121"/>
    </row>
    <row r="4" spans="1:18" x14ac:dyDescent="0.2">
      <c r="A4" s="2122" t="s">
        <v>1635</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Iroquois Area Reg Del System</v>
      </c>
      <c r="E7" s="391"/>
      <c r="G7" s="252"/>
      <c r="H7" s="387"/>
      <c r="I7" s="387"/>
      <c r="J7" s="387"/>
      <c r="K7" s="387"/>
      <c r="L7" s="329"/>
      <c r="M7" s="329"/>
      <c r="N7" s="329"/>
      <c r="O7" s="329"/>
      <c r="P7" s="329"/>
    </row>
    <row r="8" spans="1:18" ht="12.75" x14ac:dyDescent="0.2">
      <c r="A8" s="329"/>
      <c r="B8" s="329"/>
      <c r="C8" s="389" t="s">
        <v>1187</v>
      </c>
      <c r="D8" s="392">
        <f>COVER!A13</f>
        <v>32000000047</v>
      </c>
      <c r="E8" s="393"/>
      <c r="G8" s="329"/>
      <c r="H8" s="329"/>
      <c r="I8" s="329"/>
      <c r="J8" s="329"/>
      <c r="K8" s="329"/>
      <c r="L8" s="329"/>
      <c r="M8" s="329"/>
      <c r="N8" s="329"/>
      <c r="O8" s="329"/>
      <c r="P8" s="329"/>
    </row>
    <row r="9" spans="1:18" ht="12.75" x14ac:dyDescent="0.2">
      <c r="A9" s="329"/>
      <c r="B9" s="329"/>
      <c r="C9" s="389" t="s">
        <v>737</v>
      </c>
      <c r="D9" s="394" t="str">
        <f>COVER!A15</f>
        <v>IROQUOIS</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63982</v>
      </c>
      <c r="I12" s="404"/>
      <c r="J12" s="404"/>
      <c r="K12" s="405">
        <f>TRUNC((H12/H13*100000),5)/100000</f>
        <v>0.2441147967</v>
      </c>
      <c r="L12" s="406"/>
      <c r="M12" s="360" t="s">
        <v>1206</v>
      </c>
      <c r="N12" s="360"/>
      <c r="O12" s="407">
        <v>0.35</v>
      </c>
      <c r="P12" s="218"/>
      <c r="Q12" s="218"/>
    </row>
    <row r="13" spans="1:18" s="408" customFormat="1" ht="12.75" x14ac:dyDescent="0.2">
      <c r="A13" s="218"/>
      <c r="B13" s="401"/>
      <c r="C13" s="2118" t="s">
        <v>1391</v>
      </c>
      <c r="D13" s="2119"/>
      <c r="E13" s="218"/>
      <c r="F13" s="409" t="s">
        <v>826</v>
      </c>
      <c r="G13" s="402"/>
      <c r="H13" s="403">
        <f>SUM('Acct Summary 7-8'!C8+'Acct Summary 7-8'!D8+'Acct Summary 7-8'!F8+'Acct Summary 7-8'!I8)+H14</f>
        <v>262098</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211758</v>
      </c>
      <c r="I17" s="404"/>
      <c r="J17" s="416"/>
      <c r="K17" s="405">
        <f>TRUNC((H17/H18*100000),5)/100000</f>
        <v>0.80793443669999998</v>
      </c>
      <c r="L17" s="406"/>
      <c r="M17" s="417" t="s">
        <v>1233</v>
      </c>
      <c r="O17" s="418" t="str">
        <f>IF(AND(O16="2", J20 &gt; 2),"1",IF(AND(O16 = "1", J20 &gt; 2),"2",IF(AND(O16="1", J20 &gt;1),"1","0")))</f>
        <v>0</v>
      </c>
      <c r="P17" s="218"/>
    </row>
    <row r="18" spans="1:18" s="408" customFormat="1" ht="11.25" x14ac:dyDescent="0.2">
      <c r="A18" s="218"/>
      <c r="B18" s="401"/>
      <c r="C18" s="2118" t="s">
        <v>1384</v>
      </c>
      <c r="D18" s="2119"/>
      <c r="E18" s="218"/>
      <c r="F18" s="419" t="s">
        <v>827</v>
      </c>
      <c r="G18" s="402"/>
      <c r="H18" s="403">
        <f>SUM('Acct Summary 7-8'!C8+'Acct Summary 7-8'!D8+'Acct Summary 7-8'!F8+'Acct Summary 7-8'!I8)+H19</f>
        <v>262098</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5" t="s">
        <v>1479</v>
      </c>
      <c r="D24" s="2115"/>
      <c r="E24" s="218"/>
      <c r="F24" s="218" t="s">
        <v>465</v>
      </c>
      <c r="G24" s="402"/>
      <c r="H24" s="403">
        <f>SUM('Assets-Liab 5-6'!C4+'Assets-Liab 5-6'!D4+'Assets-Liab 5-6'!F4+'Assets-Liab 5-6'!I4+'Assets-Liab 5-6'!C5+'Assets-Liab 5-6'!D5+'Assets-Liab 5-6'!F5+'Assets-Liab 5-6'!I5)</f>
        <v>63982</v>
      </c>
      <c r="I24" s="422"/>
      <c r="J24" s="422"/>
      <c r="K24" s="423">
        <f>TRUNC(((H24/H25*100000)/100000),2)</f>
        <v>108.77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588.21667000000002</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sqref="A1:F1"/>
      <selection pane="bottomLeft" sqref="A1:F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5" t="s">
        <v>1030</v>
      </c>
      <c r="B3" s="2126"/>
      <c r="C3" s="1581"/>
      <c r="D3" s="1582"/>
      <c r="E3" s="1582"/>
      <c r="F3" s="1582"/>
      <c r="G3" s="1582"/>
      <c r="H3" s="1582"/>
      <c r="I3" s="1582"/>
      <c r="J3" s="1582"/>
      <c r="K3" s="1582"/>
      <c r="L3" s="1582"/>
      <c r="M3" s="1583"/>
      <c r="N3" s="1584"/>
    </row>
    <row r="4" spans="1:14" ht="13.5" customHeight="1" x14ac:dyDescent="0.2">
      <c r="A4" s="463" t="s">
        <v>1750</v>
      </c>
      <c r="B4" s="464"/>
      <c r="C4" s="465">
        <v>63982</v>
      </c>
      <c r="D4" s="466"/>
      <c r="E4" s="466"/>
      <c r="F4" s="466"/>
      <c r="G4" s="466"/>
      <c r="H4" s="466"/>
      <c r="I4" s="466"/>
      <c r="J4" s="467"/>
      <c r="K4" s="466"/>
      <c r="L4" s="466">
        <v>685</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63982</v>
      </c>
      <c r="D13" s="1759">
        <f t="shared" ref="D13:L13" si="0">SUM(D4:D12)</f>
        <v>0</v>
      </c>
      <c r="E13" s="1759">
        <f t="shared" si="0"/>
        <v>0</v>
      </c>
      <c r="F13" s="1759">
        <f t="shared" si="0"/>
        <v>0</v>
      </c>
      <c r="G13" s="1759">
        <f t="shared" si="0"/>
        <v>0</v>
      </c>
      <c r="H13" s="1759">
        <f t="shared" si="0"/>
        <v>0</v>
      </c>
      <c r="I13" s="1759">
        <f t="shared" si="0"/>
        <v>0</v>
      </c>
      <c r="J13" s="1759">
        <f t="shared" si="0"/>
        <v>0</v>
      </c>
      <c r="K13" s="1759">
        <f t="shared" si="0"/>
        <v>0</v>
      </c>
      <c r="L13" s="1759">
        <f t="shared" si="0"/>
        <v>685</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472353</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472353</v>
      </c>
      <c r="N23" s="1710">
        <f>SUM(N21:N22)</f>
        <v>0</v>
      </c>
    </row>
    <row r="24" spans="1:14" ht="18" customHeight="1" thickTop="1" x14ac:dyDescent="0.2">
      <c r="A24" s="2129" t="s">
        <v>619</v>
      </c>
      <c r="B24" s="2130"/>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685</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685</v>
      </c>
      <c r="M34" s="468"/>
      <c r="N34" s="480"/>
    </row>
    <row r="35" spans="1:14" ht="18" customHeight="1" thickTop="1" x14ac:dyDescent="0.2">
      <c r="A35" s="2131" t="s">
        <v>550</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63982</v>
      </c>
      <c r="D39" s="466"/>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472353</v>
      </c>
      <c r="N40" s="497"/>
    </row>
    <row r="41" spans="1:14" ht="13.5" customHeight="1" thickBot="1" x14ac:dyDescent="0.25">
      <c r="A41" s="1758" t="s">
        <v>676</v>
      </c>
      <c r="B41" s="1728"/>
      <c r="C41" s="1710">
        <f>(SUM(C34,C37,C38,C39))</f>
        <v>63982</v>
      </c>
      <c r="D41" s="1710">
        <f t="shared" ref="D41:L41" si="2">SUM(D34,D37,D38:D39)</f>
        <v>0</v>
      </c>
      <c r="E41" s="1710">
        <f t="shared" si="2"/>
        <v>0</v>
      </c>
      <c r="F41" s="1710">
        <f t="shared" si="2"/>
        <v>0</v>
      </c>
      <c r="G41" s="1710">
        <f t="shared" si="2"/>
        <v>0</v>
      </c>
      <c r="H41" s="1710">
        <f t="shared" si="2"/>
        <v>0</v>
      </c>
      <c r="I41" s="1710">
        <f t="shared" si="2"/>
        <v>0</v>
      </c>
      <c r="J41" s="1710">
        <f t="shared" si="2"/>
        <v>0</v>
      </c>
      <c r="K41" s="1710">
        <f t="shared" si="2"/>
        <v>0</v>
      </c>
      <c r="L41" s="1710">
        <f t="shared" si="2"/>
        <v>685</v>
      </c>
      <c r="M41" s="1710">
        <f>SUM(M40)</f>
        <v>472353</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sqref="A1:F1"/>
      <selection pane="bottomLeft" activeCell="C10" sqref="C1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3" t="s">
        <v>1237</v>
      </c>
      <c r="B3" s="2154"/>
      <c r="C3" s="1595"/>
      <c r="D3" s="1596"/>
      <c r="E3" s="1596"/>
      <c r="F3" s="1596"/>
      <c r="G3" s="1596"/>
      <c r="H3" s="1596"/>
      <c r="I3" s="1596"/>
      <c r="J3" s="1596"/>
      <c r="K3" s="1597"/>
      <c r="L3" s="506"/>
    </row>
    <row r="4" spans="1:13" ht="15.75" customHeight="1" x14ac:dyDescent="0.2">
      <c r="A4" s="1954" t="s">
        <v>1579</v>
      </c>
      <c r="B4" s="1955">
        <v>1000</v>
      </c>
      <c r="C4" s="1764">
        <f>'Revenues 9-14'!C109</f>
        <v>1</v>
      </c>
      <c r="D4" s="1764">
        <f>'Revenues 9-14'!D109</f>
        <v>0</v>
      </c>
      <c r="E4" s="1764">
        <f>'Revenues 9-14'!E109</f>
        <v>0</v>
      </c>
      <c r="F4" s="1764">
        <f>'Revenues 9-14'!F109</f>
        <v>0</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225178</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36919</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262098</v>
      </c>
      <c r="D8" s="1710">
        <f t="shared" ref="D8:K8" si="0">SUM(D4:D7)</f>
        <v>0</v>
      </c>
      <c r="E8" s="1710">
        <f t="shared" si="0"/>
        <v>0</v>
      </c>
      <c r="F8" s="1710">
        <f t="shared" si="0"/>
        <v>0</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v>0</v>
      </c>
      <c r="D9" s="516"/>
      <c r="E9" s="481"/>
      <c r="F9" s="481"/>
      <c r="G9" s="517"/>
      <c r="H9" s="481"/>
      <c r="I9" s="509" t="s">
        <v>1231</v>
      </c>
      <c r="J9" s="478"/>
      <c r="K9" s="481"/>
      <c r="L9" s="347"/>
    </row>
    <row r="10" spans="1:13" s="519" customFormat="1" ht="13.5" thickBot="1" x14ac:dyDescent="0.25">
      <c r="A10" s="1758" t="s">
        <v>1235</v>
      </c>
      <c r="B10" s="1731"/>
      <c r="C10" s="1710">
        <f>SUM(C8:C9)</f>
        <v>262098</v>
      </c>
      <c r="D10" s="1710">
        <f t="shared" ref="D10:K10" si="1">SUM(D8:D9)</f>
        <v>0</v>
      </c>
      <c r="E10" s="1710">
        <f t="shared" si="1"/>
        <v>0</v>
      </c>
      <c r="F10" s="1710">
        <f t="shared" si="1"/>
        <v>0</v>
      </c>
      <c r="G10" s="1710">
        <f t="shared" si="1"/>
        <v>0</v>
      </c>
      <c r="H10" s="1710">
        <f t="shared" si="1"/>
        <v>0</v>
      </c>
      <c r="I10" s="1710">
        <f t="shared" si="1"/>
        <v>0</v>
      </c>
      <c r="J10" s="1710">
        <f t="shared" si="1"/>
        <v>0</v>
      </c>
      <c r="K10" s="1710">
        <f t="shared" si="1"/>
        <v>0</v>
      </c>
      <c r="L10" s="518"/>
    </row>
    <row r="11" spans="1:13" s="519" customFormat="1" ht="16.7" customHeight="1" thickTop="1" x14ac:dyDescent="0.2">
      <c r="A11" s="2127" t="s">
        <v>1238</v>
      </c>
      <c r="B11" s="2128"/>
      <c r="C11" s="1592"/>
      <c r="D11" s="1593"/>
      <c r="E11" s="1593"/>
      <c r="F11" s="1593"/>
      <c r="G11" s="1593"/>
      <c r="H11" s="1593"/>
      <c r="I11" s="1593"/>
      <c r="J11" s="1593"/>
      <c r="K11" s="1594"/>
      <c r="L11" s="518"/>
    </row>
    <row r="12" spans="1:13" ht="15.75" customHeight="1" x14ac:dyDescent="0.2">
      <c r="A12" s="1598" t="s">
        <v>476</v>
      </c>
      <c r="B12" s="1600">
        <v>1000</v>
      </c>
      <c r="C12" s="1764">
        <f>'Expenditures 15-22'!K33</f>
        <v>59323</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78767</v>
      </c>
      <c r="D13" s="1765">
        <f>'Expenditures 15-22'!K129</f>
        <v>0</v>
      </c>
      <c r="E13" s="469" t="s">
        <v>1231</v>
      </c>
      <c r="F13" s="1765">
        <f>'Expenditures 15-22'!K184</f>
        <v>0</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73668</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211758</v>
      </c>
      <c r="D17" s="1710">
        <f t="shared" si="2"/>
        <v>0</v>
      </c>
      <c r="E17" s="1710">
        <f t="shared" si="2"/>
        <v>0</v>
      </c>
      <c r="F17" s="1710">
        <f t="shared" si="2"/>
        <v>0</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211758</v>
      </c>
      <c r="D19" s="1710">
        <f t="shared" si="4"/>
        <v>0</v>
      </c>
      <c r="E19" s="1710">
        <f t="shared" si="4"/>
        <v>0</v>
      </c>
      <c r="F19" s="1710">
        <f t="shared" si="4"/>
        <v>0</v>
      </c>
      <c r="G19" s="1710">
        <f t="shared" si="4"/>
        <v>0</v>
      </c>
      <c r="H19" s="1710">
        <f t="shared" si="4"/>
        <v>0</v>
      </c>
      <c r="I19" s="468"/>
      <c r="J19" s="1710">
        <f>SUM(J17:J18)</f>
        <v>0</v>
      </c>
      <c r="K19" s="1710">
        <f>SUM(K17:K18)</f>
        <v>0</v>
      </c>
      <c r="L19" s="347"/>
    </row>
    <row r="20" spans="1:12" ht="16.5" thickTop="1" thickBot="1" x14ac:dyDescent="0.25">
      <c r="A20" s="2143" t="s">
        <v>1754</v>
      </c>
      <c r="B20" s="2144"/>
      <c r="C20" s="1768">
        <f>C8-C17</f>
        <v>50340</v>
      </c>
      <c r="D20" s="1768">
        <f t="shared" ref="D20:K20" si="5">D8-D17</f>
        <v>0</v>
      </c>
      <c r="E20" s="1768">
        <f t="shared" si="5"/>
        <v>0</v>
      </c>
      <c r="F20" s="1768">
        <f t="shared" si="5"/>
        <v>0</v>
      </c>
      <c r="G20" s="1768">
        <f t="shared" si="5"/>
        <v>0</v>
      </c>
      <c r="H20" s="1768">
        <f t="shared" si="5"/>
        <v>0</v>
      </c>
      <c r="I20" s="1768">
        <f t="shared" si="5"/>
        <v>0</v>
      </c>
      <c r="J20" s="1768">
        <f t="shared" si="5"/>
        <v>0</v>
      </c>
      <c r="K20" s="1768">
        <f t="shared" si="5"/>
        <v>0</v>
      </c>
      <c r="L20" s="347"/>
    </row>
    <row r="21" spans="1:12" ht="16.7" customHeight="1" thickTop="1" x14ac:dyDescent="0.2">
      <c r="A21" s="2155" t="s">
        <v>616</v>
      </c>
      <c r="B21" s="2156"/>
      <c r="C21" s="1592"/>
      <c r="D21" s="1593"/>
      <c r="E21" s="1593"/>
      <c r="F21" s="1593"/>
      <c r="G21" s="1593"/>
      <c r="H21" s="1593"/>
      <c r="I21" s="1593"/>
      <c r="J21" s="1593"/>
      <c r="K21" s="1594"/>
      <c r="L21" s="524"/>
    </row>
    <row r="22" spans="1:12" ht="15.75" customHeight="1" collapsed="1" x14ac:dyDescent="0.2">
      <c r="A22" s="2151" t="s">
        <v>617</v>
      </c>
      <c r="B22" s="2152"/>
      <c r="C22" s="477"/>
      <c r="D22" s="477"/>
      <c r="E22" s="477"/>
      <c r="F22" s="477"/>
      <c r="G22" s="477"/>
      <c r="H22" s="477"/>
      <c r="I22" s="477"/>
      <c r="J22" s="477"/>
      <c r="K22" s="477"/>
      <c r="L22" s="347"/>
    </row>
    <row r="23" spans="1:12" s="485" customFormat="1" ht="15.75" customHeight="1" x14ac:dyDescent="0.2">
      <c r="A23" s="2147" t="s">
        <v>311</v>
      </c>
      <c r="B23" s="2148"/>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9" t="s">
        <v>1038</v>
      </c>
      <c r="B32" s="2150"/>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7" t="s">
        <v>392</v>
      </c>
      <c r="B44" s="2158"/>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3" t="s">
        <v>460</v>
      </c>
      <c r="B76" s="2134"/>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5" t="s">
        <v>1239</v>
      </c>
      <c r="B77" s="2136"/>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9" t="s">
        <v>618</v>
      </c>
      <c r="B78" s="2140"/>
      <c r="C78" s="1724">
        <f t="shared" ref="C78:K78" si="9">C20+C77</f>
        <v>50340</v>
      </c>
      <c r="D78" s="1724">
        <f t="shared" si="9"/>
        <v>0</v>
      </c>
      <c r="E78" s="1724">
        <f t="shared" si="9"/>
        <v>0</v>
      </c>
      <c r="F78" s="1724">
        <f t="shared" si="9"/>
        <v>0</v>
      </c>
      <c r="G78" s="1724">
        <f t="shared" si="9"/>
        <v>0</v>
      </c>
      <c r="H78" s="1724">
        <f t="shared" si="9"/>
        <v>0</v>
      </c>
      <c r="I78" s="1724">
        <f t="shared" si="9"/>
        <v>0</v>
      </c>
      <c r="J78" s="1724">
        <f t="shared" si="9"/>
        <v>0</v>
      </c>
      <c r="K78" s="1724">
        <f t="shared" si="9"/>
        <v>0</v>
      </c>
      <c r="L78" s="533"/>
    </row>
    <row r="79" spans="1:12" ht="13.5" thickTop="1" x14ac:dyDescent="0.2">
      <c r="A79" s="1516" t="s">
        <v>2071</v>
      </c>
      <c r="B79" s="534"/>
      <c r="C79" s="478">
        <v>13642</v>
      </c>
      <c r="D79" s="535"/>
      <c r="E79" s="535"/>
      <c r="F79" s="535"/>
      <c r="G79" s="535"/>
      <c r="H79" s="535"/>
      <c r="I79" s="535"/>
      <c r="J79" s="535"/>
      <c r="K79" s="535"/>
      <c r="L79" s="347"/>
    </row>
    <row r="80" spans="1:12" x14ac:dyDescent="0.2">
      <c r="A80" s="2145" t="s">
        <v>1898</v>
      </c>
      <c r="B80" s="2146"/>
      <c r="C80" s="467"/>
      <c r="D80" s="467"/>
      <c r="E80" s="467"/>
      <c r="F80" s="467"/>
      <c r="G80" s="467"/>
      <c r="H80" s="467"/>
      <c r="I80" s="467"/>
      <c r="J80" s="467"/>
      <c r="K80" s="467"/>
      <c r="L80" s="347"/>
    </row>
    <row r="81" spans="1:12" ht="13.5" thickBot="1" x14ac:dyDescent="0.25">
      <c r="A81" s="2137" t="s">
        <v>2072</v>
      </c>
      <c r="B81" s="2138"/>
      <c r="C81" s="1710">
        <f>(SUM(C78:C80))</f>
        <v>63982</v>
      </c>
      <c r="D81" s="1710">
        <f>SUM(D78:D80)</f>
        <v>0</v>
      </c>
      <c r="E81" s="1710">
        <f t="shared" ref="E81:K81" si="10">SUM(E78:E80)</f>
        <v>0</v>
      </c>
      <c r="F81" s="1710">
        <f t="shared" si="10"/>
        <v>0</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50340</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0.78678378293895157</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sqref="A1:F1"/>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1905</v>
      </c>
      <c r="B1" s="452"/>
      <c r="C1" s="453" t="s">
        <v>445</v>
      </c>
      <c r="D1" s="453" t="s">
        <v>446</v>
      </c>
      <c r="E1" s="453" t="s">
        <v>447</v>
      </c>
      <c r="F1" s="453" t="s">
        <v>448</v>
      </c>
      <c r="G1" s="453" t="s">
        <v>449</v>
      </c>
      <c r="H1" s="453" t="s">
        <v>450</v>
      </c>
      <c r="I1" s="453" t="s">
        <v>451</v>
      </c>
      <c r="J1" s="453" t="s">
        <v>452</v>
      </c>
      <c r="K1" s="453" t="s">
        <v>780</v>
      </c>
    </row>
    <row r="2" spans="1:12" ht="36" x14ac:dyDescent="0.2">
      <c r="A2" s="214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c r="D107" s="466"/>
      <c r="E107" s="466"/>
      <c r="F107" s="466"/>
      <c r="G107" s="466"/>
      <c r="H107" s="466"/>
      <c r="I107" s="466"/>
      <c r="J107" s="467"/>
      <c r="K107" s="466"/>
    </row>
    <row r="108" spans="1:12" ht="12.75" customHeight="1" thickBot="1" x14ac:dyDescent="0.25">
      <c r="A108" s="1730" t="s">
        <v>508</v>
      </c>
      <c r="B108" s="1734"/>
      <c r="C108" s="1729">
        <f>SUM(C95:C107)</f>
        <v>0</v>
      </c>
      <c r="D108" s="1729">
        <f t="shared" ref="D108:K108" si="3">SUM(D95:D107)</f>
        <v>0</v>
      </c>
      <c r="E108" s="1729">
        <f t="shared" si="3"/>
        <v>0</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1</v>
      </c>
      <c r="D109" s="1737">
        <f t="shared" si="4"/>
        <v>0</v>
      </c>
      <c r="E109" s="1737">
        <f t="shared" si="4"/>
        <v>0</v>
      </c>
      <c r="F109" s="1737">
        <f t="shared" si="4"/>
        <v>0</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0</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0</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v>225178</v>
      </c>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225178</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1" t="s">
        <v>418</v>
      </c>
      <c r="B172" s="2162"/>
      <c r="C172" s="1744">
        <f t="shared" ref="C172:K172" si="6">SUM(C131,C140,C144,C145:C149,C154,C155:C170,C171)</f>
        <v>225178</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225178</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9" t="s">
        <v>818</v>
      </c>
      <c r="B184" s="2170"/>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1906</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0</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v>36919</v>
      </c>
      <c r="D227" s="466"/>
      <c r="E227" s="468"/>
      <c r="F227" s="468"/>
      <c r="G227" s="466"/>
      <c r="H227" s="468"/>
      <c r="I227" s="468"/>
      <c r="J227" s="468"/>
      <c r="K227" s="468"/>
    </row>
    <row r="228" spans="1:11" ht="12.75" customHeight="1" thickBot="1" x14ac:dyDescent="0.25">
      <c r="A228" s="1745" t="s">
        <v>1145</v>
      </c>
      <c r="B228" s="1746"/>
      <c r="C228" s="1729">
        <f>SUM(C226:C227)</f>
        <v>36919</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36919</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36919</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262098</v>
      </c>
      <c r="D275" s="1737">
        <f t="shared" si="12"/>
        <v>0</v>
      </c>
      <c r="E275" s="1737">
        <f t="shared" si="12"/>
        <v>0</v>
      </c>
      <c r="F275" s="1737">
        <f t="shared" si="12"/>
        <v>0</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90" activePane="bottomLeft" state="frozen"/>
      <selection sqref="A1:F1"/>
      <selection pane="bottomLeft" sqref="A1:F1"/>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3">
        <f>SUM(C5:J5)</f>
        <v>0</v>
      </c>
      <c r="L5" s="466"/>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c r="D8" s="466"/>
      <c r="E8" s="466"/>
      <c r="F8" s="466"/>
      <c r="G8" s="466"/>
      <c r="H8" s="466"/>
      <c r="I8" s="467"/>
      <c r="J8" s="467"/>
      <c r="K8" s="1693">
        <f t="shared" si="0"/>
        <v>0</v>
      </c>
      <c r="L8" s="466"/>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v>1652</v>
      </c>
      <c r="F13" s="466">
        <v>32816</v>
      </c>
      <c r="G13" s="466">
        <v>24855</v>
      </c>
      <c r="H13" s="466"/>
      <c r="I13" s="467"/>
      <c r="J13" s="467"/>
      <c r="K13" s="1693">
        <f t="shared" si="0"/>
        <v>59323</v>
      </c>
      <c r="L13" s="466">
        <v>56910</v>
      </c>
    </row>
    <row r="14" spans="1:14" x14ac:dyDescent="0.2">
      <c r="A14" s="1526" t="s">
        <v>1020</v>
      </c>
      <c r="B14" s="615">
        <v>1500</v>
      </c>
      <c r="C14" s="466"/>
      <c r="D14" s="466"/>
      <c r="E14" s="466"/>
      <c r="F14" s="466"/>
      <c r="G14" s="466"/>
      <c r="H14" s="466"/>
      <c r="I14" s="467"/>
      <c r="J14" s="467"/>
      <c r="K14" s="1693">
        <f t="shared" si="0"/>
        <v>0</v>
      </c>
      <c r="L14" s="466"/>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0</v>
      </c>
      <c r="D33" s="1692">
        <f t="shared" ref="D33:L33" si="1">SUM(D5:D32)</f>
        <v>0</v>
      </c>
      <c r="E33" s="1692">
        <f t="shared" si="1"/>
        <v>1652</v>
      </c>
      <c r="F33" s="1692">
        <f t="shared" si="1"/>
        <v>32816</v>
      </c>
      <c r="G33" s="1692">
        <f t="shared" si="1"/>
        <v>24855</v>
      </c>
      <c r="H33" s="1692">
        <f t="shared" si="1"/>
        <v>0</v>
      </c>
      <c r="I33" s="1692">
        <f t="shared" si="1"/>
        <v>0</v>
      </c>
      <c r="J33" s="1692">
        <f t="shared" si="1"/>
        <v>0</v>
      </c>
      <c r="K33" s="1692">
        <f t="shared" si="1"/>
        <v>59323</v>
      </c>
      <c r="L33" s="1692">
        <f t="shared" si="1"/>
        <v>56910</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c r="D37" s="466"/>
      <c r="E37" s="466">
        <v>888</v>
      </c>
      <c r="F37" s="466">
        <v>2770</v>
      </c>
      <c r="G37" s="466"/>
      <c r="H37" s="466"/>
      <c r="I37" s="467"/>
      <c r="J37" s="467"/>
      <c r="K37" s="1693">
        <f t="shared" si="2"/>
        <v>3658</v>
      </c>
      <c r="L37" s="466">
        <v>4557</v>
      </c>
    </row>
    <row r="38" spans="1:14" x14ac:dyDescent="0.2">
      <c r="A38" s="1526" t="s">
        <v>207</v>
      </c>
      <c r="B38" s="615">
        <v>2130</v>
      </c>
      <c r="C38" s="466"/>
      <c r="D38" s="466"/>
      <c r="E38" s="466"/>
      <c r="F38" s="466"/>
      <c r="G38" s="466"/>
      <c r="H38" s="466"/>
      <c r="I38" s="467"/>
      <c r="J38" s="467"/>
      <c r="K38" s="1693">
        <f t="shared" si="2"/>
        <v>0</v>
      </c>
      <c r="L38" s="466"/>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0</v>
      </c>
      <c r="D42" s="1692">
        <f t="shared" ref="D42:L42" si="3">SUM(D36:D41)</f>
        <v>0</v>
      </c>
      <c r="E42" s="1692">
        <f t="shared" si="3"/>
        <v>888</v>
      </c>
      <c r="F42" s="1692">
        <f t="shared" si="3"/>
        <v>2770</v>
      </c>
      <c r="G42" s="1692">
        <f t="shared" si="3"/>
        <v>0</v>
      </c>
      <c r="H42" s="1692">
        <f t="shared" si="3"/>
        <v>0</v>
      </c>
      <c r="I42" s="1692">
        <f t="shared" si="3"/>
        <v>0</v>
      </c>
      <c r="J42" s="1692">
        <f t="shared" si="3"/>
        <v>0</v>
      </c>
      <c r="K42" s="1692">
        <f t="shared" si="3"/>
        <v>3658</v>
      </c>
      <c r="L42" s="1692">
        <f t="shared" si="3"/>
        <v>4557</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c r="F44" s="481">
        <v>1460</v>
      </c>
      <c r="G44" s="481"/>
      <c r="H44" s="481"/>
      <c r="I44" s="467"/>
      <c r="J44" s="467"/>
      <c r="K44" s="1694">
        <f>SUM(C44:J44)</f>
        <v>1460</v>
      </c>
      <c r="L44" s="481">
        <v>16789</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0</v>
      </c>
      <c r="D47" s="1692">
        <f t="shared" ref="D47:K47" si="4">SUM(D44:D46)</f>
        <v>0</v>
      </c>
      <c r="E47" s="1692">
        <f t="shared" si="4"/>
        <v>0</v>
      </c>
      <c r="F47" s="1692">
        <f t="shared" si="4"/>
        <v>1460</v>
      </c>
      <c r="G47" s="1692">
        <f t="shared" si="4"/>
        <v>0</v>
      </c>
      <c r="H47" s="1692">
        <f t="shared" si="4"/>
        <v>0</v>
      </c>
      <c r="I47" s="1692">
        <f t="shared" si="4"/>
        <v>0</v>
      </c>
      <c r="J47" s="1692">
        <f t="shared" si="4"/>
        <v>0</v>
      </c>
      <c r="K47" s="1692">
        <f t="shared" si="4"/>
        <v>1460</v>
      </c>
      <c r="L47" s="1692">
        <f>SUM(L44:L46)</f>
        <v>16789</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v>50271</v>
      </c>
      <c r="D50" s="466">
        <v>729</v>
      </c>
      <c r="E50" s="466">
        <v>8672</v>
      </c>
      <c r="F50" s="466">
        <v>1327</v>
      </c>
      <c r="G50" s="466"/>
      <c r="H50" s="466">
        <v>150</v>
      </c>
      <c r="I50" s="467"/>
      <c r="J50" s="467"/>
      <c r="K50" s="1694">
        <f>SUM(C50:J50)</f>
        <v>61149</v>
      </c>
      <c r="L50" s="466">
        <v>48121</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50271</v>
      </c>
      <c r="D53" s="1692">
        <f t="shared" ref="D53:L53" si="5">SUM(D49:D52)</f>
        <v>729</v>
      </c>
      <c r="E53" s="1692">
        <f t="shared" si="5"/>
        <v>8672</v>
      </c>
      <c r="F53" s="1692">
        <f t="shared" si="5"/>
        <v>1327</v>
      </c>
      <c r="G53" s="1692">
        <f t="shared" si="5"/>
        <v>0</v>
      </c>
      <c r="H53" s="1692">
        <f t="shared" si="5"/>
        <v>150</v>
      </c>
      <c r="I53" s="1692">
        <f t="shared" si="5"/>
        <v>0</v>
      </c>
      <c r="J53" s="1692">
        <f t="shared" si="5"/>
        <v>0</v>
      </c>
      <c r="K53" s="1692">
        <f t="shared" si="5"/>
        <v>61149</v>
      </c>
      <c r="L53" s="1692">
        <f t="shared" si="5"/>
        <v>48121</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c r="F55" s="481"/>
      <c r="G55" s="481"/>
      <c r="H55" s="481"/>
      <c r="I55" s="467"/>
      <c r="J55" s="467"/>
      <c r="K55" s="1694">
        <f>SUM(C55:J55)</f>
        <v>0</v>
      </c>
      <c r="L55" s="481"/>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0</v>
      </c>
      <c r="F57" s="1696">
        <f t="shared" si="6"/>
        <v>0</v>
      </c>
      <c r="G57" s="1696">
        <f t="shared" si="6"/>
        <v>0</v>
      </c>
      <c r="H57" s="1696">
        <f t="shared" si="6"/>
        <v>0</v>
      </c>
      <c r="I57" s="1696">
        <f t="shared" si="6"/>
        <v>0</v>
      </c>
      <c r="J57" s="1696">
        <f t="shared" si="6"/>
        <v>0</v>
      </c>
      <c r="K57" s="1696">
        <f t="shared" si="6"/>
        <v>0</v>
      </c>
      <c r="L57" s="1692">
        <f>SUM(L55:L56)</f>
        <v>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12500</v>
      </c>
      <c r="D60" s="466"/>
      <c r="E60" s="466"/>
      <c r="F60" s="466"/>
      <c r="G60" s="466"/>
      <c r="H60" s="466"/>
      <c r="I60" s="467"/>
      <c r="J60" s="467"/>
      <c r="K60" s="1694">
        <f t="shared" si="7"/>
        <v>12500</v>
      </c>
      <c r="L60" s="466">
        <v>12500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c r="D63" s="466"/>
      <c r="E63" s="466"/>
      <c r="F63" s="466"/>
      <c r="G63" s="466"/>
      <c r="H63" s="466"/>
      <c r="I63" s="467"/>
      <c r="J63" s="467"/>
      <c r="K63" s="1694">
        <f t="shared" si="7"/>
        <v>0</v>
      </c>
      <c r="L63" s="466"/>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12500</v>
      </c>
      <c r="D65" s="1692">
        <f t="shared" ref="D65:L65" si="8">SUM(D59:D64)</f>
        <v>0</v>
      </c>
      <c r="E65" s="1692">
        <f t="shared" si="8"/>
        <v>0</v>
      </c>
      <c r="F65" s="1692">
        <f t="shared" si="8"/>
        <v>0</v>
      </c>
      <c r="G65" s="1692">
        <f t="shared" si="8"/>
        <v>0</v>
      </c>
      <c r="H65" s="1692">
        <f t="shared" si="8"/>
        <v>0</v>
      </c>
      <c r="I65" s="1692">
        <f t="shared" si="8"/>
        <v>0</v>
      </c>
      <c r="J65" s="1692">
        <f t="shared" si="8"/>
        <v>0</v>
      </c>
      <c r="K65" s="1692">
        <f t="shared" si="8"/>
        <v>12500</v>
      </c>
      <c r="L65" s="1692">
        <f t="shared" si="8"/>
        <v>12500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62771</v>
      </c>
      <c r="D74" s="1699">
        <f t="shared" ref="D74:K74" si="10">SUM(D42,D47,D53,D57,D65,D72,D73)</f>
        <v>729</v>
      </c>
      <c r="E74" s="1699">
        <f t="shared" si="10"/>
        <v>9560</v>
      </c>
      <c r="F74" s="1699">
        <f t="shared" si="10"/>
        <v>5557</v>
      </c>
      <c r="G74" s="1699">
        <f t="shared" si="10"/>
        <v>0</v>
      </c>
      <c r="H74" s="1699">
        <f t="shared" si="10"/>
        <v>150</v>
      </c>
      <c r="I74" s="1699">
        <f t="shared" si="10"/>
        <v>0</v>
      </c>
      <c r="J74" s="1699">
        <f t="shared" si="10"/>
        <v>0</v>
      </c>
      <c r="K74" s="1699">
        <f t="shared" si="10"/>
        <v>78767</v>
      </c>
      <c r="L74" s="1699">
        <f>SUM(L42,L47,L53,L57,L65,L72,L73)</f>
        <v>81967</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v>9668</v>
      </c>
      <c r="F81" s="617"/>
      <c r="G81" s="617"/>
      <c r="H81" s="466">
        <v>64000</v>
      </c>
      <c r="I81" s="477"/>
      <c r="J81" s="477"/>
      <c r="K81" s="1693">
        <f t="shared" si="11"/>
        <v>73668</v>
      </c>
      <c r="L81" s="466">
        <v>32000</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9668</v>
      </c>
      <c r="F84" s="617"/>
      <c r="G84" s="617"/>
      <c r="H84" s="1692">
        <f>SUM(H78:H83)</f>
        <v>64000</v>
      </c>
      <c r="I84" s="477"/>
      <c r="J84" s="477"/>
      <c r="K84" s="1692">
        <f>SUM(K78:K83)</f>
        <v>73668</v>
      </c>
      <c r="L84" s="1692">
        <f>SUM(L78:L83)</f>
        <v>32000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9668</v>
      </c>
      <c r="F102" s="617"/>
      <c r="G102" s="617"/>
      <c r="H102" s="1699">
        <f>SUM(H84,H92,H100,H101)</f>
        <v>64000</v>
      </c>
      <c r="I102" s="477"/>
      <c r="J102" s="477"/>
      <c r="K102" s="1699">
        <f>SUM(K84,K92,K100,K101)</f>
        <v>73668</v>
      </c>
      <c r="L102" s="1699">
        <f>SUM(L84,L92,L100,L101)</f>
        <v>32000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62771</v>
      </c>
      <c r="D114" s="1692">
        <f t="shared" ref="D114:K114" si="13">SUM(D33,D74,D75,D102,D112,D113)</f>
        <v>729</v>
      </c>
      <c r="E114" s="1692">
        <f t="shared" si="13"/>
        <v>20880</v>
      </c>
      <c r="F114" s="1692">
        <f t="shared" si="13"/>
        <v>38373</v>
      </c>
      <c r="G114" s="1692">
        <f t="shared" si="13"/>
        <v>24855</v>
      </c>
      <c r="H114" s="1692">
        <f>SUM(H33,H74,H75,H102,H112,H113)</f>
        <v>64150</v>
      </c>
      <c r="I114" s="1692">
        <f t="shared" si="13"/>
        <v>0</v>
      </c>
      <c r="J114" s="1692">
        <f t="shared" si="13"/>
        <v>0</v>
      </c>
      <c r="K114" s="1692">
        <f t="shared" si="13"/>
        <v>211758</v>
      </c>
      <c r="L114" s="1692">
        <f>SUM(L33,L74,L75,L102,L112,L113)</f>
        <v>170877</v>
      </c>
    </row>
    <row r="115" spans="1:14" ht="13.5" thickTop="1" x14ac:dyDescent="0.2">
      <c r="A115" s="2173" t="s">
        <v>1053</v>
      </c>
      <c r="B115" s="2174"/>
      <c r="C115" s="619"/>
      <c r="D115" s="619"/>
      <c r="E115" s="619"/>
      <c r="F115" s="619"/>
      <c r="G115" s="619"/>
      <c r="H115" s="619"/>
      <c r="I115" s="619"/>
      <c r="J115" s="619"/>
      <c r="K115" s="1706">
        <f>'Revenues 9-14'!C275-'Expenditures 15-22'!K114</f>
        <v>50340</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c r="D124" s="466"/>
      <c r="E124" s="466"/>
      <c r="F124" s="466"/>
      <c r="G124" s="466"/>
      <c r="H124" s="466"/>
      <c r="I124" s="467"/>
      <c r="J124" s="467"/>
      <c r="K124" s="1692">
        <f>SUM(C124:J124)</f>
        <v>0</v>
      </c>
      <c r="L124" s="466"/>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0</v>
      </c>
      <c r="D127" s="1692">
        <f t="shared" ref="D127:L127" si="14">SUM(D122:D126)</f>
        <v>0</v>
      </c>
      <c r="E127" s="1692">
        <f t="shared" si="14"/>
        <v>0</v>
      </c>
      <c r="F127" s="1692">
        <f t="shared" si="14"/>
        <v>0</v>
      </c>
      <c r="G127" s="1692">
        <f t="shared" si="14"/>
        <v>0</v>
      </c>
      <c r="H127" s="1692">
        <f t="shared" si="14"/>
        <v>0</v>
      </c>
      <c r="I127" s="1692">
        <f t="shared" si="14"/>
        <v>0</v>
      </c>
      <c r="J127" s="1692">
        <f t="shared" si="14"/>
        <v>0</v>
      </c>
      <c r="K127" s="1692">
        <f t="shared" si="14"/>
        <v>0</v>
      </c>
      <c r="L127" s="1692">
        <f t="shared" si="14"/>
        <v>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0</v>
      </c>
      <c r="D129" s="1699">
        <f t="shared" ref="D129:L129" si="15">SUM(D120,D127,D128)</f>
        <v>0</v>
      </c>
      <c r="E129" s="1699">
        <f t="shared" si="15"/>
        <v>0</v>
      </c>
      <c r="F129" s="1699">
        <f t="shared" si="15"/>
        <v>0</v>
      </c>
      <c r="G129" s="1699">
        <f t="shared" si="15"/>
        <v>0</v>
      </c>
      <c r="H129" s="1699">
        <f t="shared" si="15"/>
        <v>0</v>
      </c>
      <c r="I129" s="1699">
        <f t="shared" si="15"/>
        <v>0</v>
      </c>
      <c r="J129" s="1699">
        <f t="shared" si="15"/>
        <v>0</v>
      </c>
      <c r="K129" s="1699">
        <f t="shared" si="15"/>
        <v>0</v>
      </c>
      <c r="L129" s="1699">
        <f t="shared" si="15"/>
        <v>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0" t="s">
        <v>641</v>
      </c>
      <c r="B151" s="2170"/>
      <c r="C151" s="1692">
        <f>SUM(C129,C130,C139,C149,C150)</f>
        <v>0</v>
      </c>
      <c r="D151" s="1692">
        <f t="shared" ref="D151:K151" si="16">SUM(D129,D130,D139,D149,D150)</f>
        <v>0</v>
      </c>
      <c r="E151" s="1692">
        <f t="shared" si="16"/>
        <v>0</v>
      </c>
      <c r="F151" s="1692">
        <f t="shared" si="16"/>
        <v>0</v>
      </c>
      <c r="G151" s="1692">
        <f t="shared" si="16"/>
        <v>0</v>
      </c>
      <c r="H151" s="1692">
        <f t="shared" si="16"/>
        <v>0</v>
      </c>
      <c r="I151" s="1692">
        <f t="shared" si="16"/>
        <v>0</v>
      </c>
      <c r="J151" s="1692">
        <f t="shared" si="16"/>
        <v>0</v>
      </c>
      <c r="K151" s="1692">
        <f t="shared" si="16"/>
        <v>0</v>
      </c>
      <c r="L151" s="1692">
        <f>SUM(L129,L130,L139,L149,L150)</f>
        <v>0</v>
      </c>
    </row>
    <row r="152" spans="1:14" ht="12.75" customHeight="1" thickTop="1" x14ac:dyDescent="0.2">
      <c r="A152" s="2193" t="s">
        <v>1240</v>
      </c>
      <c r="B152" s="2194"/>
      <c r="C152" s="619"/>
      <c r="D152" s="619"/>
      <c r="E152" s="619"/>
      <c r="F152" s="619"/>
      <c r="G152" s="619"/>
      <c r="H152" s="619"/>
      <c r="I152" s="619"/>
      <c r="J152" s="617"/>
      <c r="K152" s="1706">
        <f>'Revenues 9-14'!D275-'Expenditures 15-22'!K151</f>
        <v>0</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73" t="s">
        <v>1053</v>
      </c>
      <c r="B175" s="2174"/>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3">
        <f>SUM(C182:J182)</f>
        <v>0</v>
      </c>
      <c r="L182" s="466"/>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173" t="s">
        <v>1053</v>
      </c>
      <c r="B211" s="2174"/>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c r="E266" s="617"/>
      <c r="F266" s="617"/>
      <c r="G266" s="617"/>
      <c r="H266" s="617"/>
      <c r="I266" s="617"/>
      <c r="J266" s="617"/>
      <c r="K266" s="1694">
        <f t="shared" si="22"/>
        <v>0</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173" t="s">
        <v>1053</v>
      </c>
      <c r="B296" s="2174"/>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6" t="s">
        <v>1053</v>
      </c>
      <c r="B343" s="2187"/>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3" t="s">
        <v>1053</v>
      </c>
      <c r="B368" s="2174"/>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d21dc803-237d-4c68-8692-8d731fd29118"/>
    <ds:schemaRef ds:uri="http://schemas.microsoft.com/office/2006/documentManagement/types"/>
    <ds:schemaRef ds:uri="http://purl.org/dc/dcmitype/"/>
    <ds:schemaRef ds:uri="6ce3111e-7420-4802-b50a-75d4e9a0b980"/>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 ds:uri="4d435f69-8686-490b-bd6d-b153bf22ab50"/>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2018-10-03T20:37:18Z</cp:lastPrinted>
  <dcterms:created xsi:type="dcterms:W3CDTF">2003-10-29T19:06:34Z</dcterms:created>
  <dcterms:modified xsi:type="dcterms:W3CDTF">2018-11-26T17:12:06Z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