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8800" windowHeight="1177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L342" i="29"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J34" i="182" s="1"/>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H34" i="182" l="1"/>
  <c r="K34" i="182" s="1"/>
  <c r="D81" i="36" s="1"/>
  <c r="D10" i="171" l="1"/>
  <c r="F79" i="34"/>
  <c r="F74" i="34"/>
  <c r="F61" i="34"/>
  <c r="F60" i="34"/>
  <c r="F59" i="34"/>
  <c r="F58" i="34"/>
  <c r="F13" i="34" l="1"/>
  <c r="F12" i="34"/>
  <c r="F11" i="34"/>
  <c r="F10"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L367" i="29"/>
  <c r="J367" i="29"/>
  <c r="I367" i="29"/>
  <c r="L357" i="29"/>
  <c r="L285" i="29" l="1"/>
  <c r="D285" i="29"/>
  <c r="D295" i="29" s="1"/>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1807" i="106" l="1"/>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B1329" i="106" s="1"/>
  <c r="D1329" i="106" s="1"/>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0" i="106" s="1"/>
  <c r="D1410" i="106" s="1"/>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D1807"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c r="D5730" i="106" s="1"/>
  <c r="H18" i="5"/>
  <c r="B5878" i="106"/>
  <c r="D5878" i="106" s="1"/>
  <c r="I18" i="5"/>
  <c r="B5923" i="106"/>
  <c r="D5923" i="106" s="1"/>
  <c r="J18" i="5"/>
  <c r="B6306" i="106"/>
  <c r="D6306" i="106" s="1"/>
  <c r="K18" i="5"/>
  <c r="B5992" i="106"/>
  <c r="D5992" i="106" s="1"/>
  <c r="C40" i="5"/>
  <c r="B5087" i="106" s="1"/>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B5096" i="106"/>
  <c r="D5096" i="106" s="1"/>
  <c r="C82" i="5"/>
  <c r="B5102" i="106" s="1"/>
  <c r="D5102" i="106" s="1"/>
  <c r="D82" i="5"/>
  <c r="B5348" i="106"/>
  <c r="D5348" i="106" s="1"/>
  <c r="C93" i="5"/>
  <c r="B5112" i="106"/>
  <c r="D5112" i="106" s="1"/>
  <c r="C108" i="5"/>
  <c r="B5120" i="106"/>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09" i="5"/>
  <c r="B5121" i="106" s="1"/>
  <c r="D5121" i="106" s="1"/>
  <c r="E109" i="5"/>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4" i="4"/>
  <c r="B2609" i="106" s="1"/>
  <c r="D2609" i="106" s="1"/>
  <c r="G15" i="4"/>
  <c r="B6032" i="106" s="1"/>
  <c r="D6032" i="106" s="1"/>
  <c r="F13" i="4"/>
  <c r="B2596" i="106" s="1"/>
  <c r="D2596"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B5770" i="106"/>
  <c r="D5770" i="106" s="1"/>
  <c r="F136" i="34"/>
  <c r="F131" i="34"/>
  <c r="F130" i="34"/>
  <c r="F128" i="34"/>
  <c r="F127" i="34"/>
  <c r="F111" i="34"/>
  <c r="B5847" i="106"/>
  <c r="D5847" i="106" s="1"/>
  <c r="B5752" i="106"/>
  <c r="D5752" i="106" s="1"/>
  <c r="B5599" i="106"/>
  <c r="D5599" i="106" s="1"/>
  <c r="G4" i="4"/>
  <c r="B2603" i="106" s="1"/>
  <c r="D2603" i="106" s="1"/>
  <c r="K274" i="5"/>
  <c r="H173" i="5"/>
  <c r="B5906" i="106" s="1"/>
  <c r="D5906" i="106" s="1"/>
  <c r="H109" i="5"/>
  <c r="B6025" i="106" s="1"/>
  <c r="D6025" i="106" s="1"/>
  <c r="D109" i="5"/>
  <c r="B5356" i="106" s="1"/>
  <c r="D5356" i="106" s="1"/>
  <c r="F106" i="34"/>
  <c r="D7" i="7"/>
  <c r="B1763" i="106" s="1"/>
  <c r="D1763" i="106" s="1"/>
  <c r="H4" i="4"/>
  <c r="D4" i="4"/>
  <c r="B2564" i="106" s="1"/>
  <c r="D2564" i="106" s="1"/>
  <c r="H6" i="4"/>
  <c r="B2656" i="106" s="1"/>
  <c r="D2656" i="106" s="1"/>
  <c r="B2655" i="106"/>
  <c r="D2655" i="106" s="1"/>
  <c r="B1746" i="106"/>
  <c r="D1746" i="106" s="1"/>
  <c r="D17" i="7"/>
  <c r="B4104" i="106" s="1"/>
  <c r="D4104" i="106" s="1"/>
  <c r="D12" i="7"/>
  <c r="B1769" i="106" s="1"/>
  <c r="D1769" i="106" s="1"/>
  <c r="D11" i="7"/>
  <c r="B1768" i="106" s="1"/>
  <c r="D1768" i="106" s="1"/>
  <c r="D15" i="7"/>
  <c r="B1772" i="106" s="1"/>
  <c r="D1772" i="106" s="1"/>
  <c r="C172" i="5" l="1"/>
  <c r="B5214" i="106" s="1"/>
  <c r="D5214" i="106" s="1"/>
  <c r="C173" i="5"/>
  <c r="B5223" i="106" s="1"/>
  <c r="D5223"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B6893" i="106"/>
  <c r="D6893" i="106" s="1"/>
  <c r="F47" i="34"/>
  <c r="B6877" i="106"/>
  <c r="D6877" i="106" s="1"/>
  <c r="F39" i="34"/>
  <c r="B6216" i="106"/>
  <c r="D6216" i="106" s="1"/>
  <c r="D51" i="36"/>
  <c r="B3703" i="106"/>
  <c r="D3703" i="106" s="1"/>
  <c r="K362" i="29"/>
  <c r="B3676" i="106" s="1"/>
  <c r="D3676" i="106" s="1"/>
  <c r="B3660" i="106"/>
  <c r="D3660" i="106" s="1"/>
  <c r="B3650" i="106"/>
  <c r="D3650" i="106" s="1"/>
  <c r="D352" i="29"/>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C114" i="29"/>
  <c r="B757" i="106" s="1"/>
  <c r="D757" i="106" s="1"/>
  <c r="B2031" i="106"/>
  <c r="D2031" i="106" s="1"/>
  <c r="L16" i="11"/>
  <c r="B2061" i="106" s="1"/>
  <c r="D2061"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H8" i="4"/>
  <c r="D274" i="5"/>
  <c r="B3447" i="106"/>
  <c r="D3447" i="106" s="1"/>
  <c r="D19" i="7"/>
  <c r="B1775" i="106" s="1"/>
  <c r="D1775" i="106" s="1"/>
  <c r="B7270" i="106"/>
  <c r="C6" i="4" l="1"/>
  <c r="B2553" i="106" s="1"/>
  <c r="D255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B2658" i="106"/>
  <c r="D2658" i="106" s="1"/>
  <c r="H10" i="4"/>
  <c r="B4127" i="106" s="1"/>
  <c r="D4127" i="106" s="1"/>
  <c r="D7" i="4"/>
  <c r="D275" i="5"/>
  <c r="B5507" i="106"/>
  <c r="D5507" i="106" s="1"/>
  <c r="B7298" i="106"/>
  <c r="B7299" i="106"/>
  <c r="G41" i="108" l="1"/>
  <c r="E41" i="108"/>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19" i="171" s="1"/>
  <c r="D32" i="171" s="1"/>
  <c r="D49" i="171" s="1"/>
  <c r="D8" i="146"/>
  <c r="F10" i="4"/>
  <c r="B4125" i="106" s="1"/>
  <c r="D4125" i="106" s="1"/>
  <c r="B2595" i="106"/>
  <c r="D2595" i="106" s="1"/>
  <c r="G44" i="108"/>
  <c r="G45" i="108" s="1"/>
  <c r="E44" i="108"/>
  <c r="E45" i="108" s="1"/>
  <c r="H37" i="37"/>
  <c r="B285" i="106"/>
  <c r="D285" i="106" s="1"/>
  <c r="N37" i="3"/>
  <c r="B3678" i="106"/>
  <c r="D3678" i="106" s="1"/>
  <c r="K368" i="29"/>
  <c r="B3681" i="106" s="1"/>
  <c r="D3681" i="106" s="1"/>
  <c r="B1510" i="106"/>
  <c r="D1510" i="106" s="1"/>
  <c r="K295" i="29"/>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K152" i="29" l="1"/>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<sst xmlns="http://schemas.openxmlformats.org/spreadsheetml/2006/main" count="5024" uniqueCount="2102">
  <si>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</si>
  <si>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</si>
  <si>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</si>
  <si>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</si>
  <si>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</si>
  <si>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</si>
  <si>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</si>
  <si>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</si>
  <si>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</si>
  <si>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</si>
  <si>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</si>
  <si>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</si>
  <si>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</si>
  <si>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</si>
  <si>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</si>
  <si>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</si>
  <si>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</si>
  <si>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</si>
  <si>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</si>
  <si>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</si>
  <si>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</si>
  <si>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</si>
  <si>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</si>
  <si>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</si>
  <si>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</si>
  <si>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</si>
  <si>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</si>
  <si>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</si>
  <si>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</si>
  <si>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</si>
  <si>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</si>
  <si>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</si>
  <si>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</si>
  <si>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</si>
  <si>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</si>
  <si>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</si>
  <si>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</si>
  <si>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</si>
  <si>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</si>
  <si>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</si>
  <si>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</si>
  <si>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</si>
  <si>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</si>
  <si>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</si>
  <si>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</si>
  <si>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</si>
  <si>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</si>
  <si>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</si>
  <si>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</si>
  <si>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</si>
  <si>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</si>
  <si>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</si>
  <si>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</si>
  <si>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</si>
  <si>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</si>
  <si>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</si>
  <si>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</si>
  <si>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</si>
  <si>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</si>
  <si>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</si>
  <si>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</si>
  <si>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</si>
  <si>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</si>
  <si>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</si>
  <si>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</si>
  <si>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</si>
  <si>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</si>
  <si>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</si>
  <si>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</si>
  <si>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</si>
  <si>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</si>
  <si>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</si>
  <si>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</si>
  <si>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</si>
  <si>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</si>
  <si>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</si>
  <si>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</si>
  <si>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</si>
  <si>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</si>
  <si>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</si>
  <si>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</si>
  <si>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</si>
  <si>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</si>
  <si>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</si>
  <si>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</si>
  <si>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</si>
  <si>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</si>
  <si>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</si>
  <si>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</si>
  <si>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</si>
  <si>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</si>
  <si>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</si>
  <si>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</si>
  <si>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</si>
  <si>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</si>
  <si>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</si>
  <si>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</si>
  <si>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</si>
  <si>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</si>
  <si>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</si>
  <si>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</si>
  <si>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</si>
  <si>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</si>
  <si>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</si>
  <si>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</si>
  <si>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</si>
  <si>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</si>
  <si>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</si>
  <si>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</si>
  <si>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</si>
  <si>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</si>
  <si>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</si>
  <si>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</si>
  <si>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</si>
  <si>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</si>
  <si>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</si>
  <si>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</si>
  <si>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</si>
  <si>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</si>
  <si>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</si>
  <si>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</si>
  <si>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</si>
  <si>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</si>
  <si>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</si>
  <si>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</si>
  <si>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</si>
  <si>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</si>
  <si>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</si>
  <si>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</si>
  <si>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</si>
  <si>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</si>
  <si>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</si>
  <si>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</si>
  <si>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</si>
  <si>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</si>
  <si>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</si>
  <si>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</si>
  <si>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</si>
  <si>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</si>
  <si>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</si>
  <si>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</si>
  <si>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</si>
  <si>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</si>
  <si>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</si>
  <si>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</si>
  <si>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</si>
  <si>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</si>
  <si>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</si>
  <si>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</si>
  <si>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</si>
  <si>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</si>
  <si>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</si>
  <si>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</si>
  <si>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</si>
  <si>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</si>
  <si>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</si>
  <si>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</si>
  <si>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</si>
  <si>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</si>
  <si>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</si>
  <si>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</si>
  <si>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</si>
  <si>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</si>
  <si>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</si>
  <si>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</si>
  <si>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</si>
  <si>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</si>
  <si>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</si>
  <si>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</si>
  <si>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</si>
  <si>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</si>
  <si>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</si>
  <si>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</si>
  <si>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</si>
  <si>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</si>
  <si>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</si>
  <si>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</si>
  <si>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</si>
  <si>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</si>
  <si>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</si>
  <si>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</si>
  <si>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</si>
  <si>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</si>
  <si>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</si>
  <si>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</si>
  <si>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</si>
  <si>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</si>
  <si>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</si>
  <si>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</si>
  <si>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</si>
  <si>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</si>
  <si>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</si>
  <si>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</si>
  <si>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</si>
  <si>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</si>
  <si>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</si>
  <si>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</si>
  <si>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</si>
  <si>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</si>
  <si>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</si>
  <si>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</si>
  <si>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</si>
  <si>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</si>
  <si>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</si>
  <si>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</si>
  <si>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</si>
  <si>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</si>
  <si>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</si>
  <si>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</si>
  <si>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</si>
  <si>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</si>
  <si>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</si>
  <si>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</si>
  <si>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</si>
  <si>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</si>
  <si>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</si>
  <si>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</si>
  <si>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</si>
  <si>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</si>
  <si>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</si>
  <si>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</si>
  <si>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</si>
  <si>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</si>
  <si>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</si>
  <si>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</si>
  <si>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</si>
  <si>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</si>
  <si>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</si>
  <si>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</si>
  <si>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</si>
  <si>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</si>
  <si>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</si>
  <si>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</si>
  <si>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</si>
  <si>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</si>
  <si>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</si>
  <si>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</si>
  <si>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</si>
  <si>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</si>
  <si>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</si>
  <si>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</si>
  <si>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</si>
  <si>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</si>
  <si>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</si>
  <si>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</si>
  <si>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</si>
  <si>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</si>
  <si>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</si>
  <si>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</si>
  <si>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</si>
  <si>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</si>
  <si>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</si>
  <si>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</si>
  <si>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</si>
  <si>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</si>
  <si>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</si>
  <si>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</si>
  <si>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</si>
  <si>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</si>
  <si>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</si>
  <si>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</si>
  <si>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</si>
  <si>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</si>
  <si>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</si>
  <si>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</si>
  <si>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</si>
  <si>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</si>
  <si>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</si>
  <si>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</si>
  <si>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</si>
  <si>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</si>
  <si>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</si>
  <si>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</si>
  <si>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</si>
  <si>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</si>
  <si>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</si>
  <si>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</si>
  <si>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</si>
  <si>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</si>
  <si>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</si>
  <si>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</si>
  <si>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</si>
  <si>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</si>
  <si>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</si>
  <si>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</si>
  <si>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</si>
  <si>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</si>
  <si>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</si>
  <si>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</si>
  <si>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</si>
  <si>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</si>
  <si>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</si>
  <si>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</si>
  <si>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</si>
  <si>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</si>
  <si>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</si>
  <si>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</si>
  <si>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</si>
  <si>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</si>
  <si>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</si>
  <si>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</si>
  <si>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</si>
  <si>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</si>
  <si>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</si>
  <si>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</si>
  <si>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</si>
  <si>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</si>
  <si>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</si>
  <si>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</si>
  <si>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</si>
  <si>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</si>
  <si>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</si>
  <si>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</si>
  <si>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</si>
  <si>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</si>
  <si>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</si>
  <si>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</si>
  <si>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</si>
  <si>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</si>
  <si>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</si>
  <si>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</si>
  <si>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</si>
  <si>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</si>
  <si>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</si>
  <si>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</si>
  <si>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</si>
  <si>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</si>
  <si>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</si>
  <si>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</si>
  <si>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</si>
  <si>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</si>
  <si>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</si>
  <si>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</si>
  <si>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</si>
  <si>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</si>
  <si>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</si>
  <si>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</si>
  <si>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</si>
  <si>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</si>
  <si>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</si>
  <si>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</si>
  <si>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</si>
  <si>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</si>
  <si>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</si>
  <si>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</si>
  <si>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</si>
  <si>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</si>
  <si>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</si>
  <si>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</si>
  <si>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</si>
  <si>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</si>
  <si>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</si>
  <si>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</si>
  <si>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</si>
  <si>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</si>
  <si>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</si>
  <si>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</si>
  <si>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</si>
  <si>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</si>
  <si>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</si>
  <si>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</si>
  <si>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</si>
  <si>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</si>
  <si>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</si>
  <si>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</si>
  <si>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</si>
  <si>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</si>
  <si>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</si>
  <si>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</si>
  <si>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</si>
  <si>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</si>
  <si>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</si>
  <si>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</si>
  <si>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</si>
  <si>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</si>
  <si>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</si>
  <si>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</si>
  <si>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</si>
  <si>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</si>
  <si>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</si>
  <si>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</si>
  <si>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</si>
  <si>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</si>
  <si>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</si>
  <si>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</si>
  <si>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</si>
  <si>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</si>
  <si>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</si>
  <si>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</si>
  <si>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</si>
  <si>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</si>
  <si>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</si>
  <si>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</si>
  <si>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</si>
  <si>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</si>
  <si>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</si>
  <si>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</si>
  <si>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</si>
  <si>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</si>
  <si>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</si>
  <si>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</si>
  <si>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</si>
  <si>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</si>
  <si>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</si>
  <si>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</si>
  <si>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</si>
  <si>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</si>
  <si>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</si>
  <si>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</si>
  <si>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</si>
  <si>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</si>
  <si>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</si>
  <si>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</si>
  <si>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</si>
  <si>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</si>
  <si>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</si>
  <si>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</si>
  <si>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</si>
  <si>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</si>
  <si>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</si>
  <si>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</si>
  <si>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</si>
  <si>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</si>
  <si>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</si>
  <si>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</si>
  <si>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</si>
  <si>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</si>
  <si>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</si>
  <si>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</si>
  <si>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</si>
  <si>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</si>
  <si>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</si>
  <si>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</si>
  <si>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</si>
  <si>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</si>
  <si>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</si>
  <si>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</si>
  <si>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</si>
  <si>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</si>
  <si>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</si>
  <si>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</si>
  <si>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</si>
  <si>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</si>
  <si>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</si>
  <si>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</si>
  <si>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</si>
  <si>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</si>
  <si>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</si>
  <si>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</si>
  <si>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</si>
  <si>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</si>
  <si>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</si>
  <si>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</si>
  <si>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</si>
  <si>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</si>
  <si>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</si>
  <si>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</si>
  <si>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</si>
  <si>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</si>
  <si>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</si>
  <si>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</si>
  <si>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</si>
  <si>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</si>
  <si>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</si>
  <si>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</si>
  <si>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</si>
  <si>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</si>
  <si>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</si>
  <si>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</si>
  <si>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</si>
  <si>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</si>
  <si>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</si>
  <si>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</si>
  <si>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</si>
  <si>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</si>
  <si>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</si>
  <si>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</si>
  <si>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</si>
  <si>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</si>
  <si>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</si>
  <si>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</si>
  <si>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</si>
  <si>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</si>
  <si>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</si>
  <si>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</si>
  <si>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</si>
  <si>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</si>
  <si>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</si>
  <si>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</si>
  <si>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</si>
  <si>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</si>
  <si>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</si>
  <si>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</si>
  <si>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</si>
  <si>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</si>
  <si>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</si>
  <si>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</si>
  <si>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</si>
  <si>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</si>
  <si>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</si>
  <si>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</si>
  <si>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</si>
  <si>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</si>
  <si>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</si>
  <si>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</si>
  <si>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</si>
  <si>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</si>
  <si>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</si>
  <si>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</si>
  <si>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</si>
  <si>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</si>
  <si>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</si>
  <si>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</si>
  <si>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</si>
  <si>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</si>
  <si>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</si>
  <si>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</si>
  <si>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</si>
  <si>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</si>
  <si>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</si>
  <si>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</si>
  <si>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</si>
  <si>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</si>
  <si>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</si>
  <si>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</si>
  <si>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</si>
  <si>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</si>
  <si>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</si>
  <si>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</si>
  <si>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</si>
  <si>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</si>
  <si>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</si>
  <si>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</si>
  <si>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</si>
  <si>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</si>
  <si>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</si>
  <si>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</si>
  <si>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</si>
  <si>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</si>
  <si>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</si>
  <si>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</si>
  <si>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</si>
  <si>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</si>
  <si>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</si>
  <si>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</si>
  <si>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</si>
  <si>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</si>
  <si>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</si>
  <si>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</si>
  <si>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</si>
  <si>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</si>
  <si>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</si>
  <si>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</si>
  <si>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</si>
  <si>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</si>
  <si>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</si>
  <si>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</si>
  <si>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</si>
  <si>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</si>
  <si>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</si>
  <si>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</si>
  <si>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</si>
  <si>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</si>
  <si>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</si>
  <si>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</si>
  <si>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</si>
  <si>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</si>
  <si>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</si>
  <si>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</si>
  <si>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</si>
  <si>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</si>
  <si>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</si>
  <si>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</si>
  <si>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</si>
  <si>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</si>
  <si>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</si>
  <si>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</si>
  <si>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</si>
  <si>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</si>
  <si>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</si>
  <si>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</si>
  <si>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</si>
  <si>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</si>
  <si>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</si>
  <si>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</si>
  <si>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</si>
  <si>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</si>
  <si>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</si>
  <si>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</si>
  <si>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</si>
  <si>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</si>
  <si>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</si>
  <si>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</si>
  <si>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</si>
  <si>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</si>
  <si>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</si>
  <si>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</si>
  <si>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</si>
  <si>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</si>
  <si>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</si>
  <si>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</si>
  <si>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</si>
  <si>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</si>
  <si>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</si>
  <si>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</si>
  <si>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</si>
  <si>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</si>
  <si>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</si>
  <si>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</si>
  <si>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</si>
  <si>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</si>
  <si>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</si>
  <si>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</si>
  <si>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</si>
  <si>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</si>
  <si>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</si>
  <si>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</si>
  <si>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</si>
  <si>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</si>
  <si>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</si>
  <si>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</si>
  <si>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</si>
  <si>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</si>
  <si>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</si>
  <si>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</si>
  <si>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</si>
  <si>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</si>
  <si>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</si>
  <si>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</si>
  <si>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</si>
  <si>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</si>
  <si>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</si>
  <si>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</si>
  <si>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</si>
  <si>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</si>
  <si>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</si>
  <si>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</si>
  <si>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</si>
  <si>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</si>
  <si>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</si>
  <si>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</si>
  <si>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</si>
  <si>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</si>
  <si>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</si>
  <si>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</si>
  <si>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</si>
  <si>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</si>
  <si>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</si>
  <si>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</si>
  <si>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</si>
  <si>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</si>
  <si>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</si>
  <si>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</si>
  <si>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</si>
  <si>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</si>
  <si>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</si>
  <si>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</si>
  <si>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</si>
  <si>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</si>
  <si>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</si>
  <si>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</si>
  <si>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</si>
  <si>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</si>
  <si>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</si>
  <si>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</si>
  <si>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</si>
  <si>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</si>
  <si>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</si>
  <si>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</si>
  <si>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</si>
  <si>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</si>
  <si>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</si>
  <si>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</si>
  <si>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</si>
  <si>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</si>
  <si>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</si>
  <si>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</si>
  <si>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</si>
  <si>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</si>
  <si>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</si>
  <si>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</si>
  <si>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</si>
  <si>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</si>
  <si>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</si>
  <si>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</si>
  <si>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</si>
  <si>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</si>
  <si>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</si>
  <si>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</si>
  <si>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</si>
  <si>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</si>
  <si>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</si>
  <si>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</si>
  <si>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</si>
  <si>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</si>
  <si>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</si>
  <si>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</si>
  <si>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</si>
  <si>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</si>
  <si>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</si>
  <si>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</si>
  <si>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</si>
  <si>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</si>
  <si>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</si>
  <si>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</si>
  <si>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</si>
  <si>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</si>
  <si>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</si>
  <si>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</si>
  <si>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</si>
  <si>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</si>
  <si>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</si>
  <si>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</si>
  <si>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</si>
  <si>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</si>
  <si>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</si>
  <si>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</si>
  <si>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</si>
  <si>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</si>
  <si>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</si>
  <si>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</si>
  <si>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</si>
  <si>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</si>
  <si>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</si>
  <si>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</si>
  <si>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</si>
  <si>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</si>
  <si>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</si>
  <si>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</si>
  <si>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</si>
  <si>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</si>
  <si>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</si>
  <si>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</si>
  <si>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</si>
  <si>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</si>
  <si>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</si>
  <si>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</si>
  <si>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</si>
  <si>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</si>
  <si>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</si>
  <si>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</si>
  <si>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</si>
  <si>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</si>
  <si>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</si>
  <si>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</si>
  <si>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</si>
  <si>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</si>
  <si>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</si>
  <si>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</si>
  <si>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</si>
  <si>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</si>
  <si>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</si>
  <si>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</si>
  <si>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</si>
  <si>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</si>
  <si>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</si>
  <si>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</si>
  <si>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</si>
  <si>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</si>
  <si>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</si>
  <si>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</si>
  <si>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</si>
  <si>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</si>
  <si>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</si>
  <si>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</si>
  <si>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</si>
  <si>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</si>
  <si>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</si>
  <si>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</si>
  <si>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</si>
  <si>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</si>
  <si>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</si>
  <si>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</si>
  <si>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</si>
  <si>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</si>
  <si>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</si>
  <si>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</si>
  <si>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</si>
  <si>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</si>
  <si>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</si>
  <si>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</si>
  <si>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</si>
  <si>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</si>
  <si>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</si>
  <si>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</si>
  <si>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</si>
  <si>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</si>
  <si>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</si>
  <si>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</si>
  <si>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</si>
  <si>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</si>
  <si>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</si>
  <si>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</si>
  <si>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</si>
  <si>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</si>
  <si>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</si>
  <si>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</si>
  <si>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</si>
  <si>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</si>
  <si>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</si>
  <si>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</si>
  <si>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</si>
  <si>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</si>
  <si>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</si>
  <si>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</si>
  <si>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</si>
  <si>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</si>
  <si>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</si>
  <si>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</si>
  <si>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</si>
  <si>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</si>
  <si>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</si>
  <si>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</si>
  <si>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</si>
  <si>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</si>
  <si>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</si>
  <si>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</si>
  <si>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</si>
  <si>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</si>
  <si>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</si>
  <si>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</si>
  <si>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</si>
  <si>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</si>
  <si>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</si>
  <si>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</si>
  <si>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</si>
  <si>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</si>
  <si>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</si>
  <si>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</si>
  <si>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</si>
  <si>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</si>
  <si>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</si>
  <si>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</si>
  <si>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</si>
  <si>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</si>
  <si>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</si>
  <si>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</si>
  <si>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</si>
  <si>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</si>
  <si>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</si>
  <si>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</si>
  <si>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</si>
  <si>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</si>
  <si>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</si>
  <si>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</si>
  <si>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</si>
  <si>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</si>
  <si>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</si>
  <si>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</si>
  <si>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</si>
  <si>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</si>
  <si>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</si>
  <si>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</si>
  <si>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</si>
  <si>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</si>
  <si>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</si>
  <si>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</si>
  <si>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</si>
  <si>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</si>
  <si>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</si>
  <si>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</si>
  <si>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</si>
  <si>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</si>
  <si>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</si>
  <si>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</si>
  <si>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</si>
  <si>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</si>
  <si>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</si>
  <si>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</si>
  <si>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</si>
  <si>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</si>
  <si>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</si>
  <si>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</si>
  <si>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</si>
  <si>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</si>
  <si>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</si>
  <si>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</si>
  <si>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</si>
  <si>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</si>
  <si>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</si>
  <si>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</si>
  <si>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</si>
  <si>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</si>
  <si>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</si>
  <si>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</si>
  <si>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</si>
  <si>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</si>
  <si>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</si>
  <si>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</si>
  <si>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</si>
  <si>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</si>
  <si>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</si>
  <si>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</si>
  <si>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</si>
  <si>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</si>
  <si>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</si>
  <si>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</si>
  <si>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</si>
  <si>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</si>
  <si>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</si>
  <si>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</si>
  <si>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</si>
  <si>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</si>
  <si>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</si>
  <si>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</si>
  <si>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</si>
  <si>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</si>
  <si>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</si>
  <si>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</si>
  <si>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</si>
  <si>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</si>
  <si>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</si>
  <si>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</si>
  <si>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</si>
  <si>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</si>
  <si>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</si>
  <si>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</si>
  <si>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</si>
  <si>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</si>
  <si>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</si>
  <si>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</si>
  <si>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</si>
  <si>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</si>
  <si>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</si>
  <si>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</si>
  <si>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</si>
  <si>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</si>
  <si>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</si>
  <si>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</si>
  <si>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</si>
  <si>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</si>
  <si>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</si>
  <si>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</si>
  <si>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</si>
  <si>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</si>
  <si>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</si>
  <si>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</si>
  <si>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</si>
  <si>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</si>
  <si>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</si>
  <si>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</si>
  <si>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</si>
  <si>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</si>
  <si>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</si>
  <si>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</si>
  <si>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</si>
  <si>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</si>
  <si>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</si>
  <si>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</si>
  <si>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</si>
  <si>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</si>
  <si>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</si>
  <si>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</si>
  <si>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</si>
  <si>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</si>
  <si>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</si>
  <si>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</si>
  <si>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</si>
  <si>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</si>
  <si>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</si>
  <si>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</si>
  <si>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</si>
  <si>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</si>
  <si>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</si>
  <si>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</si>
  <si>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</si>
  <si>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</si>
  <si>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</si>
  <si>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</si>
  <si>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</si>
  <si>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</si>
  <si>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</si>
  <si>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</si>
  <si>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</si>
  <si>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</si>
  <si>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</si>
  <si>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</si>
  <si>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</si>
  <si>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</si>
  <si>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</si>
  <si>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</si>
  <si>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</si>
  <si>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</si>
  <si>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</si>
  <si>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</si>
  <si>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</si>
  <si>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</si>
  <si>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</si>
  <si>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</si>
  <si>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</si>
  <si>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</si>
  <si>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</si>
  <si>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</si>
  <si>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</si>
  <si>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</si>
  <si>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</si>
  <si>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</si>
  <si>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</si>
  <si>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</si>
  <si>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</si>
  <si>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</si>
  <si>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</si>
  <si>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</si>
  <si>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</si>
  <si>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</si>
  <si>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</si>
  <si>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</si>
  <si>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</si>
  <si>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</si>
  <si>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</si>
  <si>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</si>
  <si>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</si>
  <si>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</si>
  <si>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</si>
  <si>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</si>
  <si>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</si>
  <si>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</si>
  <si>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</si>
  <si>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</si>
  <si>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</si>
  <si>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</si>
  <si>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</si>
  <si>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</si>
  <si>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</si>
  <si>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</si>
  <si>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</si>
  <si>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</si>
  <si>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</si>
  <si>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</si>
  <si>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</si>
  <si>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</si>
  <si>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</si>
  <si>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</si>
  <si>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</si>
  <si>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</si>
  <si>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</si>
  <si>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</si>
  <si>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</si>
  <si>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</si>
  <si>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</si>
  <si>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</si>
  <si>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</si>
  <si>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</si>
  <si>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</si>
  <si>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</si>
  <si>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</si>
  <si>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</si>
  <si>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</si>
  <si>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</si>
  <si>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</si>
  <si>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</si>
  <si>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</si>
  <si>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</si>
  <si>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</si>
  <si>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</si>
  <si>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</si>
  <si>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</si>
  <si>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</si>
  <si>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</si>
  <si>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</si>
  <si>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</si>
  <si>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</si>
  <si>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</si>
  <si>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</si>
  <si>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</si>
  <si>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</si>
  <si>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</si>
  <si>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</si>
  <si>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</si>
  <si>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</si>
  <si>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</si>
  <si>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</si>
  <si>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</si>
  <si>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</si>
  <si>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</si>
  <si>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</si>
  <si>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</si>
  <si>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</si>
  <si>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</si>
  <si>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</si>
  <si>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</si>
  <si>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</si>
  <si>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</si>
  <si>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</si>
  <si>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</si>
  <si>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</si>
  <si>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</si>
  <si>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</si>
  <si>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</si>
  <si>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</si>
  <si>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</si>
  <si>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</si>
  <si>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</si>
  <si>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</si>
  <si>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</si>
  <si>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</si>
  <si>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</si>
  <si>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</si>
  <si>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</si>
  <si>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</si>
  <si>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</si>
  <si>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</si>
  <si>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</si>
  <si>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</si>
  <si>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</si>
  <si>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</si>
  <si>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</si>
  <si>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</si>
  <si>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</si>
  <si>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</si>
  <si>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</si>
  <si>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</si>
  <si>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</si>
  <si>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</si>
  <si>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</si>
  <si>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</si>
  <si>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</si>
  <si>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</si>
  <si>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</si>
  <si>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</si>
  <si>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</si>
  <si>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</si>
  <si>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</si>
  <si>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</si>
  <si>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</si>
  <si>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</si>
  <si>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</si>
  <si>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</si>
  <si>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</si>
  <si>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</si>
  <si>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</si>
  <si>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</si>
  <si>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</si>
  <si>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</si>
  <si>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</si>
  <si>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</si>
  <si>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</si>
  <si>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</si>
  <si>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</si>
  <si>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</si>
  <si>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</si>
  <si>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</si>
  <si>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</si>
  <si>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</si>
  <si>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</si>
  <si>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</si>
  <si>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</si>
  <si>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</si>
  <si>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</si>
  <si>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</si>
  <si>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</si>
  <si>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</si>
  <si>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</si>
  <si>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</si>
  <si>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</si>
  <si>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</si>
  <si>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</si>
  <si>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</si>
  <si>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</si>
  <si>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</si>
  <si>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</si>
  <si>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</si>
  <si>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</si>
  <si>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</si>
  <si>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</si>
  <si>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</si>
  <si>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</si>
  <si>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</si>
  <si>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</si>
  <si>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</si>
  <si>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</si>
  <si>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</si>
  <si>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</si>
  <si>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</si>
  <si>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</si>
  <si>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</si>
  <si>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</si>
  <si>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</si>
  <si>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</si>
  <si>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</si>
  <si>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</si>
  <si>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</si>
  <si>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</si>
  <si>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</si>
  <si>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</si>
  <si>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</si>
  <si>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</si>
  <si>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</si>
  <si>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</si>
  <si>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</si>
  <si>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</si>
  <si>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</si>
  <si>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</si>
  <si>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</si>
  <si>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</si>
  <si>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</si>
  <si>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</si>
  <si>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</si>
  <si>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</si>
  <si>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</si>
  <si>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</si>
  <si>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</si>
  <si>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</si>
  <si>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</si>
  <si>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</si>
  <si>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</si>
  <si>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</si>
  <si>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</si>
  <si>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</si>
  <si>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</si>
  <si>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</si>
  <si>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</si>
  <si>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</si>
  <si>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</si>
  <si>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</si>
  <si>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</si>
  <si>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</si>
  <si>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</si>
  <si>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</si>
  <si>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</si>
  <si>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</si>
  <si>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</si>
  <si>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</si>
  <si>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</si>
  <si>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</si>
  <si>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</si>
  <si>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</si>
  <si>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</si>
  <si>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</si>
  <si>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</si>
  <si>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</si>
  <si>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</si>
  <si>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</si>
  <si>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</si>
  <si>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</si>
  <si>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</si>
  <si>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</si>
  <si>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</si>
  <si>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</si>
  <si>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</si>
  <si>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</si>
  <si>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</si>
  <si>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</si>
  <si>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</si>
  <si>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</si>
  <si>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</si>
  <si>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</si>
  <si>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</si>
  <si>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</si>
  <si>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</si>
  <si>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</si>
  <si>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</si>
  <si>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</si>
  <si>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</si>
  <si>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</si>
  <si>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</si>
  <si>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</si>
  <si>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</si>
  <si>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</si>
  <si>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</si>
  <si>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</si>
  <si>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</si>
  <si>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</si>
  <si>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</si>
  <si>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</si>
  <si>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</si>
  <si>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</si>
  <si>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</si>
  <si>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</si>
  <si>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</si>
  <si>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</si>
  <si>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</si>
  <si>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</si>
  <si>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</si>
  <si>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</si>
  <si>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</si>
  <si>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</si>
  <si>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</si>
  <si>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</si>
  <si>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</si>
  <si>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</si>
  <si>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</si>
  <si>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</si>
  <si>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</si>
  <si>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</si>
  <si>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</si>
  <si>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</si>
  <si>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</si>
  <si>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</si>
  <si>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</si>
  <si>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</si>
  <si>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</si>
  <si>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</si>
  <si>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</si>
  <si>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</si>
  <si>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</si>
  <si>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</si>
  <si>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</si>
  <si>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</si>
  <si>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</si>
  <si>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</si>
  <si>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</si>
  <si>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</si>
  <si>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</si>
  <si>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</si>
  <si>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</si>
  <si>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</si>
  <si>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</si>
  <si>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</si>
  <si>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</si>
  <si>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</si>
  <si>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</si>
  <si>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</si>
  <si>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</si>
  <si>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</si>
  <si>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</si>
  <si>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</si>
  <si>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</si>
  <si>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</si>
  <si>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</si>
  <si>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</si>
  <si>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</si>
  <si>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</si>
  <si>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</si>
  <si>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</si>
  <si>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</si>
  <si>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</si>
  <si>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</si>
  <si>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</si>
  <si>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</si>
  <si>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</si>
  <si>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</si>
  <si>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</si>
  <si>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</si>
  <si>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</si>
  <si>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</si>
  <si>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</si>
  <si>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</si>
  <si>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</si>
  <si>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</si>
  <si>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</si>
  <si>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</si>
  <si>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</si>
  <si>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</si>
  <si>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</si>
  <si>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</si>
  <si>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</si>
  <si>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</si>
  <si>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</si>
  <si>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</si>
  <si>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</si>
  <si>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</si>
  <si>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</si>
  <si>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</si>
  <si>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</si>
  <si>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</si>
  <si>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</si>
  <si>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</si>
  <si>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</si>
  <si>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</si>
  <si>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</si>
  <si>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</si>
  <si>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</si>
  <si>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</si>
  <si>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</si>
  <si>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</si>
  <si>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</si>
  <si>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</si>
  <si>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</si>
  <si>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</si>
  <si>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</si>
  <si>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</si>
  <si>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</si>
  <si>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</si>
  <si>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</si>
  <si>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</si>
  <si>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</si>
  <si>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</si>
  <si>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</si>
  <si>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</si>
  <si>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</si>
  <si>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</si>
  <si>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</si>
  <si>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</si>
  <si>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</si>
  <si>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</si>
  <si>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</si>
  <si>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</si>
  <si>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</si>
  <si>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</si>
  <si>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</si>
  <si>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</si>
  <si>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</si>
  <si>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</si>
  <si>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</si>
  <si>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</si>
  <si>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</si>
  <si>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</si>
  <si>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</si>
  <si>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</si>
  <si>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</si>
  <si>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</si>
  <si>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</si>
  <si>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</si>
  <si>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</si>
  <si>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</si>
  <si>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</si>
  <si>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</si>
  <si>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</si>
  <si>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</si>
  <si>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</si>
  <si>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</si>
  <si>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</si>
  <si>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</si>
  <si>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</si>
  <si>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</si>
  <si>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</si>
  <si>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</si>
  <si>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</si>
  <si>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</si>
  <si>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</si>
  <si>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</si>
  <si>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</si>
  <si>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</si>
  <si>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</si>
  <si>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</si>
  <si>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</si>
  <si>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</si>
  <si>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</si>
  <si>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</si>
  <si>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</si>
  <si>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</si>
  <si>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</si>
  <si>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</si>
  <si>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</si>
  <si>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</si>
  <si>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</si>
  <si>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</si>
  <si>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</si>
  <si>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</si>
  <si>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</si>
  <si>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</si>
  <si>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</si>
  <si>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</si>
  <si>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</si>
  <si>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</si>
  <si>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</si>
  <si>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</si>
  <si>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</si>
  <si>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</si>
  <si>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</si>
  <si>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</si>
  <si>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</si>
  <si>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</si>
  <si>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</si>
  <si>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</si>
  <si>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</si>
  <si>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</si>
  <si>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</si>
  <si>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</si>
  <si>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</si>
  <si>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</si>
  <si>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</si>
  <si>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</si>
  <si>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</si>
  <si>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</si>
  <si>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</si>
  <si>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</si>
  <si>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</si>
  <si>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</si>
  <si>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</si>
  <si>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</si>
  <si>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</si>
  <si>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</si>
  <si>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</si>
  <si>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</si>
  <si>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</si>
  <si>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</si>
  <si>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</si>
  <si>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</si>
  <si>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</si>
  <si>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</si>
  <si>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</si>
  <si>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</si>
  <si>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</si>
  <si>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</si>
  <si>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</si>
  <si>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</si>
  <si>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</si>
  <si>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</si>
  <si>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</si>
  <si>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</si>
  <si>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</si>
  <si>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</si>
  <si>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</si>
  <si>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</si>
  <si>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</si>
  <si>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</si>
  <si>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</si>
  <si>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</si>
  <si>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</si>
  <si>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</si>
  <si>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</si>
  <si>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</si>
  <si>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</si>
  <si>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</si>
  <si>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</si>
  <si>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</si>
  <si>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</si>
  <si>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</si>
  <si>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</si>
  <si>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</si>
  <si>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</si>
  <si>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</si>
  <si>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</si>
  <si>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</si>
  <si>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</si>
  <si>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</si>
  <si>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</si>
  <si>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</si>
  <si>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</si>
  <si>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</si>
  <si>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</si>
  <si>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</si>
  <si>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</si>
  <si>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</si>
  <si>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</si>
  <si>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</si>
  <si>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</si>
  <si>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</si>
  <si>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</si>
  <si>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</si>
  <si>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</si>
  <si>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</si>
  <si>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</si>
  <si>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</si>
  <si>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</si>
  <si>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</si>
  <si>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</si>
  <si>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</si>
  <si>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</si>
  <si>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</si>
  <si>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</si>
  <si>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</si>
  <si>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</si>
  <si>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</si>
  <si>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</si>
  <si>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</si>
  <si>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</si>
  <si>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</si>
  <si>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</si>
  <si>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</si>
  <si>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</si>
  <si>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</si>
  <si>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</si>
  <si>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</si>
  <si>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</si>
  <si>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</si>
  <si>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</si>
  <si>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</si>
  <si>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</si>
  <si>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</si>
  <si>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</si>
  <si>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</si>
  <si>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</si>
  <si>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</si>
  <si>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</si>
  <si>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</si>
  <si>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</si>
  <si>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</si>
  <si>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</si>
  <si>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</si>
  <si>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</si>
  <si>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</si>
  <si>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</si>
  <si>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</si>
  <si>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</si>
  <si>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</si>
  <si>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</si>
  <si>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</si>
  <si>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</si>
  <si>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</si>
  <si>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</si>
  <si>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</si>
  <si>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</si>
  <si>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</si>
  <si>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</si>
  <si>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</si>
  <si>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</si>
  <si>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</si>
  <si>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</si>
  <si>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</si>
  <si>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</si>
  <si>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</si>
  <si>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</si>
  <si>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</si>
  <si>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</si>
  <si>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</si>
  <si>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</si>
  <si>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</si>
  <si>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</si>
  <si>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</si>
  <si>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</si>
  <si>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</si>
  <si>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</si>
  <si>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</si>
  <si>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</si>
  <si>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</si>
  <si>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</si>
  <si>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</si>
  <si>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</si>
  <si>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</si>
  <si>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</si>
  <si>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</si>
  <si>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</si>
  <si>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</si>
  <si>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</si>
  <si>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</si>
  <si>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</si>
  <si>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</si>
  <si>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</si>
  <si>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</si>
  <si>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</si>
  <si>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</si>
  <si>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</si>
  <si>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</si>
  <si>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</si>
  <si>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</si>
  <si>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</si>
  <si>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</si>
  <si>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</si>
  <si>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</si>
  <si>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</si>
  <si>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</si>
  <si>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</si>
  <si>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</si>
  <si>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</si>
  <si>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</si>
  <si>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</si>
  <si>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</si>
  <si>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</si>
  <si>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</si>
  <si>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</si>
  <si>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</si>
  <si>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</si>
  <si>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</si>
  <si>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</si>
  <si>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</si>
  <si>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</si>
  <si>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</si>
  <si>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</si>
  <si>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</si>
  <si>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</si>
  <si>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</si>
  <si>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</si>
  <si>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</si>
  <si>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</si>
  <si>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</si>
  <si>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</si>
  <si>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</si>
  <si>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</si>
  <si>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</si>
  <si>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</si>
  <si>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</si>
  <si>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</si>
  <si>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</si>
  <si>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</si>
  <si>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</si>
  <si>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</si>
  <si>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</si>
  <si>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</si>
  <si>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</si>
  <si>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</si>
  <si>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</si>
  <si>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</si>
  <si>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</si>
  <si>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</si>
  <si>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</si>
  <si>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</si>
  <si>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</si>
  <si>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</si>
  <si>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</si>
  <si>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</si>
  <si>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</si>
  <si>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</si>
  <si>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</si>
  <si>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</si>
  <si>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</si>
  <si>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</si>
  <si>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</si>
  <si>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</si>
  <si>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</si>
  <si>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</si>
  <si>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</si>
  <si>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</si>
  <si>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</si>
  <si>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</si>
  <si>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</si>
  <si>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</si>
  <si>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</si>
  <si>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</si>
  <si>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</si>
  <si>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</si>
  <si>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</si>
  <si>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</si>
  <si>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</si>
  <si>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</si>
  <si>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</si>
  <si>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</si>
  <si>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</si>
  <si>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</si>
  <si>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</si>
  <si>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</si>
  <si>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</si>
  <si>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</si>
  <si>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</si>
  <si>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</si>
  <si>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</si>
  <si>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</si>
  <si>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</si>
  <si>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</si>
  <si>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</si>
  <si>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</si>
  <si>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</si>
  <si>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</si>
  <si>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</si>
  <si>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</si>
  <si>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</si>
  <si>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</si>
  <si>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</si>
  <si>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</si>
  <si>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</si>
  <si>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</si>
  <si>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</si>
  <si>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</si>
  <si>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</si>
  <si>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</si>
  <si>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</si>
  <si>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</si>
  <si>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</si>
  <si>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</si>
  <si>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</si>
  <si>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</si>
  <si>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</si>
  <si>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</si>
  <si>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</si>
  <si>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</si>
  <si>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</si>
  <si>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</si>
  <si>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</si>
  <si>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</si>
  <si>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</si>
  <si>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</si>
  <si>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</si>
  <si>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</si>
  <si>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</si>
  <si>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</si>
  <si>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</si>
  <si>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</si>
  <si>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</si>
  <si>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</si>
  <si>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</si>
  <si>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</si>
  <si>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</si>
  <si>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</si>
  <si>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</si>
  <si>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</si>
  <si>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</si>
  <si>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</si>
  <si>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</si>
  <si>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</si>
  <si>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</si>
  <si>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</si>
  <si>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</si>
  <si>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</si>
  <si>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</si>
  <si>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</si>
  <si>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</si>
  <si>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</si>
  <si>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</si>
  <si>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</si>
  <si>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</si>
  <si>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</si>
  <si>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</si>
  <si>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</si>
  <si>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</si>
  <si>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</si>
  <si>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</si>
  <si>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</si>
  <si>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</si>
  <si>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</si>
  <si>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</si>
  <si>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</si>
  <si>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</si>
  <si>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</si>
  <si>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</si>
  <si>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</si>
  <si>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</si>
  <si>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</si>
  <si>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</si>
  <si>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</si>
  <si>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</si>
  <si>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</si>
  <si>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</si>
  <si>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</si>
  <si>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</si>
  <si>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</si>
  <si>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</si>
  <si>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</si>
  <si>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</si>
  <si>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</si>
  <si>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</si>
  <si>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</si>
  <si>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</si>
  <si>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</si>
  <si>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</si>
  <si>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</si>
  <si>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</si>
  <si>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</si>
  <si>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</si>
  <si>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</si>
  <si>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</si>
  <si>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</si>
  <si>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</si>
  <si>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</si>
  <si>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</si>
  <si>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</si>
  <si>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</si>
  <si>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</si>
  <si>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</si>
  <si>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</si>
  <si>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</si>
  <si>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</si>
  <si>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</si>
  <si>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</si>
  <si>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</si>
  <si>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</si>
  <si>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</si>
  <si>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</si>
  <si>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</si>
  <si>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</si>
  <si>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</si>
  <si>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</si>
  <si>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</si>
  <si>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</si>
  <si>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</si>
  <si>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</si>
  <si>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</si>
  <si>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</si>
  <si>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</si>
  <si>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</si>
  <si>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</si>
  <si>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</si>
  <si>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</si>
  <si>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</si>
  <si>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</si>
  <si>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</si>
  <si>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</si>
  <si>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</si>
  <si>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</si>
  <si>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</si>
  <si>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</si>
  <si>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</si>
  <si>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</si>
  <si>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</si>
  <si>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</si>
  <si>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</si>
  <si>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</si>
  <si>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</si>
  <si>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</si>
  <si>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</si>
  <si>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</si>
  <si>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</si>
  <si>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</si>
  <si>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</si>
  <si>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</si>
  <si>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</si>
  <si>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</si>
  <si>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</si>
  <si>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</si>
  <si>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</si>
  <si>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</si>
  <si>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</si>
  <si>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</si>
  <si>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</si>
  <si>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</si>
  <si>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</si>
  <si>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</si>
  <si>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</si>
  <si>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</si>
  <si>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</si>
  <si>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</si>
  <si>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</si>
  <si>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</si>
  <si>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</si>
  <si>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</si>
  <si>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</si>
  <si>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</si>
  <si>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</si>
  <si>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</si>
  <si>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</si>
  <si>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</si>
  <si>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</si>
  <si>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</si>
  <si>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</si>
  <si>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</si>
  <si>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</si>
  <si>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</si>
  <si>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</si>
  <si>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</si>
  <si>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</si>
  <si>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</si>
  <si>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</si>
  <si>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</si>
  <si>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</si>
  <si>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</si>
  <si>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</si>
  <si>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</si>
  <si>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</si>
  <si>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</si>
  <si>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</si>
  <si>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</si>
  <si>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</si>
  <si>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</si>
  <si>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</si>
  <si>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</si>
  <si>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</si>
  <si>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</si>
  <si>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</si>
  <si>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</si>
  <si>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</si>
  <si>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</si>
  <si>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</si>
  <si>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</si>
  <si>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</si>
  <si>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</si>
  <si>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</si>
  <si>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</si>
  <si>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</si>
  <si>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</si>
  <si>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</si>
  <si>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</si>
  <si>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</si>
  <si>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</si>
  <si>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</si>
  <si>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</si>
  <si>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</si>
  <si>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</si>
  <si>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</si>
  <si>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</si>
  <si>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</si>
  <si>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</si>
  <si>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</si>
  <si>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</si>
  <si>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</si>
  <si>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</si>
  <si>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</si>
  <si>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</si>
  <si>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</si>
  <si>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</si>
  <si>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</si>
  <si>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</si>
  <si>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</si>
  <si>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</si>
  <si>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</si>
  <si>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</si>
  <si>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</si>
  <si>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</si>
  <si>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</si>
  <si>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</si>
  <si>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</si>
  <si>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</si>
  <si>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</si>
  <si>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</si>
  <si>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</si>
  <si>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</si>
  <si>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</si>
  <si>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</si>
  <si>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</si>
  <si>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</si>
  <si>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</si>
  <si>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</si>
  <si>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</si>
  <si>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</si>
  <si>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</si>
  <si>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</si>
  <si>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</si>
  <si>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</si>
  <si>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</si>
  <si>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</si>
  <si>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</si>
  <si>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</si>
  <si>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</si>
  <si>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</si>
  <si>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</si>
  <si>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</si>
  <si>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</si>
  <si>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</si>
  <si>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</si>
  <si>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</si>
  <si>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</si>
  <si>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</si>
  <si>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</si>
  <si>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</si>
  <si>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</si>
  <si>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</si>
  <si>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</si>
  <si>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</si>
  <si>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</si>
  <si>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</si>
  <si>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</si>
  <si>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</si>
  <si>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</si>
  <si>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</si>
  <si>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</si>
  <si>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</si>
  <si>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</si>
  <si>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</si>
  <si>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</si>
  <si>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</si>
  <si>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</si>
  <si>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</si>
  <si>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</si>
  <si>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</si>
  <si>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</si>
  <si>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</si>
  <si>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</si>
  <si>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</si>
  <si>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</si>
  <si>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</si>
  <si>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</si>
  <si>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</si>
  <si>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</si>
  <si>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</si>
  <si>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</si>
  <si>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</si>
  <si>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</si>
  <si>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</si>
  <si>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</si>
  <si>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</si>
  <si>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</si>
  <si>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</si>
  <si>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</si>
  <si>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</si>
  <si>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</si>
  <si>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</si>
  <si>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</si>
  <si>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</si>
  <si>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</si>
  <si>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</si>
  <si>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</si>
  <si>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</si>
  <si>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</si>
  <si>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</si>
  <si>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</si>
  <si>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</si>
  <si>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</si>
  <si>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</si>
  <si>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</si>
  <si>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</si>
  <si>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</si>
  <si>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</si>
  <si>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</si>
  <si>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</si>
  <si>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</si>
  <si>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</si>
  <si>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</si>
  <si>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</si>
  <si>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</si>
  <si>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</si>
  <si>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</si>
  <si>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</si>
  <si>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</si>
  <si>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</si>
  <si>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</si>
  <si>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</si>
  <si>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</si>
  <si>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</si>
  <si>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Kendall</t>
  </si>
  <si>
    <t>C/O Grundy CTY ROE 109 W Ridge St</t>
  </si>
  <si>
    <t>Yorkville</t>
  </si>
  <si>
    <t>cmehochko@roe24@org</t>
  </si>
  <si>
    <t>Mr. Christopher Mehochko</t>
  </si>
  <si>
    <t>cmehochko@roe24.org</t>
  </si>
  <si>
    <t>815-941-3247</t>
  </si>
  <si>
    <t>815-942-5384</t>
  </si>
  <si>
    <t>Edward T. McCormick</t>
  </si>
  <si>
    <t>14300 Ravinia Ave.</t>
  </si>
  <si>
    <t>Orland Park</t>
  </si>
  <si>
    <t>708-349-6999</t>
  </si>
  <si>
    <t>IL</t>
  </si>
  <si>
    <t>708-349-6639</t>
  </si>
  <si>
    <t>066-003328</t>
  </si>
  <si>
    <t>Mueller &amp; Co., LLP</t>
  </si>
  <si>
    <t>Newark Grade School #66       Yorkville School District #115</t>
  </si>
  <si>
    <t>Newark High School #18          Lisbon School District #90</t>
  </si>
  <si>
    <t>Plano School District #88        Oswego School District #308</t>
  </si>
  <si>
    <t>Ed McCormick &lt;emccormick@muellercpa.com&gt;</t>
  </si>
  <si>
    <t>None</t>
  </si>
  <si>
    <t>10-1250-300</t>
  </si>
  <si>
    <t>none</t>
  </si>
  <si>
    <t>Kendall Co SpEd Co-op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</si>
</sst>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5">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0" fontId="54" fillId="0" borderId="162" xfId="3" applyFont="1" applyBorder="1" applyProtection="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c r="C5" s="26" t="s">
        <v>966</v>
      </c>
      <c r="D5" s="84"/>
      <c r="E5" s="84"/>
      <c r="H5" s="38"/>
      <c r="I5" s="2011" t="s">
        <v>701</v>
      </c>
      <c r="J5" s="2010"/>
      <c r="K5" s="2010"/>
      <c r="L5" s="2010"/>
      <c r="M5" s="2010"/>
      <c r="N5" s="2010"/>
      <c r="O5" s="2010"/>
      <c r="P5" s="2010"/>
      <c r="Q5" s="2010"/>
      <c r="R5" s="2010"/>
      <c r="S5" s="2010"/>
    </row>
    <row r="6" spans="1:28" ht="14.1" customHeight="1" x14ac:dyDescent="0.2">
      <c r="B6" s="104" t="s">
        <v>2077</v>
      </c>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24047000061</v>
      </c>
      <c r="B13" s="2037"/>
      <c r="C13" s="2037"/>
      <c r="D13" s="2037"/>
      <c r="E13" s="2037"/>
      <c r="F13" s="2037"/>
      <c r="G13" s="2037"/>
      <c r="H13" s="2038"/>
      <c r="I13" s="31"/>
      <c r="J13" s="30"/>
      <c r="K13" s="28"/>
      <c r="L13" s="30"/>
      <c r="M13" s="30"/>
      <c r="N13" s="30"/>
      <c r="O13" s="30"/>
      <c r="P13" s="30"/>
      <c r="Q13" s="30"/>
      <c r="R13" s="30"/>
      <c r="S13" s="30"/>
      <c r="T13" s="2041" t="s">
        <v>2093</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2078</v>
      </c>
      <c r="B15" s="2039"/>
      <c r="C15" s="2039"/>
      <c r="D15" s="2039"/>
      <c r="E15" s="2039"/>
      <c r="F15" s="2039"/>
      <c r="G15" s="2039"/>
      <c r="H15" s="2040"/>
      <c r="T15" s="2045" t="s">
        <v>2086</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2101</v>
      </c>
      <c r="B17" s="1996"/>
      <c r="C17" s="1996"/>
      <c r="D17" s="1996"/>
      <c r="E17" s="1996"/>
      <c r="F17" s="1996"/>
      <c r="G17" s="1996"/>
      <c r="H17" s="2021"/>
      <c r="T17" s="2052" t="s">
        <v>2087</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2079</v>
      </c>
      <c r="B19" s="1981"/>
      <c r="C19" s="1981"/>
      <c r="D19" s="1981"/>
      <c r="E19" s="1981"/>
      <c r="F19" s="1981"/>
      <c r="G19" s="1981"/>
      <c r="H19" s="1961"/>
      <c r="I19" s="30"/>
      <c r="J19" s="99"/>
      <c r="K19" s="40"/>
      <c r="L19" s="38"/>
      <c r="M19" s="112" t="s">
        <v>333</v>
      </c>
      <c r="P19" s="27"/>
      <c r="Q19" s="27"/>
      <c r="R19" s="27"/>
      <c r="S19" s="31"/>
      <c r="T19" s="2035" t="s">
        <v>2088</v>
      </c>
      <c r="U19" s="1960"/>
      <c r="V19" s="1960"/>
      <c r="W19" s="1961"/>
      <c r="X19" s="2050" t="s">
        <v>2090</v>
      </c>
      <c r="Y19" s="2051"/>
      <c r="Z19" s="2048">
        <v>60462</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2080</v>
      </c>
      <c r="B21" s="1960"/>
      <c r="C21" s="1960"/>
      <c r="D21" s="1960"/>
      <c r="E21" s="1960"/>
      <c r="F21" s="1960"/>
      <c r="G21" s="1960"/>
      <c r="H21" s="1961"/>
      <c r="I21" s="2015" t="s">
        <v>699</v>
      </c>
      <c r="J21" s="2010"/>
      <c r="K21" s="2010"/>
      <c r="L21" s="2010"/>
      <c r="M21" s="2010"/>
      <c r="N21" s="2010"/>
      <c r="O21" s="2010"/>
      <c r="P21" s="2010"/>
      <c r="Q21" s="2010"/>
      <c r="R21" s="2010"/>
      <c r="S21" s="2016"/>
      <c r="T21" s="2059" t="s">
        <v>2089</v>
      </c>
      <c r="U21" s="2060"/>
      <c r="V21" s="2060"/>
      <c r="W21" s="2060"/>
      <c r="X21" s="2065" t="s">
        <v>2091</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t="s">
        <v>2081</v>
      </c>
      <c r="B23" s="2013"/>
      <c r="C23" s="2013"/>
      <c r="D23" s="2013"/>
      <c r="E23" s="2013"/>
      <c r="F23" s="2013"/>
      <c r="G23" s="2013"/>
      <c r="H23" s="2014"/>
      <c r="T23" s="1995" t="s">
        <v>2092</v>
      </c>
      <c r="U23" s="2058"/>
      <c r="V23" s="2058"/>
      <c r="W23" s="2058"/>
      <c r="X23" s="2062">
        <v>43434</v>
      </c>
      <c r="Y23" s="2063"/>
      <c r="Z23" s="2063"/>
      <c r="AA23" s="2064"/>
    </row>
    <row r="24" spans="1:27" ht="14.1" customHeight="1" x14ac:dyDescent="0.2">
      <c r="A24" s="88" t="s">
        <v>698</v>
      </c>
      <c r="B24" s="49"/>
      <c r="C24" s="49"/>
      <c r="D24" s="49"/>
      <c r="E24" s="49"/>
      <c r="F24" s="49"/>
      <c r="G24" s="49"/>
      <c r="H24" s="61"/>
      <c r="J24" s="1982" t="str">
        <f>IF(B5="x",IF(AUDITCHECK!D29="AFR form Incomplete.","",IF(AUDITCHECK!D29="Deficit reduction plan is required.","School District must complete a deficit reduction plan in the 2018-2019 Budget",)),"")</f>
        <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60560</v>
      </c>
      <c r="B25" s="1960"/>
      <c r="C25" s="1960"/>
      <c r="D25" s="1960"/>
      <c r="E25" s="1960"/>
      <c r="F25" s="1960"/>
      <c r="G25" s="1960"/>
      <c r="H25" s="1961"/>
      <c r="I25" s="113"/>
      <c r="J25" s="1984"/>
      <c r="K25" s="1984"/>
      <c r="L25" s="1984"/>
      <c r="M25" s="1984"/>
      <c r="N25" s="1984"/>
      <c r="O25" s="1984"/>
      <c r="P25" s="1984"/>
      <c r="Q25" s="1984"/>
      <c r="R25" s="1984"/>
      <c r="S25" s="1985"/>
      <c r="T25" s="2055" t="s">
        <v>2097</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2077</v>
      </c>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2082</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2083</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2084</v>
      </c>
      <c r="B42" s="1979"/>
      <c r="C42" s="1980"/>
      <c r="D42" s="1978" t="s">
        <v>2085</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32" sqref="C32"/>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8" t="s">
        <v>2036</v>
      </c>
      <c r="D2" s="724" t="s">
        <v>2043</v>
      </c>
      <c r="E2" s="724" t="s">
        <v>2044</v>
      </c>
      <c r="F2" s="1908" t="s">
        <v>2037</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0</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0</v>
      </c>
      <c r="I23" s="1780">
        <f>SUM(I14:I16,I21,I22)</f>
        <v>0</v>
      </c>
      <c r="J23" s="1780">
        <f>SUM(J14:J16,J21,J22)</f>
        <v>0</v>
      </c>
      <c r="K23" s="1780">
        <f>SUM(K14:K16,K21,K22)</f>
        <v>0</v>
      </c>
    </row>
    <row r="24" spans="1:11" ht="14.25" thickTop="1" thickBot="1" x14ac:dyDescent="0.25">
      <c r="A24" s="2266" t="s">
        <v>2024</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5" sqref="C5"/>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c r="D12" s="845"/>
      <c r="E12" s="845"/>
      <c r="F12" s="1782">
        <f>(C12+D12)-E12</f>
        <v>0</v>
      </c>
      <c r="G12" s="844">
        <v>10</v>
      </c>
      <c r="H12" s="766"/>
      <c r="I12" s="766"/>
      <c r="J12" s="766"/>
      <c r="K12" s="1791">
        <f>(H12+I12)-J12</f>
        <v>0</v>
      </c>
      <c r="L12" s="1791">
        <f>F12-K12</f>
        <v>0</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0</v>
      </c>
      <c r="D16" s="1782">
        <f>SUM(D3,D5:D6,D8:D10,D12:D15)</f>
        <v>0</v>
      </c>
      <c r="E16" s="1782">
        <f>SUM(E3,E5:E6,E8:E10,E12:E15)</f>
        <v>0</v>
      </c>
      <c r="F16" s="1782">
        <f>SUM(F3,F5:F6,F8:F10,F12:F15)</f>
        <v>0</v>
      </c>
      <c r="G16" s="844"/>
      <c r="H16" s="1782">
        <f>SUM(H3,H6,H8:H10,H12:H14,)</f>
        <v>0</v>
      </c>
      <c r="I16" s="1782">
        <f>SUM(I3,I6,I8:I10,I12:I14,)</f>
        <v>0</v>
      </c>
      <c r="J16" s="1782">
        <f>SUM(J3,J6,J8:J10,J12:J14,)</f>
        <v>0</v>
      </c>
      <c r="K16" s="1782">
        <f>(H16+I16)-J16</f>
        <v>0</v>
      </c>
      <c r="L16" s="1782">
        <f>F16-K16</f>
        <v>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0</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4"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2752330</v>
      </c>
      <c r="G8" s="866"/>
    </row>
    <row r="9" spans="1:7" x14ac:dyDescent="0.2">
      <c r="A9" s="870" t="s">
        <v>480</v>
      </c>
      <c r="B9" s="871" t="s">
        <v>1988</v>
      </c>
      <c r="C9" s="872"/>
      <c r="D9" s="870" t="s">
        <v>522</v>
      </c>
      <c r="E9" s="869"/>
      <c r="F9" s="1934">
        <f>'Expenditures 15-22'!K151</f>
        <v>0</v>
      </c>
      <c r="G9" s="873"/>
    </row>
    <row r="10" spans="1:7" x14ac:dyDescent="0.2">
      <c r="A10" s="870" t="s">
        <v>520</v>
      </c>
      <c r="B10" s="871" t="s">
        <v>1989</v>
      </c>
      <c r="C10" s="872"/>
      <c r="D10" s="870" t="s">
        <v>522</v>
      </c>
      <c r="E10" s="869"/>
      <c r="F10" s="1934">
        <f>'Expenditures 15-22'!K174</f>
        <v>0</v>
      </c>
      <c r="G10" s="873"/>
    </row>
    <row r="11" spans="1:7" x14ac:dyDescent="0.2">
      <c r="A11" s="870" t="s">
        <v>481</v>
      </c>
      <c r="B11" s="871" t="s">
        <v>1990</v>
      </c>
      <c r="C11" s="872"/>
      <c r="D11" s="870" t="s">
        <v>522</v>
      </c>
      <c r="E11" s="869"/>
      <c r="F11" s="1934">
        <f>'Expenditures 15-22'!K210</f>
        <v>0</v>
      </c>
      <c r="G11" s="873"/>
    </row>
    <row r="12" spans="1:7" x14ac:dyDescent="0.2">
      <c r="A12" s="870" t="s">
        <v>482</v>
      </c>
      <c r="B12" s="871" t="s">
        <v>1991</v>
      </c>
      <c r="C12" s="872"/>
      <c r="D12" s="870" t="s">
        <v>522</v>
      </c>
      <c r="E12" s="869"/>
      <c r="F12" s="1934">
        <f>'Expenditures 15-22'!K295</f>
        <v>0</v>
      </c>
      <c r="G12" s="873"/>
    </row>
    <row r="13" spans="1:7" x14ac:dyDescent="0.2">
      <c r="A13" s="870" t="s">
        <v>108</v>
      </c>
      <c r="B13" s="871" t="s">
        <v>1992</v>
      </c>
      <c r="C13" s="872"/>
      <c r="D13" s="870" t="s">
        <v>522</v>
      </c>
      <c r="E13" s="869"/>
      <c r="F13" s="1934">
        <f>'Expenditures 15-22'!K342</f>
        <v>0</v>
      </c>
      <c r="G13" s="874"/>
    </row>
    <row r="14" spans="1:7" ht="12" customHeight="1" thickBot="1" x14ac:dyDescent="0.25">
      <c r="A14" s="1792"/>
      <c r="B14" s="1793"/>
      <c r="C14" s="1794"/>
      <c r="D14" s="1795" t="s">
        <v>522</v>
      </c>
      <c r="E14" s="1796" t="s">
        <v>1015</v>
      </c>
      <c r="F14" s="1797">
        <f>SUM(F8:F13)</f>
        <v>2752330</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0</v>
      </c>
      <c r="G53" s="866"/>
    </row>
    <row r="54" spans="1:7" x14ac:dyDescent="0.2">
      <c r="A54" s="870" t="s">
        <v>479</v>
      </c>
      <c r="B54" s="870" t="s">
        <v>1552</v>
      </c>
      <c r="C54" s="890" t="s">
        <v>1039</v>
      </c>
      <c r="D54" s="886" t="s">
        <v>1157</v>
      </c>
      <c r="E54" s="869"/>
      <c r="F54" s="1938">
        <f>'Expenditures 15-22'!G114</f>
        <v>0</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0</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0</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0</v>
      </c>
      <c r="G76" s="866"/>
    </row>
    <row r="77" spans="1:8" s="894" customFormat="1" ht="12" customHeight="1" thickTop="1" thickBot="1" x14ac:dyDescent="0.25">
      <c r="A77" s="1801"/>
      <c r="B77" s="1798"/>
      <c r="C77" s="1794"/>
      <c r="D77" s="1799" t="s">
        <v>2011</v>
      </c>
      <c r="E77" s="1796"/>
      <c r="F77" s="1802">
        <f>(F14-F76)</f>
        <v>2752330</v>
      </c>
      <c r="G77" s="870"/>
    </row>
    <row r="78" spans="1:8" s="894" customFormat="1" ht="12" customHeight="1" thickTop="1" x14ac:dyDescent="0.2">
      <c r="A78" s="1803"/>
      <c r="B78" s="1798"/>
      <c r="C78" s="1794"/>
      <c r="D78" s="1799" t="s">
        <v>2057</v>
      </c>
      <c r="E78" s="1796"/>
      <c r="F78" s="899">
        <v>0</v>
      </c>
      <c r="G78" s="900"/>
      <c r="H78" s="870"/>
    </row>
    <row r="79" spans="1:8" s="894" customFormat="1" ht="12" customHeight="1" thickBot="1" x14ac:dyDescent="0.25">
      <c r="A79" s="1804"/>
      <c r="B79" s="1798"/>
      <c r="C79" s="1794"/>
      <c r="D79" s="1799" t="s">
        <v>2012</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1889959</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1889959</v>
      </c>
    </row>
    <row r="179" spans="1:7" ht="12" customHeight="1" x14ac:dyDescent="0.2">
      <c r="A179" s="1792"/>
      <c r="B179" s="1806"/>
      <c r="C179" s="1807"/>
      <c r="D179" s="1808" t="s">
        <v>2014</v>
      </c>
      <c r="E179" s="1809"/>
      <c r="F179" s="1811">
        <f>'PCTC-OEPP 27-28'!F77-F178</f>
        <v>862371</v>
      </c>
    </row>
    <row r="180" spans="1:7" ht="12" customHeight="1" x14ac:dyDescent="0.2">
      <c r="A180" s="1792"/>
      <c r="B180" s="1806"/>
      <c r="C180" s="1807"/>
      <c r="D180" s="1808" t="s">
        <v>1924</v>
      </c>
      <c r="E180" s="1809"/>
      <c r="F180" s="1811">
        <f>'Cap Outlay Deprec 26'!I18</f>
        <v>0</v>
      </c>
    </row>
    <row r="181" spans="1:7" ht="12" customHeight="1" x14ac:dyDescent="0.2">
      <c r="A181" s="1792"/>
      <c r="B181" s="1806"/>
      <c r="C181" s="1807"/>
      <c r="D181" s="1808" t="s">
        <v>2015</v>
      </c>
      <c r="E181" s="1809"/>
      <c r="F181" s="1811">
        <f>F179+F180</f>
        <v>862371</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2016</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D17" sqref="D17"/>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2098</v>
      </c>
      <c r="B17" s="1957" t="s">
        <v>2099</v>
      </c>
      <c r="C17" s="1958" t="s">
        <v>2100</v>
      </c>
      <c r="D17" s="1866">
        <v>1</v>
      </c>
      <c r="E17" s="1562">
        <f t="shared" ref="E17:E141" si="1">IF(D17&lt;=25000,D17,IF(D17&gt;25000,25000,0))</f>
        <v>1</v>
      </c>
      <c r="F17" s="1815">
        <f t="shared" si="0"/>
        <v>0</v>
      </c>
      <c r="G17" s="1816">
        <f>IF(F17=0,0,D17-F17)</f>
        <v>0</v>
      </c>
      <c r="H17" s="1669"/>
    </row>
    <row r="18" spans="1:8" x14ac:dyDescent="0.25">
      <c r="A18" s="1675"/>
      <c r="B18" s="1867"/>
      <c r="C18" s="1678"/>
      <c r="D18" s="1866"/>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x14ac:dyDescent="0.25">
      <c r="A19" s="1675"/>
      <c r="B19" s="1868"/>
      <c r="C19" s="1678"/>
      <c r="D19" s="1866"/>
      <c r="E19" s="1562">
        <f t="shared" si="2"/>
        <v>0</v>
      </c>
      <c r="F19" s="1815">
        <f t="shared" si="3"/>
        <v>0</v>
      </c>
      <c r="G19" s="1816">
        <f t="shared" si="4"/>
        <v>0</v>
      </c>
    </row>
    <row r="20" spans="1:8" x14ac:dyDescent="0.25">
      <c r="A20" s="1675"/>
      <c r="B20" s="1867"/>
      <c r="C20" s="1678"/>
      <c r="D20" s="1866"/>
      <c r="E20" s="1562">
        <f t="shared" si="2"/>
        <v>0</v>
      </c>
      <c r="F20" s="1815">
        <f t="shared" si="3"/>
        <v>0</v>
      </c>
      <c r="G20" s="1816">
        <f t="shared" si="4"/>
        <v>0</v>
      </c>
    </row>
    <row r="21" spans="1:8" x14ac:dyDescent="0.25">
      <c r="A21" s="1675"/>
      <c r="B21" s="1867"/>
      <c r="C21" s="1678"/>
      <c r="D21" s="1866"/>
      <c r="E21" s="1562">
        <f t="shared" si="2"/>
        <v>0</v>
      </c>
      <c r="F21" s="1815">
        <f t="shared" si="3"/>
        <v>0</v>
      </c>
      <c r="G21" s="1816">
        <f t="shared" si="4"/>
        <v>0</v>
      </c>
    </row>
    <row r="22" spans="1:8" x14ac:dyDescent="0.25">
      <c r="A22" s="1675"/>
      <c r="B22" s="1867"/>
      <c r="C22" s="1678"/>
      <c r="D22" s="1866"/>
      <c r="E22" s="1562">
        <f t="shared" si="2"/>
        <v>0</v>
      </c>
      <c r="F22" s="1815">
        <f t="shared" si="3"/>
        <v>0</v>
      </c>
      <c r="G22" s="1816">
        <f t="shared" si="4"/>
        <v>0</v>
      </c>
    </row>
    <row r="23" spans="1:8" x14ac:dyDescent="0.25">
      <c r="A23" s="1675"/>
      <c r="B23" s="1867"/>
      <c r="C23" s="1678"/>
      <c r="D23" s="1866"/>
      <c r="E23" s="1562">
        <f t="shared" si="2"/>
        <v>0</v>
      </c>
      <c r="F23" s="1815">
        <f t="shared" si="3"/>
        <v>0</v>
      </c>
      <c r="G23" s="1816">
        <f t="shared" si="4"/>
        <v>0</v>
      </c>
    </row>
    <row r="24" spans="1:8" x14ac:dyDescent="0.25">
      <c r="A24" s="1675"/>
      <c r="B24" s="1868"/>
      <c r="C24" s="1678"/>
      <c r="D24" s="1866"/>
      <c r="E24" s="1562">
        <f t="shared" si="2"/>
        <v>0</v>
      </c>
      <c r="F24" s="1815">
        <f t="shared" si="3"/>
        <v>0</v>
      </c>
      <c r="G24" s="1816">
        <f t="shared" si="4"/>
        <v>0</v>
      </c>
    </row>
    <row r="25" spans="1:8" x14ac:dyDescent="0.25">
      <c r="A25" s="1675"/>
      <c r="B25" s="1867"/>
      <c r="C25" s="1678"/>
      <c r="D25" s="1866"/>
      <c r="E25" s="1562">
        <f t="shared" si="2"/>
        <v>0</v>
      </c>
      <c r="F25" s="1815">
        <f t="shared" si="3"/>
        <v>0</v>
      </c>
      <c r="G25" s="1816">
        <f t="shared" si="4"/>
        <v>0</v>
      </c>
    </row>
    <row r="26" spans="1:8" x14ac:dyDescent="0.25">
      <c r="A26" s="1675"/>
      <c r="B26" s="1868"/>
      <c r="C26" s="1676"/>
      <c r="D26" s="1866"/>
      <c r="E26" s="1562">
        <f t="shared" si="2"/>
        <v>0</v>
      </c>
      <c r="F26" s="1815">
        <f t="shared" si="3"/>
        <v>0</v>
      </c>
      <c r="G26" s="1816">
        <f t="shared" si="4"/>
        <v>0</v>
      </c>
    </row>
    <row r="27" spans="1:8" x14ac:dyDescent="0.25">
      <c r="A27" s="1675"/>
      <c r="B27" s="1868"/>
      <c r="C27" s="1676"/>
      <c r="D27" s="1866"/>
      <c r="E27" s="1562">
        <f t="shared" si="2"/>
        <v>0</v>
      </c>
      <c r="F27" s="1815">
        <f t="shared" si="3"/>
        <v>0</v>
      </c>
      <c r="G27" s="1816">
        <f t="shared" si="4"/>
        <v>0</v>
      </c>
    </row>
    <row r="28" spans="1:8" x14ac:dyDescent="0.25">
      <c r="A28" s="1675"/>
      <c r="B28" s="1868"/>
      <c r="C28" s="1676"/>
      <c r="D28" s="1866"/>
      <c r="E28" s="1562">
        <f t="shared" si="2"/>
        <v>0</v>
      </c>
      <c r="F28" s="1815">
        <f t="shared" si="3"/>
        <v>0</v>
      </c>
      <c r="G28" s="1816">
        <f t="shared" si="4"/>
        <v>0</v>
      </c>
    </row>
    <row r="29" spans="1:8" x14ac:dyDescent="0.25">
      <c r="A29" s="1675"/>
      <c r="B29" s="1868"/>
      <c r="C29" s="1676"/>
      <c r="D29" s="1866"/>
      <c r="E29" s="1562">
        <f t="shared" si="2"/>
        <v>0</v>
      </c>
      <c r="F29" s="1815">
        <f t="shared" si="3"/>
        <v>0</v>
      </c>
      <c r="G29" s="1816">
        <f t="shared" si="4"/>
        <v>0</v>
      </c>
    </row>
    <row r="30" spans="1:8" x14ac:dyDescent="0.25">
      <c r="A30" s="1675"/>
      <c r="B30" s="1868"/>
      <c r="C30" s="1676"/>
      <c r="D30" s="1866"/>
      <c r="E30" s="1562">
        <f t="shared" si="2"/>
        <v>0</v>
      </c>
      <c r="F30" s="1815">
        <f t="shared" si="3"/>
        <v>0</v>
      </c>
      <c r="G30" s="1816">
        <f t="shared" si="4"/>
        <v>0</v>
      </c>
    </row>
    <row r="31" spans="1:8" x14ac:dyDescent="0.25">
      <c r="A31" s="1675"/>
      <c r="B31" s="1868"/>
      <c r="C31" s="1676"/>
      <c r="D31" s="1866"/>
      <c r="E31" s="1562">
        <f t="shared" si="2"/>
        <v>0</v>
      </c>
      <c r="F31" s="1815">
        <f t="shared" si="3"/>
        <v>0</v>
      </c>
      <c r="G31" s="1816">
        <f t="shared" si="4"/>
        <v>0</v>
      </c>
    </row>
    <row r="32" spans="1:8" x14ac:dyDescent="0.25">
      <c r="A32" s="1675"/>
      <c r="B32" s="1868"/>
      <c r="C32" s="1676"/>
      <c r="D32" s="1866"/>
      <c r="E32" s="1562">
        <f t="shared" si="2"/>
        <v>0</v>
      </c>
      <c r="F32" s="1815">
        <f t="shared" si="3"/>
        <v>0</v>
      </c>
      <c r="G32" s="1816">
        <f t="shared" si="4"/>
        <v>0</v>
      </c>
    </row>
    <row r="33" spans="1:7" x14ac:dyDescent="0.25">
      <c r="A33" s="1675"/>
      <c r="B33" s="1868"/>
      <c r="C33" s="1676"/>
      <c r="D33" s="1866"/>
      <c r="E33" s="1562">
        <f t="shared" si="2"/>
        <v>0</v>
      </c>
      <c r="F33" s="1815">
        <f t="shared" si="3"/>
        <v>0</v>
      </c>
      <c r="G33" s="1816">
        <f t="shared" si="4"/>
        <v>0</v>
      </c>
    </row>
    <row r="34" spans="1:7" x14ac:dyDescent="0.25">
      <c r="A34" s="1675"/>
      <c r="B34" s="1868"/>
      <c r="C34" s="1676"/>
      <c r="D34" s="1866"/>
      <c r="E34" s="1562">
        <f t="shared" si="2"/>
        <v>0</v>
      </c>
      <c r="F34" s="1815">
        <f t="shared" si="3"/>
        <v>0</v>
      </c>
      <c r="G34" s="1816">
        <f t="shared" si="4"/>
        <v>0</v>
      </c>
    </row>
    <row r="35" spans="1:7" x14ac:dyDescent="0.25">
      <c r="A35" s="1675"/>
      <c r="B35" s="1868"/>
      <c r="C35" s="1676"/>
      <c r="D35" s="1866"/>
      <c r="E35" s="1562">
        <f t="shared" si="2"/>
        <v>0</v>
      </c>
      <c r="F35" s="1815">
        <f t="shared" si="3"/>
        <v>0</v>
      </c>
      <c r="G35" s="1816">
        <f t="shared" si="4"/>
        <v>0</v>
      </c>
    </row>
    <row r="36" spans="1:7" x14ac:dyDescent="0.25">
      <c r="A36" s="1675"/>
      <c r="B36" s="1868"/>
      <c r="C36" s="1676"/>
      <c r="D36" s="1866"/>
      <c r="E36" s="1562">
        <f t="shared" si="2"/>
        <v>0</v>
      </c>
      <c r="F36" s="1815">
        <f t="shared" si="3"/>
        <v>0</v>
      </c>
      <c r="G36" s="1816">
        <f t="shared" si="4"/>
        <v>0</v>
      </c>
    </row>
    <row r="37" spans="1:7" x14ac:dyDescent="0.25">
      <c r="A37" s="1675"/>
      <c r="B37" s="1868"/>
      <c r="C37" s="1676"/>
      <c r="D37" s="1866"/>
      <c r="E37" s="1562">
        <f t="shared" si="2"/>
        <v>0</v>
      </c>
      <c r="F37" s="1815">
        <f t="shared" si="3"/>
        <v>0</v>
      </c>
      <c r="G37" s="1816">
        <f t="shared" si="4"/>
        <v>0</v>
      </c>
    </row>
    <row r="38" spans="1:7" x14ac:dyDescent="0.25">
      <c r="A38" s="1675"/>
      <c r="B38" s="1689"/>
      <c r="C38" s="1676"/>
      <c r="D38" s="1866"/>
      <c r="E38" s="1562">
        <f t="shared" si="2"/>
        <v>0</v>
      </c>
      <c r="F38" s="1815">
        <f t="shared" si="3"/>
        <v>0</v>
      </c>
      <c r="G38" s="1816">
        <f t="shared" si="4"/>
        <v>0</v>
      </c>
    </row>
    <row r="39" spans="1:7" x14ac:dyDescent="0.25">
      <c r="A39" s="1675"/>
      <c r="B39" s="1689"/>
      <c r="C39" s="1676"/>
      <c r="D39" s="1866"/>
      <c r="E39" s="1562">
        <f t="shared" si="2"/>
        <v>0</v>
      </c>
      <c r="F39" s="1815">
        <f t="shared" si="3"/>
        <v>0</v>
      </c>
      <c r="G39" s="1816">
        <f t="shared" si="4"/>
        <v>0</v>
      </c>
    </row>
    <row r="40" spans="1:7" x14ac:dyDescent="0.25">
      <c r="A40" s="1675"/>
      <c r="B40" s="1689"/>
      <c r="C40" s="1676"/>
      <c r="D40" s="1866"/>
      <c r="E40" s="1562">
        <f t="shared" si="2"/>
        <v>0</v>
      </c>
      <c r="F40" s="1815">
        <f t="shared" si="3"/>
        <v>0</v>
      </c>
      <c r="G40" s="1816">
        <f t="shared" si="4"/>
        <v>0</v>
      </c>
    </row>
    <row r="41" spans="1:7" x14ac:dyDescent="0.25">
      <c r="A41" s="1675"/>
      <c r="B41" s="1689"/>
      <c r="C41" s="1676"/>
      <c r="D41" s="1866"/>
      <c r="E41" s="1562">
        <f t="shared" si="2"/>
        <v>0</v>
      </c>
      <c r="F41" s="1815">
        <f t="shared" si="3"/>
        <v>0</v>
      </c>
      <c r="G41" s="1816">
        <f t="shared" si="4"/>
        <v>0</v>
      </c>
    </row>
    <row r="42" spans="1:7" x14ac:dyDescent="0.25">
      <c r="A42" s="1675"/>
      <c r="B42" s="1689"/>
      <c r="C42" s="1676"/>
      <c r="D42" s="1866"/>
      <c r="E42" s="1562">
        <f t="shared" si="2"/>
        <v>0</v>
      </c>
      <c r="F42" s="1815">
        <f t="shared" si="3"/>
        <v>0</v>
      </c>
      <c r="G42" s="1816">
        <f t="shared" si="4"/>
        <v>0</v>
      </c>
    </row>
    <row r="43" spans="1:7" x14ac:dyDescent="0.25">
      <c r="A43" s="1675"/>
      <c r="B43" s="1689"/>
      <c r="C43" s="1676"/>
      <c r="D43" s="1866"/>
      <c r="E43" s="1562">
        <f t="shared" si="2"/>
        <v>0</v>
      </c>
      <c r="F43" s="1815">
        <f t="shared" si="3"/>
        <v>0</v>
      </c>
      <c r="G43" s="1816">
        <f t="shared" si="4"/>
        <v>0</v>
      </c>
    </row>
    <row r="44" spans="1:7" x14ac:dyDescent="0.25">
      <c r="A44" s="1675"/>
      <c r="B44" s="1689"/>
      <c r="C44" s="1676"/>
      <c r="D44" s="1866"/>
      <c r="E44" s="1562">
        <f t="shared" si="2"/>
        <v>0</v>
      </c>
      <c r="F44" s="1815">
        <f t="shared" si="3"/>
        <v>0</v>
      </c>
      <c r="G44" s="1816">
        <f t="shared" si="4"/>
        <v>0</v>
      </c>
    </row>
    <row r="45" spans="1:7" x14ac:dyDescent="0.25">
      <c r="A45" s="1675"/>
      <c r="B45" s="1689"/>
      <c r="C45" s="1676"/>
      <c r="D45" s="1866"/>
      <c r="E45" s="1562">
        <f t="shared" si="2"/>
        <v>0</v>
      </c>
      <c r="F45" s="1815">
        <f t="shared" si="3"/>
        <v>0</v>
      </c>
      <c r="G45" s="1816">
        <f t="shared" si="4"/>
        <v>0</v>
      </c>
    </row>
    <row r="46" spans="1:7" x14ac:dyDescent="0.25">
      <c r="A46" s="1675"/>
      <c r="B46" s="1689"/>
      <c r="C46" s="1676"/>
      <c r="D46" s="1866"/>
      <c r="E46" s="1562">
        <f t="shared" si="2"/>
        <v>0</v>
      </c>
      <c r="F46" s="1815">
        <f t="shared" si="3"/>
        <v>0</v>
      </c>
      <c r="G46" s="1816">
        <f t="shared" si="4"/>
        <v>0</v>
      </c>
    </row>
    <row r="47" spans="1:7" x14ac:dyDescent="0.25">
      <c r="A47" s="1675"/>
      <c r="B47" s="1689"/>
      <c r="C47" s="1676"/>
      <c r="D47" s="1866"/>
      <c r="E47" s="1562">
        <f t="shared" si="2"/>
        <v>0</v>
      </c>
      <c r="F47" s="1815">
        <f t="shared" si="3"/>
        <v>0</v>
      </c>
      <c r="G47" s="1816">
        <f t="shared" si="4"/>
        <v>0</v>
      </c>
    </row>
    <row r="48" spans="1:7" x14ac:dyDescent="0.25">
      <c r="A48" s="1675"/>
      <c r="B48" s="1689"/>
      <c r="C48" s="1676"/>
      <c r="D48" s="1866"/>
      <c r="E48" s="1562">
        <f t="shared" si="2"/>
        <v>0</v>
      </c>
      <c r="F48" s="1815">
        <f t="shared" si="3"/>
        <v>0</v>
      </c>
      <c r="G48" s="1816">
        <f t="shared" si="4"/>
        <v>0</v>
      </c>
    </row>
    <row r="49" spans="1:7" x14ac:dyDescent="0.25">
      <c r="A49" s="1675"/>
      <c r="B49" s="1689"/>
      <c r="C49" s="1676"/>
      <c r="D49" s="1866"/>
      <c r="E49" s="1562">
        <f t="shared" si="2"/>
        <v>0</v>
      </c>
      <c r="F49" s="1815">
        <f t="shared" si="3"/>
        <v>0</v>
      </c>
      <c r="G49" s="1816">
        <f t="shared" si="4"/>
        <v>0</v>
      </c>
    </row>
    <row r="50" spans="1:7" x14ac:dyDescent="0.25">
      <c r="A50" s="1675"/>
      <c r="B50" s="1689"/>
      <c r="C50" s="1676"/>
      <c r="D50" s="1866"/>
      <c r="E50" s="1562">
        <f t="shared" si="2"/>
        <v>0</v>
      </c>
      <c r="F50" s="1815">
        <f t="shared" si="3"/>
        <v>0</v>
      </c>
      <c r="G50" s="1816">
        <f t="shared" si="4"/>
        <v>0</v>
      </c>
    </row>
    <row r="51" spans="1:7" x14ac:dyDescent="0.25">
      <c r="A51" s="1675"/>
      <c r="B51" s="1689"/>
      <c r="C51" s="1676"/>
      <c r="D51" s="1866"/>
      <c r="E51" s="1562">
        <f t="shared" si="2"/>
        <v>0</v>
      </c>
      <c r="F51" s="1815">
        <f t="shared" si="3"/>
        <v>0</v>
      </c>
      <c r="G51" s="1816">
        <f t="shared" si="4"/>
        <v>0</v>
      </c>
    </row>
    <row r="52" spans="1:7" x14ac:dyDescent="0.25">
      <c r="A52" s="1675"/>
      <c r="B52" s="1689"/>
      <c r="C52" s="1676"/>
      <c r="D52" s="1866"/>
      <c r="E52" s="1562">
        <f t="shared" si="2"/>
        <v>0</v>
      </c>
      <c r="F52" s="1815">
        <f t="shared" si="3"/>
        <v>0</v>
      </c>
      <c r="G52" s="1816">
        <f t="shared" si="4"/>
        <v>0</v>
      </c>
    </row>
    <row r="53" spans="1:7" x14ac:dyDescent="0.25">
      <c r="A53" s="1675"/>
      <c r="B53" s="1689"/>
      <c r="C53" s="1676"/>
      <c r="D53" s="1866"/>
      <c r="E53" s="1562">
        <f t="shared" si="2"/>
        <v>0</v>
      </c>
      <c r="F53" s="1815">
        <f t="shared" si="3"/>
        <v>0</v>
      </c>
      <c r="G53" s="1816">
        <f t="shared" si="4"/>
        <v>0</v>
      </c>
    </row>
    <row r="54" spans="1:7" x14ac:dyDescent="0.25">
      <c r="A54" s="1675"/>
      <c r="B54" s="1689"/>
      <c r="C54" s="1676"/>
      <c r="D54" s="1866"/>
      <c r="E54" s="1562">
        <f t="shared" si="2"/>
        <v>0</v>
      </c>
      <c r="F54" s="1815">
        <f t="shared" si="3"/>
        <v>0</v>
      </c>
      <c r="G54" s="1816">
        <f t="shared" si="4"/>
        <v>0</v>
      </c>
    </row>
    <row r="55" spans="1:7" x14ac:dyDescent="0.25">
      <c r="A55" s="1675"/>
      <c r="B55" s="1689"/>
      <c r="C55" s="1676"/>
      <c r="D55" s="1866"/>
      <c r="E55" s="1562">
        <f t="shared" si="2"/>
        <v>0</v>
      </c>
      <c r="F55" s="1815">
        <f t="shared" si="3"/>
        <v>0</v>
      </c>
      <c r="G55" s="1816">
        <f t="shared" si="4"/>
        <v>0</v>
      </c>
    </row>
    <row r="56" spans="1:7" x14ac:dyDescent="0.25">
      <c r="A56" s="1675"/>
      <c r="B56" s="1689"/>
      <c r="C56" s="1676"/>
      <c r="D56" s="1866"/>
      <c r="E56" s="1562">
        <f t="shared" si="2"/>
        <v>0</v>
      </c>
      <c r="F56" s="1815">
        <f t="shared" si="3"/>
        <v>0</v>
      </c>
      <c r="G56" s="1816">
        <f t="shared" si="4"/>
        <v>0</v>
      </c>
    </row>
    <row r="57" spans="1:7" x14ac:dyDescent="0.25">
      <c r="A57" s="1675"/>
      <c r="B57" s="1689"/>
      <c r="C57" s="1676"/>
      <c r="D57" s="1866"/>
      <c r="E57" s="1562">
        <f t="shared" si="2"/>
        <v>0</v>
      </c>
      <c r="F57" s="1815">
        <f t="shared" si="3"/>
        <v>0</v>
      </c>
      <c r="G57" s="1816">
        <f t="shared" si="4"/>
        <v>0</v>
      </c>
    </row>
    <row r="58" spans="1:7" x14ac:dyDescent="0.25">
      <c r="A58" s="1675"/>
      <c r="B58" s="1689"/>
      <c r="C58" s="1676"/>
      <c r="D58" s="1866"/>
      <c r="E58" s="1562">
        <f t="shared" si="2"/>
        <v>0</v>
      </c>
      <c r="F58" s="1815">
        <f t="shared" si="3"/>
        <v>0</v>
      </c>
      <c r="G58" s="1816">
        <f t="shared" si="4"/>
        <v>0</v>
      </c>
    </row>
    <row r="59" spans="1:7" x14ac:dyDescent="0.25">
      <c r="A59" s="1675"/>
      <c r="B59" s="1689"/>
      <c r="C59" s="1676"/>
      <c r="D59" s="1866"/>
      <c r="E59" s="1562">
        <f t="shared" si="2"/>
        <v>0</v>
      </c>
      <c r="F59" s="1815">
        <f t="shared" si="3"/>
        <v>0</v>
      </c>
      <c r="G59" s="1816">
        <f t="shared" si="4"/>
        <v>0</v>
      </c>
    </row>
    <row r="60" spans="1:7" x14ac:dyDescent="0.25">
      <c r="A60" s="1675"/>
      <c r="B60" s="1689"/>
      <c r="C60" s="1676"/>
      <c r="D60" s="1866"/>
      <c r="E60" s="1562">
        <f t="shared" si="2"/>
        <v>0</v>
      </c>
      <c r="F60" s="1815">
        <f t="shared" si="3"/>
        <v>0</v>
      </c>
      <c r="G60" s="1816">
        <f t="shared" si="4"/>
        <v>0</v>
      </c>
    </row>
    <row r="61" spans="1:7" x14ac:dyDescent="0.25">
      <c r="A61" s="1675"/>
      <c r="B61" s="1689"/>
      <c r="C61" s="1676"/>
      <c r="D61" s="1866"/>
      <c r="E61" s="1562">
        <f t="shared" si="2"/>
        <v>0</v>
      </c>
      <c r="F61" s="1815">
        <f t="shared" si="3"/>
        <v>0</v>
      </c>
      <c r="G61" s="1816">
        <f t="shared" si="4"/>
        <v>0</v>
      </c>
    </row>
    <row r="62" spans="1:7" x14ac:dyDescent="0.25">
      <c r="A62" s="1675"/>
      <c r="B62" s="1689"/>
      <c r="C62" s="1676"/>
      <c r="D62" s="1866"/>
      <c r="E62" s="1562">
        <f t="shared" si="2"/>
        <v>0</v>
      </c>
      <c r="F62" s="1815">
        <f t="shared" si="3"/>
        <v>0</v>
      </c>
      <c r="G62" s="1816">
        <f t="shared" si="4"/>
        <v>0</v>
      </c>
    </row>
    <row r="63" spans="1:7" x14ac:dyDescent="0.25">
      <c r="A63" s="1675"/>
      <c r="B63" s="1689"/>
      <c r="C63" s="1676"/>
      <c r="D63" s="1866"/>
      <c r="E63" s="1562">
        <f t="shared" si="2"/>
        <v>0</v>
      </c>
      <c r="F63" s="1815">
        <f t="shared" si="3"/>
        <v>0</v>
      </c>
      <c r="G63" s="1816">
        <f t="shared" si="4"/>
        <v>0</v>
      </c>
    </row>
    <row r="64" spans="1:7" x14ac:dyDescent="0.25">
      <c r="A64" s="1677"/>
      <c r="B64" s="1689"/>
      <c r="C64" s="1678"/>
      <c r="D64" s="1866"/>
      <c r="E64" s="1562">
        <f t="shared" si="2"/>
        <v>0</v>
      </c>
      <c r="F64" s="1815">
        <f t="shared" si="3"/>
        <v>0</v>
      </c>
      <c r="G64" s="1816">
        <f t="shared" si="4"/>
        <v>0</v>
      </c>
    </row>
    <row r="65" spans="1:7" x14ac:dyDescent="0.25">
      <c r="A65" s="1675"/>
      <c r="B65" s="1689"/>
      <c r="C65" s="1676"/>
      <c r="D65" s="1866"/>
      <c r="E65" s="1562">
        <f t="shared" si="2"/>
        <v>0</v>
      </c>
      <c r="F65" s="1815">
        <f t="shared" si="3"/>
        <v>0</v>
      </c>
      <c r="G65" s="1816">
        <f t="shared" si="4"/>
        <v>0</v>
      </c>
    </row>
    <row r="66" spans="1:7" x14ac:dyDescent="0.25">
      <c r="A66" s="1675"/>
      <c r="B66" s="1689"/>
      <c r="C66" s="1676"/>
      <c r="D66" s="1866"/>
      <c r="E66" s="1562">
        <f t="shared" si="2"/>
        <v>0</v>
      </c>
      <c r="F66" s="1815">
        <f t="shared" si="3"/>
        <v>0</v>
      </c>
      <c r="G66" s="1816">
        <f t="shared" si="4"/>
        <v>0</v>
      </c>
    </row>
    <row r="67" spans="1:7" x14ac:dyDescent="0.25">
      <c r="A67" s="1675"/>
      <c r="B67" s="1689"/>
      <c r="C67" s="1676"/>
      <c r="D67" s="1866"/>
      <c r="E67" s="1562">
        <f t="shared" si="2"/>
        <v>0</v>
      </c>
      <c r="F67" s="1815">
        <f t="shared" si="3"/>
        <v>0</v>
      </c>
      <c r="G67" s="1816">
        <f t="shared" si="4"/>
        <v>0</v>
      </c>
    </row>
    <row r="68" spans="1:7" x14ac:dyDescent="0.25">
      <c r="A68" s="1675"/>
      <c r="B68" s="1689"/>
      <c r="C68" s="1676"/>
      <c r="D68" s="1866"/>
      <c r="E68" s="1562">
        <f t="shared" si="2"/>
        <v>0</v>
      </c>
      <c r="F68" s="1815">
        <f t="shared" si="3"/>
        <v>0</v>
      </c>
      <c r="G68" s="1816">
        <f t="shared" si="4"/>
        <v>0</v>
      </c>
    </row>
    <row r="69" spans="1:7" x14ac:dyDescent="0.25">
      <c r="A69" s="1675"/>
      <c r="B69" s="1689"/>
      <c r="C69" s="1676"/>
      <c r="D69" s="1866"/>
      <c r="E69" s="1562">
        <f t="shared" si="2"/>
        <v>0</v>
      </c>
      <c r="F69" s="1815">
        <f t="shared" si="3"/>
        <v>0</v>
      </c>
      <c r="G69" s="1816">
        <f t="shared" si="4"/>
        <v>0</v>
      </c>
    </row>
    <row r="70" spans="1:7" x14ac:dyDescent="0.25">
      <c r="A70" s="1675"/>
      <c r="B70" s="1689"/>
      <c r="C70" s="1676"/>
      <c r="D70" s="1866"/>
      <c r="E70" s="1562">
        <f t="shared" si="2"/>
        <v>0</v>
      </c>
      <c r="F70" s="1815">
        <f t="shared" si="3"/>
        <v>0</v>
      </c>
      <c r="G70" s="1816">
        <f t="shared" si="4"/>
        <v>0</v>
      </c>
    </row>
    <row r="71" spans="1:7" x14ac:dyDescent="0.25">
      <c r="A71" s="1675"/>
      <c r="B71" s="1689"/>
      <c r="C71" s="1676"/>
      <c r="D71" s="1866"/>
      <c r="E71" s="1562">
        <f t="shared" si="2"/>
        <v>0</v>
      </c>
      <c r="F71" s="1815">
        <f t="shared" si="3"/>
        <v>0</v>
      </c>
      <c r="G71" s="1816">
        <f t="shared" si="4"/>
        <v>0</v>
      </c>
    </row>
    <row r="72" spans="1:7" x14ac:dyDescent="0.25">
      <c r="A72" s="1675"/>
      <c r="B72" s="1689"/>
      <c r="C72" s="1676"/>
      <c r="D72" s="1866"/>
      <c r="E72" s="1562">
        <f t="shared" si="2"/>
        <v>0</v>
      </c>
      <c r="F72" s="1815">
        <f t="shared" si="3"/>
        <v>0</v>
      </c>
      <c r="G72" s="1816">
        <f t="shared" si="4"/>
        <v>0</v>
      </c>
    </row>
    <row r="73" spans="1:7" x14ac:dyDescent="0.25">
      <c r="A73" s="1675"/>
      <c r="B73" s="1689"/>
      <c r="C73" s="1676"/>
      <c r="D73" s="1866"/>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6"/>
      <c r="E74" s="1562">
        <f t="shared" si="5"/>
        <v>0</v>
      </c>
      <c r="F74" s="1815">
        <f t="shared" si="6"/>
        <v>0</v>
      </c>
      <c r="G74" s="1816">
        <f t="shared" si="7"/>
        <v>0</v>
      </c>
    </row>
    <row r="75" spans="1:7" x14ac:dyDescent="0.25">
      <c r="A75" s="1675"/>
      <c r="B75" s="1689"/>
      <c r="C75" s="1676"/>
      <c r="D75" s="1866"/>
      <c r="E75" s="1562">
        <f t="shared" si="5"/>
        <v>0</v>
      </c>
      <c r="F75" s="1815">
        <f t="shared" si="6"/>
        <v>0</v>
      </c>
      <c r="G75" s="1816">
        <f t="shared" si="7"/>
        <v>0</v>
      </c>
    </row>
    <row r="76" spans="1:7" x14ac:dyDescent="0.25">
      <c r="A76" s="1675"/>
      <c r="B76" s="1689"/>
      <c r="C76" s="1676"/>
      <c r="D76" s="1866"/>
      <c r="E76" s="1562">
        <f t="shared" si="5"/>
        <v>0</v>
      </c>
      <c r="F76" s="1815">
        <f t="shared" si="6"/>
        <v>0</v>
      </c>
      <c r="G76" s="1816">
        <f t="shared" si="7"/>
        <v>0</v>
      </c>
    </row>
    <row r="77" spans="1:7" x14ac:dyDescent="0.25">
      <c r="A77" s="1675"/>
      <c r="B77" s="1689"/>
      <c r="C77" s="1676"/>
      <c r="D77" s="1866"/>
      <c r="E77" s="1562">
        <f t="shared" si="5"/>
        <v>0</v>
      </c>
      <c r="F77" s="1815">
        <f t="shared" si="6"/>
        <v>0</v>
      </c>
      <c r="G77" s="1816">
        <f t="shared" si="7"/>
        <v>0</v>
      </c>
    </row>
    <row r="78" spans="1:7" x14ac:dyDescent="0.25">
      <c r="A78" s="1675"/>
      <c r="B78" s="1689"/>
      <c r="C78" s="1676"/>
      <c r="D78" s="1866"/>
      <c r="E78" s="1562">
        <f t="shared" si="5"/>
        <v>0</v>
      </c>
      <c r="F78" s="1815">
        <f t="shared" si="6"/>
        <v>0</v>
      </c>
      <c r="G78" s="1816">
        <f t="shared" si="7"/>
        <v>0</v>
      </c>
    </row>
    <row r="79" spans="1:7" x14ac:dyDescent="0.25">
      <c r="A79" s="1675"/>
      <c r="B79" s="1689"/>
      <c r="C79" s="1676"/>
      <c r="D79" s="1866"/>
      <c r="E79" s="1562">
        <f t="shared" si="5"/>
        <v>0</v>
      </c>
      <c r="F79" s="1815">
        <f t="shared" si="6"/>
        <v>0</v>
      </c>
      <c r="G79" s="1816">
        <f t="shared" si="7"/>
        <v>0</v>
      </c>
    </row>
    <row r="80" spans="1:7" x14ac:dyDescent="0.25">
      <c r="A80" s="1675"/>
      <c r="B80" s="1689"/>
      <c r="C80" s="1676"/>
      <c r="D80" s="1866"/>
      <c r="E80" s="1562">
        <f t="shared" si="5"/>
        <v>0</v>
      </c>
      <c r="F80" s="1815">
        <f t="shared" si="6"/>
        <v>0</v>
      </c>
      <c r="G80" s="1816">
        <f t="shared" si="7"/>
        <v>0</v>
      </c>
    </row>
    <row r="81" spans="1:7" x14ac:dyDescent="0.25">
      <c r="A81" s="1675"/>
      <c r="B81" s="1689"/>
      <c r="C81" s="1676"/>
      <c r="D81" s="1866"/>
      <c r="E81" s="1562">
        <f t="shared" si="5"/>
        <v>0</v>
      </c>
      <c r="F81" s="1815">
        <f t="shared" si="6"/>
        <v>0</v>
      </c>
      <c r="G81" s="1816">
        <f t="shared" si="7"/>
        <v>0</v>
      </c>
    </row>
    <row r="82" spans="1:7" x14ac:dyDescent="0.25">
      <c r="A82" s="1675"/>
      <c r="B82" s="1689"/>
      <c r="C82" s="1676"/>
      <c r="D82" s="1866"/>
      <c r="E82" s="1562">
        <f t="shared" si="5"/>
        <v>0</v>
      </c>
      <c r="F82" s="1815">
        <f t="shared" si="6"/>
        <v>0</v>
      </c>
      <c r="G82" s="1816">
        <f t="shared" si="7"/>
        <v>0</v>
      </c>
    </row>
    <row r="83" spans="1:7" x14ac:dyDescent="0.25">
      <c r="A83" s="1675"/>
      <c r="B83" s="1689"/>
      <c r="C83" s="1676"/>
      <c r="D83" s="1866"/>
      <c r="E83" s="1562">
        <f t="shared" si="5"/>
        <v>0</v>
      </c>
      <c r="F83" s="1815">
        <f t="shared" si="6"/>
        <v>0</v>
      </c>
      <c r="G83" s="1816">
        <f t="shared" si="7"/>
        <v>0</v>
      </c>
    </row>
    <row r="84" spans="1:7" x14ac:dyDescent="0.25">
      <c r="A84" s="1675"/>
      <c r="B84" s="1689"/>
      <c r="C84" s="1676"/>
      <c r="D84" s="1866"/>
      <c r="E84" s="1562">
        <f t="shared" si="5"/>
        <v>0</v>
      </c>
      <c r="F84" s="1815">
        <f t="shared" si="6"/>
        <v>0</v>
      </c>
      <c r="G84" s="1816">
        <f t="shared" si="7"/>
        <v>0</v>
      </c>
    </row>
    <row r="85" spans="1:7" x14ac:dyDescent="0.25">
      <c r="A85" s="1675"/>
      <c r="B85" s="1689"/>
      <c r="C85" s="1676"/>
      <c r="D85" s="1866"/>
      <c r="E85" s="1562">
        <f t="shared" si="2"/>
        <v>0</v>
      </c>
      <c r="F85" s="1815">
        <f t="shared" si="3"/>
        <v>0</v>
      </c>
      <c r="G85" s="1816">
        <f t="shared" si="4"/>
        <v>0</v>
      </c>
    </row>
    <row r="86" spans="1:7" x14ac:dyDescent="0.25">
      <c r="A86" s="1675"/>
      <c r="B86" s="1689"/>
      <c r="C86" s="1676"/>
      <c r="D86" s="1866"/>
      <c r="E86" s="1562">
        <f t="shared" si="2"/>
        <v>0</v>
      </c>
      <c r="F86" s="1815">
        <f t="shared" si="3"/>
        <v>0</v>
      </c>
      <c r="G86" s="1816">
        <f t="shared" si="4"/>
        <v>0</v>
      </c>
    </row>
    <row r="87" spans="1:7" x14ac:dyDescent="0.25">
      <c r="A87" s="1675"/>
      <c r="B87" s="1689"/>
      <c r="C87" s="1676"/>
      <c r="D87" s="1866"/>
      <c r="E87" s="1562">
        <f t="shared" si="2"/>
        <v>0</v>
      </c>
      <c r="F87" s="1815">
        <f t="shared" si="3"/>
        <v>0</v>
      </c>
      <c r="G87" s="1816">
        <f t="shared" si="4"/>
        <v>0</v>
      </c>
    </row>
    <row r="88" spans="1:7" x14ac:dyDescent="0.25">
      <c r="A88" s="1675"/>
      <c r="B88" s="1689"/>
      <c r="C88" s="1676"/>
      <c r="D88" s="1866"/>
      <c r="E88" s="1562">
        <f t="shared" si="2"/>
        <v>0</v>
      </c>
      <c r="F88" s="1815">
        <f t="shared" si="3"/>
        <v>0</v>
      </c>
      <c r="G88" s="1816">
        <f t="shared" si="4"/>
        <v>0</v>
      </c>
    </row>
    <row r="89" spans="1:7" x14ac:dyDescent="0.25">
      <c r="A89" s="1675"/>
      <c r="B89" s="1689"/>
      <c r="C89" s="1676"/>
      <c r="D89" s="1866"/>
      <c r="E89" s="1562">
        <f t="shared" si="2"/>
        <v>0</v>
      </c>
      <c r="F89" s="1815">
        <f t="shared" si="3"/>
        <v>0</v>
      </c>
      <c r="G89" s="1816">
        <f t="shared" si="4"/>
        <v>0</v>
      </c>
    </row>
    <row r="90" spans="1:7" x14ac:dyDescent="0.25">
      <c r="A90" s="1675"/>
      <c r="B90" s="1689"/>
      <c r="C90" s="1676"/>
      <c r="D90" s="1866"/>
      <c r="E90" s="1562">
        <f t="shared" si="2"/>
        <v>0</v>
      </c>
      <c r="F90" s="1815">
        <f t="shared" si="3"/>
        <v>0</v>
      </c>
      <c r="G90" s="1816">
        <f t="shared" si="4"/>
        <v>0</v>
      </c>
    </row>
    <row r="91" spans="1:7" x14ac:dyDescent="0.25">
      <c r="A91" s="1675"/>
      <c r="B91" s="1689"/>
      <c r="C91" s="1676"/>
      <c r="D91" s="1866"/>
      <c r="E91" s="1562">
        <f t="shared" si="2"/>
        <v>0</v>
      </c>
      <c r="F91" s="1815">
        <f t="shared" si="3"/>
        <v>0</v>
      </c>
      <c r="G91" s="1816">
        <f t="shared" si="4"/>
        <v>0</v>
      </c>
    </row>
    <row r="92" spans="1:7" x14ac:dyDescent="0.25">
      <c r="A92" s="1675"/>
      <c r="B92" s="1689"/>
      <c r="C92" s="1676"/>
      <c r="D92" s="1866"/>
      <c r="E92" s="1562">
        <f t="shared" si="2"/>
        <v>0</v>
      </c>
      <c r="F92" s="1815">
        <f t="shared" si="3"/>
        <v>0</v>
      </c>
      <c r="G92" s="1816">
        <f t="shared" si="4"/>
        <v>0</v>
      </c>
    </row>
    <row r="93" spans="1:7" x14ac:dyDescent="0.25">
      <c r="A93" s="1675"/>
      <c r="B93" s="1689"/>
      <c r="C93" s="1676"/>
      <c r="D93" s="1866"/>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6"/>
      <c r="E94" s="1562">
        <f t="shared" si="2"/>
        <v>0</v>
      </c>
      <c r="F94" s="1815">
        <f t="shared" si="3"/>
        <v>0</v>
      </c>
      <c r="G94" s="1816">
        <f t="shared" si="4"/>
        <v>0</v>
      </c>
    </row>
    <row r="95" spans="1:7" x14ac:dyDescent="0.25">
      <c r="A95" s="1675"/>
      <c r="B95" s="1689"/>
      <c r="C95" s="1676"/>
      <c r="D95" s="1866"/>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6"/>
      <c r="E96" s="1562">
        <f t="shared" si="11"/>
        <v>0</v>
      </c>
      <c r="F96" s="1815">
        <f t="shared" si="12"/>
        <v>0</v>
      </c>
      <c r="G96" s="1816">
        <f t="shared" si="13"/>
        <v>0</v>
      </c>
    </row>
    <row r="97" spans="1:7" x14ac:dyDescent="0.25">
      <c r="A97" s="1675"/>
      <c r="B97" s="1689"/>
      <c r="C97" s="1676"/>
      <c r="D97" s="1866"/>
      <c r="E97" s="1562">
        <f t="shared" si="11"/>
        <v>0</v>
      </c>
      <c r="F97" s="1815">
        <f t="shared" si="12"/>
        <v>0</v>
      </c>
      <c r="G97" s="1816">
        <f t="shared" si="13"/>
        <v>0</v>
      </c>
    </row>
    <row r="98" spans="1:7" x14ac:dyDescent="0.25">
      <c r="A98" s="1675"/>
      <c r="B98" s="1689"/>
      <c r="C98" s="1676"/>
      <c r="D98" s="1866"/>
      <c r="E98" s="1562">
        <f t="shared" si="11"/>
        <v>0</v>
      </c>
      <c r="F98" s="1815">
        <f t="shared" si="12"/>
        <v>0</v>
      </c>
      <c r="G98" s="1816">
        <f t="shared" si="13"/>
        <v>0</v>
      </c>
    </row>
    <row r="99" spans="1:7" x14ac:dyDescent="0.25">
      <c r="A99" s="1675"/>
      <c r="B99" s="1689"/>
      <c r="C99" s="1676"/>
      <c r="D99" s="1866"/>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6"/>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6"/>
      <c r="E101" s="1562">
        <f t="shared" si="17"/>
        <v>0</v>
      </c>
      <c r="F101" s="1815">
        <f t="shared" si="18"/>
        <v>0</v>
      </c>
      <c r="G101" s="1816">
        <f t="shared" si="19"/>
        <v>0</v>
      </c>
    </row>
    <row r="102" spans="1:7" x14ac:dyDescent="0.25">
      <c r="A102" s="1675"/>
      <c r="B102" s="1689"/>
      <c r="C102" s="1676"/>
      <c r="D102" s="1866"/>
      <c r="E102" s="1562">
        <f t="shared" si="17"/>
        <v>0</v>
      </c>
      <c r="F102" s="1815">
        <f t="shared" si="18"/>
        <v>0</v>
      </c>
      <c r="G102" s="1816">
        <f t="shared" si="19"/>
        <v>0</v>
      </c>
    </row>
    <row r="103" spans="1:7" x14ac:dyDescent="0.25">
      <c r="A103" s="1675"/>
      <c r="B103" s="1689"/>
      <c r="C103" s="1676"/>
      <c r="D103" s="1866"/>
      <c r="E103" s="1562">
        <f t="shared" si="17"/>
        <v>0</v>
      </c>
      <c r="F103" s="1815">
        <f t="shared" si="18"/>
        <v>0</v>
      </c>
      <c r="G103" s="1816">
        <f t="shared" si="19"/>
        <v>0</v>
      </c>
    </row>
    <row r="104" spans="1:7" x14ac:dyDescent="0.25">
      <c r="A104" s="1675"/>
      <c r="B104" s="1689"/>
      <c r="C104" s="1676"/>
      <c r="D104" s="1866"/>
      <c r="E104" s="1562">
        <f t="shared" si="17"/>
        <v>0</v>
      </c>
      <c r="F104" s="1815">
        <f t="shared" si="18"/>
        <v>0</v>
      </c>
      <c r="G104" s="1816">
        <f t="shared" si="19"/>
        <v>0</v>
      </c>
    </row>
    <row r="105" spans="1:7" x14ac:dyDescent="0.25">
      <c r="A105" s="1675"/>
      <c r="B105" s="1689"/>
      <c r="C105" s="1676"/>
      <c r="D105" s="1866"/>
      <c r="E105" s="1562">
        <f t="shared" si="17"/>
        <v>0</v>
      </c>
      <c r="F105" s="1815">
        <f t="shared" si="18"/>
        <v>0</v>
      </c>
      <c r="G105" s="1816">
        <f t="shared" si="19"/>
        <v>0</v>
      </c>
    </row>
    <row r="106" spans="1:7" x14ac:dyDescent="0.25">
      <c r="A106" s="1675"/>
      <c r="B106" s="1689"/>
      <c r="C106" s="1676"/>
      <c r="D106" s="1866"/>
      <c r="E106" s="1562">
        <f t="shared" si="17"/>
        <v>0</v>
      </c>
      <c r="F106" s="1815">
        <f t="shared" si="18"/>
        <v>0</v>
      </c>
      <c r="G106" s="1816">
        <f t="shared" si="19"/>
        <v>0</v>
      </c>
    </row>
    <row r="107" spans="1:7" x14ac:dyDescent="0.25">
      <c r="A107" s="1675"/>
      <c r="B107" s="1689"/>
      <c r="C107" s="1676"/>
      <c r="D107" s="1866"/>
      <c r="E107" s="1562">
        <f t="shared" si="17"/>
        <v>0</v>
      </c>
      <c r="F107" s="1815">
        <f t="shared" si="18"/>
        <v>0</v>
      </c>
      <c r="G107" s="1816">
        <f t="shared" si="19"/>
        <v>0</v>
      </c>
    </row>
    <row r="108" spans="1:7" x14ac:dyDescent="0.25">
      <c r="A108" s="1675"/>
      <c r="B108" s="1689"/>
      <c r="C108" s="1676"/>
      <c r="D108" s="1866"/>
      <c r="E108" s="1562">
        <f t="shared" si="17"/>
        <v>0</v>
      </c>
      <c r="F108" s="1815">
        <f t="shared" si="18"/>
        <v>0</v>
      </c>
      <c r="G108" s="1816">
        <f t="shared" si="19"/>
        <v>0</v>
      </c>
    </row>
    <row r="109" spans="1:7" x14ac:dyDescent="0.25">
      <c r="A109" s="1675"/>
      <c r="B109" s="1689"/>
      <c r="C109" s="1676"/>
      <c r="D109" s="1866"/>
      <c r="E109" s="1562">
        <f t="shared" si="17"/>
        <v>0</v>
      </c>
      <c r="F109" s="1815">
        <f t="shared" si="18"/>
        <v>0</v>
      </c>
      <c r="G109" s="1816">
        <f t="shared" si="19"/>
        <v>0</v>
      </c>
    </row>
    <row r="110" spans="1:7" x14ac:dyDescent="0.25">
      <c r="A110" s="1675"/>
      <c r="B110" s="1689"/>
      <c r="C110" s="1676"/>
      <c r="D110" s="1866"/>
      <c r="E110" s="1562">
        <f t="shared" si="17"/>
        <v>0</v>
      </c>
      <c r="F110" s="1815">
        <f t="shared" si="18"/>
        <v>0</v>
      </c>
      <c r="G110" s="1816">
        <f t="shared" si="19"/>
        <v>0</v>
      </c>
    </row>
    <row r="111" spans="1:7" x14ac:dyDescent="0.25">
      <c r="A111" s="1675"/>
      <c r="B111" s="1689"/>
      <c r="C111" s="1676"/>
      <c r="D111" s="1866"/>
      <c r="E111" s="1562">
        <f t="shared" si="17"/>
        <v>0</v>
      </c>
      <c r="F111" s="1815">
        <f t="shared" si="18"/>
        <v>0</v>
      </c>
      <c r="G111" s="1816">
        <f t="shared" si="19"/>
        <v>0</v>
      </c>
    </row>
    <row r="112" spans="1:7" x14ac:dyDescent="0.25">
      <c r="A112" s="1675"/>
      <c r="B112" s="1689"/>
      <c r="C112" s="1676"/>
      <c r="D112" s="1866"/>
      <c r="E112" s="1562">
        <f t="shared" si="17"/>
        <v>0</v>
      </c>
      <c r="F112" s="1815">
        <f t="shared" si="18"/>
        <v>0</v>
      </c>
      <c r="G112" s="1816">
        <f t="shared" si="19"/>
        <v>0</v>
      </c>
    </row>
    <row r="113" spans="1:7" x14ac:dyDescent="0.25">
      <c r="A113" s="1675"/>
      <c r="B113" s="1689"/>
      <c r="C113" s="1676"/>
      <c r="D113" s="1866"/>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6"/>
      <c r="E114" s="1562">
        <f t="shared" si="20"/>
        <v>0</v>
      </c>
      <c r="F114" s="1815">
        <f t="shared" si="21"/>
        <v>0</v>
      </c>
      <c r="G114" s="1816">
        <f t="shared" si="22"/>
        <v>0</v>
      </c>
    </row>
    <row r="115" spans="1:7" x14ac:dyDescent="0.25">
      <c r="A115" s="1675"/>
      <c r="B115" s="1689"/>
      <c r="C115" s="1676"/>
      <c r="D115" s="1866"/>
      <c r="E115" s="1562">
        <f t="shared" si="20"/>
        <v>0</v>
      </c>
      <c r="F115" s="1815">
        <f t="shared" si="21"/>
        <v>0</v>
      </c>
      <c r="G115" s="1816">
        <f t="shared" si="22"/>
        <v>0</v>
      </c>
    </row>
    <row r="116" spans="1:7" x14ac:dyDescent="0.25">
      <c r="A116" s="1675"/>
      <c r="B116" s="1689"/>
      <c r="C116" s="1676"/>
      <c r="D116" s="1866"/>
      <c r="E116" s="1562">
        <f t="shared" si="20"/>
        <v>0</v>
      </c>
      <c r="F116" s="1815">
        <f t="shared" si="21"/>
        <v>0</v>
      </c>
      <c r="G116" s="1816">
        <f t="shared" si="22"/>
        <v>0</v>
      </c>
    </row>
    <row r="117" spans="1:7" x14ac:dyDescent="0.25">
      <c r="A117" s="1675"/>
      <c r="B117" s="1689"/>
      <c r="C117" s="1676"/>
      <c r="D117" s="1866"/>
      <c r="E117" s="1562">
        <f t="shared" si="20"/>
        <v>0</v>
      </c>
      <c r="F117" s="1815">
        <f t="shared" si="21"/>
        <v>0</v>
      </c>
      <c r="G117" s="1816">
        <f t="shared" si="22"/>
        <v>0</v>
      </c>
    </row>
    <row r="118" spans="1:7" x14ac:dyDescent="0.25">
      <c r="A118" s="1675"/>
      <c r="B118" s="1689"/>
      <c r="C118" s="1676"/>
      <c r="D118" s="1866"/>
      <c r="E118" s="1562">
        <f t="shared" si="20"/>
        <v>0</v>
      </c>
      <c r="F118" s="1815">
        <f t="shared" si="21"/>
        <v>0</v>
      </c>
      <c r="G118" s="1816">
        <f t="shared" si="22"/>
        <v>0</v>
      </c>
    </row>
    <row r="119" spans="1:7" x14ac:dyDescent="0.25">
      <c r="A119" s="1675"/>
      <c r="B119" s="1689"/>
      <c r="C119" s="1676"/>
      <c r="D119" s="1866"/>
      <c r="E119" s="1562">
        <f t="shared" si="20"/>
        <v>0</v>
      </c>
      <c r="F119" s="1815">
        <f t="shared" si="21"/>
        <v>0</v>
      </c>
      <c r="G119" s="1816">
        <f t="shared" si="22"/>
        <v>0</v>
      </c>
    </row>
    <row r="120" spans="1:7" x14ac:dyDescent="0.25">
      <c r="A120" s="1675"/>
      <c r="B120" s="1689"/>
      <c r="C120" s="1676"/>
      <c r="D120" s="1866"/>
      <c r="E120" s="1562">
        <f t="shared" si="20"/>
        <v>0</v>
      </c>
      <c r="F120" s="1815">
        <f t="shared" si="21"/>
        <v>0</v>
      </c>
      <c r="G120" s="1816">
        <f t="shared" si="22"/>
        <v>0</v>
      </c>
    </row>
    <row r="121" spans="1:7" x14ac:dyDescent="0.25">
      <c r="A121" s="1675"/>
      <c r="B121" s="1689"/>
      <c r="C121" s="1676"/>
      <c r="D121" s="1866"/>
      <c r="E121" s="1562">
        <f t="shared" si="20"/>
        <v>0</v>
      </c>
      <c r="F121" s="1815">
        <f t="shared" si="21"/>
        <v>0</v>
      </c>
      <c r="G121" s="1816">
        <f t="shared" si="22"/>
        <v>0</v>
      </c>
    </row>
    <row r="122" spans="1:7" x14ac:dyDescent="0.25">
      <c r="A122" s="1675"/>
      <c r="B122" s="1689"/>
      <c r="C122" s="1676"/>
      <c r="D122" s="1866"/>
      <c r="E122" s="1562">
        <f t="shared" si="20"/>
        <v>0</v>
      </c>
      <c r="F122" s="1815">
        <f t="shared" si="21"/>
        <v>0</v>
      </c>
      <c r="G122" s="1816">
        <f t="shared" si="22"/>
        <v>0</v>
      </c>
    </row>
    <row r="123" spans="1:7" x14ac:dyDescent="0.25">
      <c r="A123" s="1675"/>
      <c r="B123" s="1689"/>
      <c r="C123" s="1676"/>
      <c r="D123" s="1866"/>
      <c r="E123" s="1562">
        <f t="shared" si="20"/>
        <v>0</v>
      </c>
      <c r="F123" s="1815">
        <f t="shared" si="21"/>
        <v>0</v>
      </c>
      <c r="G123" s="1816">
        <f t="shared" si="22"/>
        <v>0</v>
      </c>
    </row>
    <row r="124" spans="1:7" x14ac:dyDescent="0.25">
      <c r="A124" s="1675"/>
      <c r="B124" s="1689"/>
      <c r="C124" s="1676"/>
      <c r="D124" s="1866"/>
      <c r="E124" s="1562">
        <f t="shared" si="20"/>
        <v>0</v>
      </c>
      <c r="F124" s="1815">
        <f t="shared" si="21"/>
        <v>0</v>
      </c>
      <c r="G124" s="1816">
        <f t="shared" si="22"/>
        <v>0</v>
      </c>
    </row>
    <row r="125" spans="1:7" x14ac:dyDescent="0.25">
      <c r="A125" s="1675"/>
      <c r="B125" s="1689"/>
      <c r="C125" s="1676"/>
      <c r="D125" s="1866"/>
      <c r="E125" s="1562">
        <f t="shared" si="20"/>
        <v>0</v>
      </c>
      <c r="F125" s="1815">
        <f t="shared" si="21"/>
        <v>0</v>
      </c>
      <c r="G125" s="1816">
        <f t="shared" si="22"/>
        <v>0</v>
      </c>
    </row>
    <row r="126" spans="1:7" x14ac:dyDescent="0.25">
      <c r="A126" s="1675"/>
      <c r="B126" s="1689"/>
      <c r="C126" s="1676"/>
      <c r="D126" s="1866"/>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6"/>
      <c r="E127" s="1562">
        <f t="shared" si="23"/>
        <v>0</v>
      </c>
      <c r="F127" s="1815">
        <f t="shared" si="24"/>
        <v>0</v>
      </c>
      <c r="G127" s="1816">
        <f t="shared" si="25"/>
        <v>0</v>
      </c>
    </row>
    <row r="128" spans="1:7" x14ac:dyDescent="0.25">
      <c r="A128" s="1675"/>
      <c r="B128" s="1689"/>
      <c r="C128" s="1676"/>
      <c r="D128" s="1866"/>
      <c r="E128" s="1562">
        <f t="shared" si="23"/>
        <v>0</v>
      </c>
      <c r="F128" s="1815">
        <f t="shared" si="24"/>
        <v>0</v>
      </c>
      <c r="G128" s="1816">
        <f t="shared" si="25"/>
        <v>0</v>
      </c>
    </row>
    <row r="129" spans="1:7" x14ac:dyDescent="0.25">
      <c r="A129" s="1675"/>
      <c r="B129" s="1689"/>
      <c r="C129" s="1676"/>
      <c r="D129" s="1866"/>
      <c r="E129" s="1562">
        <f t="shared" si="23"/>
        <v>0</v>
      </c>
      <c r="F129" s="1815">
        <f t="shared" si="24"/>
        <v>0</v>
      </c>
      <c r="G129" s="1816">
        <f t="shared" si="25"/>
        <v>0</v>
      </c>
    </row>
    <row r="130" spans="1:7" x14ac:dyDescent="0.25">
      <c r="A130" s="1675"/>
      <c r="B130" s="1689"/>
      <c r="C130" s="1676"/>
      <c r="D130" s="1866"/>
      <c r="E130" s="1562">
        <f t="shared" si="23"/>
        <v>0</v>
      </c>
      <c r="F130" s="1815">
        <f t="shared" si="24"/>
        <v>0</v>
      </c>
      <c r="G130" s="1816">
        <f t="shared" si="25"/>
        <v>0</v>
      </c>
    </row>
    <row r="131" spans="1:7" x14ac:dyDescent="0.25">
      <c r="A131" s="1675"/>
      <c r="B131" s="1860"/>
      <c r="C131" s="1676"/>
      <c r="D131" s="1866"/>
      <c r="E131" s="1562">
        <f t="shared" si="23"/>
        <v>0</v>
      </c>
      <c r="F131" s="1815">
        <f t="shared" si="24"/>
        <v>0</v>
      </c>
      <c r="G131" s="1816">
        <f t="shared" si="25"/>
        <v>0</v>
      </c>
    </row>
    <row r="132" spans="1:7" x14ac:dyDescent="0.25">
      <c r="A132" s="1675"/>
      <c r="B132" s="1860"/>
      <c r="C132" s="1676"/>
      <c r="D132" s="1866"/>
      <c r="E132" s="1562">
        <f t="shared" si="23"/>
        <v>0</v>
      </c>
      <c r="F132" s="1815">
        <f t="shared" si="24"/>
        <v>0</v>
      </c>
      <c r="G132" s="1816">
        <f t="shared" si="25"/>
        <v>0</v>
      </c>
    </row>
    <row r="133" spans="1:7" x14ac:dyDescent="0.25">
      <c r="A133" s="1675"/>
      <c r="B133" s="1689"/>
      <c r="C133" s="1676"/>
      <c r="D133" s="1866"/>
      <c r="E133" s="1562">
        <f t="shared" si="23"/>
        <v>0</v>
      </c>
      <c r="F133" s="1815">
        <f t="shared" si="24"/>
        <v>0</v>
      </c>
      <c r="G133" s="1816">
        <f t="shared" si="25"/>
        <v>0</v>
      </c>
    </row>
    <row r="134" spans="1:7" x14ac:dyDescent="0.25">
      <c r="A134" s="1675"/>
      <c r="B134" s="1689"/>
      <c r="C134" s="1676"/>
      <c r="D134" s="1866"/>
      <c r="E134" s="1562">
        <f t="shared" si="23"/>
        <v>0</v>
      </c>
      <c r="F134" s="1815">
        <f t="shared" si="24"/>
        <v>0</v>
      </c>
      <c r="G134" s="1816">
        <f t="shared" si="25"/>
        <v>0</v>
      </c>
    </row>
    <row r="135" spans="1:7" x14ac:dyDescent="0.25">
      <c r="A135" s="1675"/>
      <c r="B135" s="1689"/>
      <c r="C135" s="1676"/>
      <c r="D135" s="1866"/>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6"/>
      <c r="E136" s="1562">
        <f t="shared" si="26"/>
        <v>0</v>
      </c>
      <c r="F136" s="1815">
        <f t="shared" si="27"/>
        <v>0</v>
      </c>
      <c r="G136" s="1816">
        <f t="shared" si="28"/>
        <v>0</v>
      </c>
    </row>
    <row r="137" spans="1:7" x14ac:dyDescent="0.25">
      <c r="A137" s="1675"/>
      <c r="B137" s="1689"/>
      <c r="C137" s="1676"/>
      <c r="D137" s="1866"/>
      <c r="E137" s="1562">
        <f t="shared" si="26"/>
        <v>0</v>
      </c>
      <c r="F137" s="1815">
        <f t="shared" si="27"/>
        <v>0</v>
      </c>
      <c r="G137" s="1816">
        <f t="shared" si="28"/>
        <v>0</v>
      </c>
    </row>
    <row r="138" spans="1:7" x14ac:dyDescent="0.25">
      <c r="A138" s="1675"/>
      <c r="B138" s="1689"/>
      <c r="C138" s="1676"/>
      <c r="D138" s="1866"/>
      <c r="E138" s="1562">
        <f t="shared" si="26"/>
        <v>0</v>
      </c>
      <c r="F138" s="1815">
        <f t="shared" si="27"/>
        <v>0</v>
      </c>
      <c r="G138" s="1816">
        <f t="shared" si="28"/>
        <v>0</v>
      </c>
    </row>
    <row r="139" spans="1:7" x14ac:dyDescent="0.25">
      <c r="A139" s="1675"/>
      <c r="B139" s="1689"/>
      <c r="C139" s="1676"/>
      <c r="D139" s="1866"/>
      <c r="E139" s="1562">
        <f t="shared" si="26"/>
        <v>0</v>
      </c>
      <c r="F139" s="1815">
        <f t="shared" si="27"/>
        <v>0</v>
      </c>
      <c r="G139" s="1816">
        <f t="shared" si="28"/>
        <v>0</v>
      </c>
    </row>
    <row r="140" spans="1:7" x14ac:dyDescent="0.25">
      <c r="A140" s="1675"/>
      <c r="B140" s="1688"/>
      <c r="C140" s="1676"/>
      <c r="D140" s="1866"/>
      <c r="E140" s="1562">
        <f t="shared" si="2"/>
        <v>0</v>
      </c>
      <c r="F140" s="1815">
        <f t="shared" si="3"/>
        <v>0</v>
      </c>
      <c r="G140" s="1816">
        <f t="shared" si="4"/>
        <v>0</v>
      </c>
    </row>
    <row r="141" spans="1:7" x14ac:dyDescent="0.25">
      <c r="A141" s="1819" t="s">
        <v>158</v>
      </c>
      <c r="B141" s="1820"/>
      <c r="C141" s="1821"/>
      <c r="D141" s="1817">
        <f>SUM(D17:D140)</f>
        <v>1</v>
      </c>
      <c r="E141" s="1563">
        <f t="shared" si="1"/>
        <v>1</v>
      </c>
      <c r="F141" s="1817">
        <f>SUM(F17:F140)</f>
        <v>0</v>
      </c>
      <c r="G141" s="1818">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22" colorId="8" zoomScale="110" zoomScaleNormal="110" workbookViewId="0">
      <selection activeCell="K37" sqref="K3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c r="F10" s="975"/>
      <c r="G10" s="976"/>
      <c r="H10" s="162"/>
      <c r="I10" s="162"/>
    </row>
    <row r="11" spans="1:9" s="669" customFormat="1" ht="22.5" customHeight="1" x14ac:dyDescent="0.2">
      <c r="A11" s="2305" t="s">
        <v>1944</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2749830</v>
      </c>
      <c r="F19" s="1822"/>
      <c r="G19" s="1824">
        <f>'Expenditures 15-22'!K33-SUM('Expenditures 15-22'!G33,'Expenditures 15-22'!I33)+'Expenditures 15-22'!D229</f>
        <v>2749830</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0</v>
      </c>
      <c r="F21" s="1825"/>
      <c r="G21" s="1828">
        <f>'Expenditures 15-22'!K42-SUM('Expenditures 15-22'!G42,'Expenditures 15-22'!I42)+'Expenditures 15-22'!K120-SUM('Expenditures 15-22'!G120,'Expenditures 15-22'!I120)+'Expenditures 15-22'!K180-SUM('Expenditures 15-22'!G180,'Expenditures 15-22'!I180)+'Expenditures 15-22'!D238</f>
        <v>0</v>
      </c>
      <c r="H21" s="988"/>
      <c r="I21" s="162"/>
    </row>
    <row r="22" spans="1:9" s="669" customFormat="1" ht="12" customHeight="1" x14ac:dyDescent="0.2">
      <c r="A22" s="995" t="s">
        <v>585</v>
      </c>
      <c r="B22" s="996"/>
      <c r="C22" s="994">
        <v>2200</v>
      </c>
      <c r="D22" s="1825"/>
      <c r="E22" s="1827">
        <f>'Expenditures 15-22'!K47-SUM('Expenditures 15-22'!G47,'Expenditures 15-22'!I47)+'Expenditures 15-22'!D243</f>
        <v>0</v>
      </c>
      <c r="F22" s="1825"/>
      <c r="G22" s="1828">
        <f>'Expenditures 15-22'!K47-SUM('Expenditures 15-22'!G47,'Expenditures 15-22'!I47)+'Expenditures 15-22'!D243</f>
        <v>0</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2500</v>
      </c>
      <c r="F23" s="1825"/>
      <c r="G23" s="1827">
        <f>'Expenditures 15-22'!K53-SUM('Expenditures 15-22'!G53,'Expenditures 15-22'!I53)+'Expenditures 15-22'!D257+'Expenditures 15-22'!K330-SUM('Expenditures 15-22'!G330,'Expenditures 15-22'!I330)</f>
        <v>2500</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0</v>
      </c>
      <c r="F28" s="1829">
        <f>'Expenditures 15-22'!K61-SUM('Expenditures 15-22'!G61,'Expenditures 15-22'!I61)+'Expenditures 15-22'!K124-SUM('Expenditures 15-22'!G124,'Expenditures 15-22'!I124)+'Expenditures 15-22'!D266-E9</f>
        <v>0</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0</v>
      </c>
      <c r="E41" s="1829">
        <f>SUM(E19:E40)</f>
        <v>2752330</v>
      </c>
      <c r="F41" s="1829">
        <f>SUM(F19:F39)</f>
        <v>0</v>
      </c>
      <c r="G41" s="1829">
        <f>SUM(G19:G40)</f>
        <v>2752330</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0</v>
      </c>
      <c r="F43" s="1830" t="s">
        <v>495</v>
      </c>
      <c r="G43" s="1831">
        <f>F41</f>
        <v>0</v>
      </c>
    </row>
    <row r="44" spans="1:7" ht="12" customHeight="1" x14ac:dyDescent="0.2">
      <c r="A44" s="988"/>
      <c r="B44" s="162"/>
      <c r="C44" s="1002"/>
      <c r="D44" s="1830" t="s">
        <v>494</v>
      </c>
      <c r="E44" s="1831">
        <f>E41</f>
        <v>2752330</v>
      </c>
      <c r="F44" s="1830" t="s">
        <v>494</v>
      </c>
      <c r="G44" s="1831">
        <f>G41</f>
        <v>2752330</v>
      </c>
    </row>
    <row r="45" spans="1:7" ht="12" customHeight="1" x14ac:dyDescent="0.2">
      <c r="A45" s="988"/>
      <c r="B45" s="162"/>
      <c r="C45" s="162"/>
      <c r="D45" s="1832" t="s">
        <v>1063</v>
      </c>
      <c r="E45" s="1833">
        <f>(E43/E44)</f>
        <v>0</v>
      </c>
      <c r="F45" s="1832" t="s">
        <v>1063</v>
      </c>
      <c r="G45" s="1833">
        <f>(G43/G44)</f>
        <v>0</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F20" sqref="F20"/>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2" t="s">
        <v>1446</v>
      </c>
      <c r="B1" s="2322"/>
      <c r="C1" s="2322"/>
      <c r="D1" s="2322"/>
      <c r="E1" s="2322"/>
      <c r="F1" s="2322"/>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3" t="s">
        <v>1627</v>
      </c>
      <c r="B5" s="2324"/>
      <c r="C5" s="2325"/>
      <c r="D5" s="2325"/>
      <c r="E5" s="2325"/>
      <c r="F5" s="2325"/>
    </row>
    <row r="6" spans="1:10" ht="12" customHeight="1" x14ac:dyDescent="0.25">
      <c r="A6" s="1874"/>
      <c r="B6" s="1875"/>
      <c r="C6" s="2326" t="str">
        <f>COVER!A17</f>
        <v>Kendall Co SpEd Co-op</v>
      </c>
      <c r="D6" s="2326"/>
      <c r="E6" s="2326"/>
      <c r="F6" s="1876"/>
    </row>
    <row r="7" spans="1:10" ht="11.25" customHeight="1" thickBot="1" x14ac:dyDescent="0.3">
      <c r="A7" s="1874"/>
      <c r="B7" s="1875"/>
      <c r="C7" s="2327">
        <f>COVER!A13</f>
        <v>24047000061</v>
      </c>
      <c r="D7" s="2327"/>
      <c r="E7" s="2327"/>
      <c r="F7" s="1876"/>
    </row>
    <row r="8" spans="1:10" ht="25.5" customHeight="1" thickBot="1" x14ac:dyDescent="0.25">
      <c r="A8" s="1917" t="s">
        <v>2023</v>
      </c>
      <c r="B8" s="1877" t="s">
        <v>2077</v>
      </c>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c r="D26" s="1889"/>
      <c r="E26" s="1892"/>
      <c r="F26" s="1891"/>
      <c r="H26" s="1902">
        <f t="shared" si="0"/>
        <v>0</v>
      </c>
      <c r="I26" s="1902">
        <f t="shared" si="1"/>
        <v>0</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0</v>
      </c>
      <c r="I34" s="1902">
        <f>SUM(I11:I32)</f>
        <v>0</v>
      </c>
      <c r="J34" s="1902">
        <f>SUM(J11:J32)</f>
        <v>0</v>
      </c>
      <c r="K34" s="1902">
        <f>SUM(H34:J34)</f>
        <v>0</v>
      </c>
    </row>
    <row r="35" spans="1:11" ht="12" customHeight="1" x14ac:dyDescent="0.2">
      <c r="A35" s="1895" t="s">
        <v>1459</v>
      </c>
      <c r="B35" s="1896"/>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7"/>
      <c r="B39" s="1897"/>
      <c r="C39" s="1897"/>
      <c r="D39" s="1897"/>
      <c r="E39" s="1897"/>
      <c r="F39" s="1897"/>
    </row>
    <row r="40" spans="1:11" s="1894" customFormat="1" ht="12" customHeight="1" x14ac:dyDescent="0.25">
      <c r="A40" s="1898" t="s">
        <v>1458</v>
      </c>
      <c r="B40" s="1899"/>
      <c r="C40" s="2317"/>
      <c r="D40" s="2317"/>
      <c r="E40" s="2317"/>
      <c r="F40" s="2318"/>
      <c r="H40" s="1903"/>
      <c r="I40" s="1903"/>
      <c r="J40" s="1903"/>
      <c r="K40" s="1903"/>
    </row>
    <row r="41" spans="1:11" s="1894" customFormat="1" ht="12" customHeight="1" x14ac:dyDescent="0.25">
      <c r="A41" s="2319" t="s">
        <v>2095</v>
      </c>
      <c r="B41" s="2320"/>
      <c r="C41" s="2320"/>
      <c r="D41" s="2320"/>
      <c r="E41" s="2320"/>
      <c r="F41" s="2321"/>
      <c r="H41" s="1903"/>
      <c r="I41" s="1903"/>
      <c r="J41" s="1903"/>
      <c r="K41" s="1903"/>
    </row>
    <row r="42" spans="1:11" s="1894" customFormat="1" ht="12" customHeight="1" x14ac:dyDescent="0.25">
      <c r="A42" s="2319" t="s">
        <v>2094</v>
      </c>
      <c r="B42" s="2320"/>
      <c r="C42" s="2320"/>
      <c r="D42" s="2320"/>
      <c r="E42" s="2320"/>
      <c r="F42" s="2321"/>
      <c r="H42" s="1903"/>
      <c r="I42" s="1903"/>
      <c r="J42" s="1903"/>
      <c r="K42" s="1903"/>
    </row>
    <row r="43" spans="1:11" s="1894" customFormat="1" ht="15" x14ac:dyDescent="0.25">
      <c r="A43" s="2308" t="s">
        <v>2096</v>
      </c>
      <c r="B43" s="2309"/>
      <c r="C43" s="2309"/>
      <c r="D43" s="2309"/>
      <c r="E43" s="2309"/>
      <c r="F43" s="2310"/>
      <c r="H43" s="1903"/>
      <c r="I43" s="1903"/>
      <c r="J43" s="1903"/>
      <c r="K43" s="1903"/>
    </row>
    <row r="44" spans="1:11" s="1894" customFormat="1" ht="12" hidden="1" customHeight="1" x14ac:dyDescent="0.25">
      <c r="A44" s="2308"/>
      <c r="B44" s="2309"/>
      <c r="C44" s="2309"/>
      <c r="D44" s="2309"/>
      <c r="E44" s="2309"/>
      <c r="F44" s="231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36" sqref="C36:I37"/>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5" t="str">
        <f>COVER!A17</f>
        <v>Kendall Co SpEd Co-op</v>
      </c>
      <c r="J6" s="2336"/>
      <c r="Q6" s="1686"/>
    </row>
    <row r="7" spans="1:17" x14ac:dyDescent="0.2">
      <c r="A7" s="2337" t="s">
        <v>924</v>
      </c>
      <c r="B7" s="2338"/>
      <c r="C7" s="2338"/>
      <c r="D7" s="2338"/>
      <c r="E7" s="2339"/>
      <c r="F7" s="1018"/>
      <c r="G7" s="1010"/>
      <c r="H7" s="1017" t="s">
        <v>390</v>
      </c>
      <c r="I7" s="2340">
        <f>COVER!A13</f>
        <v>24047000061</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2500</v>
      </c>
      <c r="F12" s="1040"/>
      <c r="G12" s="1834">
        <f t="shared" ref="G12:G18" si="0">SUM(E12:F12)</f>
        <v>2500</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2500</v>
      </c>
      <c r="F19" s="1836">
        <f t="shared" si="2"/>
        <v>0</v>
      </c>
      <c r="G19" s="1836">
        <f t="shared" si="2"/>
        <v>2500</v>
      </c>
      <c r="H19" s="1836">
        <f t="shared" si="2"/>
        <v>0</v>
      </c>
      <c r="I19" s="1836">
        <f t="shared" si="2"/>
        <v>0</v>
      </c>
      <c r="J19" s="1836">
        <f t="shared" si="2"/>
        <v>0</v>
      </c>
    </row>
    <row r="20" spans="1:10" ht="13.5" thickTop="1" x14ac:dyDescent="0.2">
      <c r="A20" s="1036">
        <v>9</v>
      </c>
      <c r="B20" s="2347" t="s">
        <v>1703</v>
      </c>
      <c r="C20" s="2347"/>
      <c r="D20" s="2348"/>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Kendall Co SpEd Co-op</v>
      </c>
    </row>
    <row r="65" spans="2:2" x14ac:dyDescent="0.2">
      <c r="B65" s="1071">
        <f>COVER!A13</f>
        <v>24047000061</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2766034</v>
      </c>
      <c r="C8" s="1838">
        <f>'Acct Summary 7-8'!D8</f>
        <v>0</v>
      </c>
      <c r="D8" s="1838">
        <f>'Acct Summary 7-8'!F8</f>
        <v>0</v>
      </c>
      <c r="E8" s="1838">
        <f>'Acct Summary 7-8'!I8</f>
        <v>0</v>
      </c>
      <c r="F8" s="1838">
        <f>SUM(B8:E8)</f>
        <v>2766034</v>
      </c>
    </row>
    <row r="9" spans="1:8" s="1080" customFormat="1" ht="14.25" customHeight="1" thickBot="1" x14ac:dyDescent="0.25">
      <c r="A9" s="1079" t="s">
        <v>1436</v>
      </c>
      <c r="B9" s="1839">
        <f>'Acct Summary 7-8'!C17</f>
        <v>2752330</v>
      </c>
      <c r="C9" s="1839">
        <f>'Acct Summary 7-8'!D17</f>
        <v>0</v>
      </c>
      <c r="D9" s="1839">
        <f>'Acct Summary 7-8'!F17</f>
        <v>0</v>
      </c>
      <c r="E9" s="1838"/>
      <c r="F9" s="1838">
        <f>SUM(B9:E9)</f>
        <v>2752330</v>
      </c>
    </row>
    <row r="10" spans="1:8" s="1080" customFormat="1" ht="14.25" thickTop="1" thickBot="1" x14ac:dyDescent="0.25">
      <c r="A10" s="1081" t="s">
        <v>1437</v>
      </c>
      <c r="B10" s="1840">
        <f>(B8-B9)</f>
        <v>13704</v>
      </c>
      <c r="C10" s="1840">
        <f>(C8-C9)</f>
        <v>0</v>
      </c>
      <c r="D10" s="1840">
        <f>(D8-D9)</f>
        <v>0</v>
      </c>
      <c r="E10" s="1839">
        <f>(E8-E9)</f>
        <v>0</v>
      </c>
      <c r="F10" s="1841">
        <f>SUM(F8-F9)</f>
        <v>13704</v>
      </c>
    </row>
    <row r="11" spans="1:8" s="1080" customFormat="1" ht="14.25" thickTop="1" thickBot="1" x14ac:dyDescent="0.25">
      <c r="A11" s="1082" t="s">
        <v>1785</v>
      </c>
      <c r="B11" s="1842">
        <f>'Acct Summary 7-8'!C81</f>
        <v>15692</v>
      </c>
      <c r="C11" s="1842">
        <f>'Acct Summary 7-8'!D81</f>
        <v>0</v>
      </c>
      <c r="D11" s="1842">
        <f>'Acct Summary 7-8'!F81</f>
        <v>0</v>
      </c>
      <c r="E11" s="1842">
        <f>'Acct Summary 7-8'!I81</f>
        <v>0</v>
      </c>
      <c r="F11" s="1843">
        <f>SUM(B11:E11)</f>
        <v>15692</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24047000061</v>
      </c>
    </row>
    <row r="3" spans="1:2" x14ac:dyDescent="0.2">
      <c r="A3" t="s">
        <v>1013</v>
      </c>
      <c r="B3" s="138" t="str">
        <f>COVER!A15</f>
        <v>Kendall</v>
      </c>
    </row>
    <row r="4" spans="1:2" x14ac:dyDescent="0.2">
      <c r="A4" t="s">
        <v>1064</v>
      </c>
      <c r="B4" s="138" t="str">
        <f>COVER!A17</f>
        <v>Kendall Co SpEd Co-op</v>
      </c>
    </row>
    <row r="5" spans="1:2" x14ac:dyDescent="0.2">
      <c r="A5" t="s">
        <v>728</v>
      </c>
      <c r="B5" s="138" t="str">
        <f>COVER!A38</f>
        <v>Mr. Christopher Mehochko</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066-003328</v>
      </c>
    </row>
    <row r="16" spans="1:2" x14ac:dyDescent="0.2">
      <c r="A16" t="s">
        <v>442</v>
      </c>
      <c r="B16" s="138" t="str">
        <f>COVER!T13</f>
        <v>Mueller &amp; Co., LLP</v>
      </c>
    </row>
    <row r="17" spans="1:2" x14ac:dyDescent="0.2">
      <c r="A17" t="s">
        <v>939</v>
      </c>
      <c r="B17" s="138" t="str">
        <f>COVER!T15</f>
        <v>Edward T. McCormick</v>
      </c>
    </row>
    <row r="18" spans="1:2" x14ac:dyDescent="0.2">
      <c r="A18" t="s">
        <v>1212</v>
      </c>
      <c r="B18" s="138" t="str">
        <f>COVER!T17</f>
        <v>14300 Ravinia Ave.</v>
      </c>
    </row>
    <row r="19" spans="1:2" x14ac:dyDescent="0.2">
      <c r="A19" t="s">
        <v>941</v>
      </c>
      <c r="B19" s="138" t="str">
        <f>COVER!T25</f>
        <v>Ed McCormick &lt;emccormick@muellercpa.com&gt;</v>
      </c>
    </row>
    <row r="20" spans="1:2" x14ac:dyDescent="0.2">
      <c r="A20" t="s">
        <v>942</v>
      </c>
      <c r="B20" s="138" t="str">
        <f>COVER!T19</f>
        <v>Orland Park</v>
      </c>
    </row>
    <row r="21" spans="1:2" x14ac:dyDescent="0.2">
      <c r="A21" t="s">
        <v>500</v>
      </c>
      <c r="B21" s="138" t="str">
        <f>COVER!X19</f>
        <v>IL</v>
      </c>
    </row>
    <row r="22" spans="1:2" x14ac:dyDescent="0.2">
      <c r="A22" t="s">
        <v>943</v>
      </c>
      <c r="B22" s="138">
        <f>COVER!Z19</f>
        <v>60462</v>
      </c>
    </row>
    <row r="23" spans="1:2" x14ac:dyDescent="0.2">
      <c r="A23" t="s">
        <v>1214</v>
      </c>
      <c r="B23" s="138" t="str">
        <f>COVER!T21</f>
        <v>708-349-6999</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15692</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15692</v>
      </c>
      <c r="D92" s="2" t="str">
        <f t="shared" si="0"/>
        <v>Error?</v>
      </c>
    </row>
    <row r="93" spans="1:4" x14ac:dyDescent="0.2">
      <c r="A93" s="5">
        <v>32</v>
      </c>
      <c r="B93" s="138">
        <f>'Assets-Liab 5-6'!C41</f>
        <v>15692</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594</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0</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0</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2500</v>
      </c>
      <c r="D849" s="2" t="str">
        <f t="shared" si="12"/>
        <v>Error?</v>
      </c>
    </row>
    <row r="850" spans="1:4" x14ac:dyDescent="0.2">
      <c r="A850" s="5">
        <v>789</v>
      </c>
      <c r="B850" s="138">
        <f>'Expenditures 15-22'!E53</f>
        <v>2500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2500</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2500</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0</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0</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2749117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2749117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2749830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0</v>
      </c>
      <c r="C1115" s="2" t="s">
        <v>594</v>
      </c>
      <c r="D1115" s="2" t="str">
        <f t="shared" si="16"/>
        <v>Error?</v>
      </c>
    </row>
    <row r="1116" spans="1:4" x14ac:dyDescent="0.2">
      <c r="A1116" s="5">
        <v>1055</v>
      </c>
      <c r="B1116" s="138">
        <f>'Expenditures 15-22'!K44</f>
        <v>0</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0</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2500</v>
      </c>
      <c r="C1121" s="2" t="s">
        <v>594</v>
      </c>
      <c r="D1121" s="2" t="str">
        <f t="shared" si="16"/>
        <v>Error?</v>
      </c>
    </row>
    <row r="1122" spans="1:4" x14ac:dyDescent="0.2">
      <c r="A1122" s="5">
        <v>1061</v>
      </c>
      <c r="B1122" s="138">
        <f>'Expenditures 15-22'!K53</f>
        <v>2500</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2500</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2752330</v>
      </c>
      <c r="C1152" s="2" t="s">
        <v>594</v>
      </c>
      <c r="D1152" s="2" t="str">
        <f t="shared" si="17"/>
        <v>Error?</v>
      </c>
    </row>
    <row r="1153" spans="1:4" x14ac:dyDescent="0.2">
      <c r="A1153" s="5">
        <v>1092</v>
      </c>
      <c r="B1153" s="138">
        <f>'Expenditures 15-22'!K115</f>
        <v>13704</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1988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15692</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0</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0</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0</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0</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17003</v>
      </c>
      <c r="C2551" s="2" t="s">
        <v>594</v>
      </c>
      <c r="D2551" s="2" t="str">
        <f t="shared" si="38"/>
        <v>Error?</v>
      </c>
    </row>
    <row r="2552" spans="1:4" x14ac:dyDescent="0.2">
      <c r="A2552" s="10">
        <v>2491</v>
      </c>
      <c r="D2552" s="2" t="str">
        <f t="shared" si="38"/>
        <v>OK</v>
      </c>
    </row>
    <row r="2553" spans="1:4" x14ac:dyDescent="0.2">
      <c r="A2553" s="5">
        <v>2492</v>
      </c>
      <c r="B2553" s="138">
        <f>'Acct Summary 7-8'!C6</f>
        <v>2749031</v>
      </c>
      <c r="C2553" s="2" t="s">
        <v>594</v>
      </c>
      <c r="D2553" s="2" t="str">
        <f t="shared" si="38"/>
        <v>Error?</v>
      </c>
    </row>
    <row r="2554" spans="1:4" x14ac:dyDescent="0.2">
      <c r="A2554" s="5">
        <v>2493</v>
      </c>
      <c r="B2554" s="138">
        <f>'Acct Summary 7-8'!C7</f>
        <v>0</v>
      </c>
      <c r="C2554" s="2" t="s">
        <v>594</v>
      </c>
      <c r="D2554" s="2" t="str">
        <f t="shared" si="38"/>
        <v>Error?</v>
      </c>
    </row>
    <row r="2555" spans="1:4" x14ac:dyDescent="0.2">
      <c r="A2555" s="5">
        <v>2494</v>
      </c>
      <c r="B2555" s="138">
        <f>'Acct Summary 7-8'!C8</f>
        <v>2766034</v>
      </c>
      <c r="C2555" s="2" t="s">
        <v>594</v>
      </c>
      <c r="D2555" s="2" t="str">
        <f t="shared" si="38"/>
        <v>Error?</v>
      </c>
    </row>
    <row r="2556" spans="1:4" x14ac:dyDescent="0.2">
      <c r="A2556" s="5">
        <v>2495</v>
      </c>
      <c r="B2556" s="138">
        <f>'Acct Summary 7-8'!C12</f>
        <v>2749830</v>
      </c>
      <c r="C2556" s="2" t="s">
        <v>594</v>
      </c>
      <c r="D2556" s="2" t="str">
        <f t="shared" si="38"/>
        <v>Error?</v>
      </c>
    </row>
    <row r="2557" spans="1:4" x14ac:dyDescent="0.2">
      <c r="A2557" s="5">
        <v>2496</v>
      </c>
      <c r="B2557" s="138">
        <f>'Acct Summary 7-8'!C13</f>
        <v>2500</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2752330</v>
      </c>
      <c r="C2561" s="2" t="s">
        <v>594</v>
      </c>
      <c r="D2561" s="2" t="str">
        <f t="shared" si="39"/>
        <v>Error?</v>
      </c>
    </row>
    <row r="2562" spans="1:4" x14ac:dyDescent="0.2">
      <c r="A2562" s="5">
        <v>2501</v>
      </c>
      <c r="B2562" s="138">
        <f>'Acct Summary 7-8'!C20</f>
        <v>13704</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13704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2749117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2749830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15692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2766034</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2752330</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15692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f>'FP Info 3'!H31</f>
        <v>0</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16989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16989</v>
      </c>
      <c r="C5087" s="2" t="s">
        <v>594</v>
      </c>
      <c r="D5087" s="2" t="str">
        <f t="shared" si="78"/>
        <v>Error?</v>
      </c>
    </row>
    <row r="5088" spans="1:4" x14ac:dyDescent="0.2">
      <c r="A5088" s="5">
        <v>5027</v>
      </c>
      <c r="B5088" s="138">
        <f>'Revenues 9-14'!C65</f>
        <v>14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594</v>
      </c>
      <c r="D5120" s="2" t="str">
        <f t="shared" si="79"/>
        <v>Error?</v>
      </c>
    </row>
    <row r="5121" spans="1:4" x14ac:dyDescent="0.2">
      <c r="A5121" s="5">
        <v>5060</v>
      </c>
      <c r="B5121" s="138">
        <f>'Revenues 9-14'!C109</f>
        <v>17003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859072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859072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1889959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1889959</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1889959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2749031</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0</v>
      </c>
      <c r="C5326" s="2" t="s">
        <v>594</v>
      </c>
      <c r="D5326" s="2" t="str">
        <f t="shared" si="82"/>
        <v>Error?</v>
      </c>
    </row>
    <row r="5327" spans="1:4" x14ac:dyDescent="0.2">
      <c r="A5327" s="5">
        <v>5266</v>
      </c>
      <c r="B5327" s="138">
        <f>'Revenues 9-14'!C275</f>
        <v>2766034</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13704</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0.87331124139689009</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713</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713</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713</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v>
      </c>
      <c r="D7797" s="2" t="str">
        <f t="shared" si="127"/>
        <v>Error?</v>
      </c>
      <c r="E7797" s="4" t="s">
        <v>2019</v>
      </c>
    </row>
    <row r="7798" spans="1:5" x14ac:dyDescent="0.2">
      <c r="A7798">
        <v>7737</v>
      </c>
      <c r="B7798" s="138">
        <f>'Contracts Paid in CY 29'!F141</f>
        <v>0</v>
      </c>
      <c r="D7798" s="2" t="str">
        <f t="shared" si="127"/>
        <v>Error?</v>
      </c>
      <c r="E7798" s="4" t="s">
        <v>2019</v>
      </c>
    </row>
    <row r="7799" spans="1:5" x14ac:dyDescent="0.2">
      <c r="A7799">
        <v>7738</v>
      </c>
      <c r="B7799" s="138">
        <f>'Contracts Paid in CY 29'!G141</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G9" sqref="G9:L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Kendall Co SpEd Co-op</v>
      </c>
      <c r="B7" s="2403"/>
      <c r="C7" s="2403"/>
      <c r="D7" s="2440"/>
      <c r="E7" s="2441">
        <f>COVER!A13</f>
        <v>24047000061</v>
      </c>
      <c r="F7" s="2442"/>
      <c r="G7" s="2409" t="str">
        <f>COVER!T23</f>
        <v>066-003328</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Mueller &amp; Co., LLP</v>
      </c>
      <c r="H9" s="2416"/>
      <c r="I9" s="2416"/>
      <c r="J9" s="2416"/>
      <c r="K9" s="2416"/>
      <c r="L9" s="2417"/>
    </row>
    <row r="10" spans="1:29" ht="13.5" customHeight="1" x14ac:dyDescent="0.2">
      <c r="A10" s="2399" t="str">
        <f>COVER!A38</f>
        <v>Mr. Christopher Mehochko</v>
      </c>
      <c r="B10" s="2400"/>
      <c r="C10" s="2400"/>
      <c r="D10" s="2400"/>
      <c r="E10" s="2400"/>
      <c r="F10" s="2401"/>
      <c r="G10" s="2415" t="str">
        <f>COVER!T17</f>
        <v>14300 Ravinia Ave.</v>
      </c>
      <c r="H10" s="2428"/>
      <c r="I10" s="2428"/>
      <c r="J10" s="2428"/>
      <c r="K10" s="2428"/>
      <c r="L10" s="2429"/>
    </row>
    <row r="11" spans="1:29" ht="13.5" customHeight="1" x14ac:dyDescent="0.2">
      <c r="A11" s="1185" t="s">
        <v>1599</v>
      </c>
      <c r="B11" s="1186"/>
      <c r="C11" s="1187"/>
      <c r="D11" s="1192"/>
      <c r="E11" s="1187"/>
      <c r="F11" s="1191"/>
      <c r="G11" s="2415" t="str">
        <f>COVER!T19</f>
        <v>Orland Park</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Ed McCormick &lt;emccormick@muellercpa.com&gt;</v>
      </c>
      <c r="J13" s="2437"/>
      <c r="K13" s="2437"/>
      <c r="L13" s="2438"/>
    </row>
    <row r="14" spans="1:29" ht="13.5" customHeight="1" x14ac:dyDescent="0.2">
      <c r="A14" s="2415" t="str">
        <f>COVER!A19</f>
        <v>C/O Grundy CTY ROE 109 W Ridge St</v>
      </c>
      <c r="B14" s="2428"/>
      <c r="C14" s="2428"/>
      <c r="D14" s="2428"/>
      <c r="E14" s="2428"/>
      <c r="F14" s="2429"/>
      <c r="G14" s="1196" t="s">
        <v>1247</v>
      </c>
      <c r="H14" s="1194"/>
      <c r="I14" s="1194"/>
      <c r="J14" s="1194"/>
      <c r="K14" s="1194"/>
      <c r="L14" s="1195"/>
    </row>
    <row r="15" spans="1:29" ht="13.5" customHeight="1" x14ac:dyDescent="0.2">
      <c r="A15" s="2415" t="str">
        <f>COVER!A21</f>
        <v>Yorkville</v>
      </c>
      <c r="B15" s="2428"/>
      <c r="C15" s="2428"/>
      <c r="D15" s="2428"/>
      <c r="E15" s="2428"/>
      <c r="F15" s="2429"/>
      <c r="G15" s="2425" t="str">
        <f>COVER!T15</f>
        <v>Edward T. McCormick</v>
      </c>
      <c r="H15" s="2426"/>
      <c r="I15" s="2426"/>
      <c r="J15" s="2426"/>
      <c r="K15" s="2426"/>
      <c r="L15" s="2427"/>
    </row>
    <row r="16" spans="1:29" ht="12.2" customHeight="1" x14ac:dyDescent="0.2">
      <c r="A16" s="2405">
        <f>COVER!A25</f>
        <v>60560</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708-349-6999</v>
      </c>
      <c r="H18" s="2403"/>
      <c r="I18" s="2403"/>
      <c r="J18" s="2403"/>
      <c r="K18" s="2402" t="str">
        <f>COVER!X21</f>
        <v>708-349-6639</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Kendall Co SpEd Co-op</v>
      </c>
      <c r="B1" s="2439"/>
      <c r="C1" s="2439"/>
      <c r="D1" s="2439"/>
    </row>
    <row r="2" spans="1:11" s="1215" customFormat="1" ht="12.75" x14ac:dyDescent="0.2">
      <c r="A2" s="2444">
        <f>'Single Audit Cover'!E7</f>
        <v>24047000061</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Kendall Co SpEd Co-op</v>
      </c>
      <c r="B1" s="2447"/>
      <c r="C1" s="2447"/>
      <c r="D1" s="2447"/>
      <c r="E1" s="2447"/>
    </row>
    <row r="2" spans="1:5" x14ac:dyDescent="0.2">
      <c r="A2" s="2448">
        <f>'Single Audit Cover'!E7</f>
        <v>24047000061</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Kendall Co SpEd Co-op</v>
      </c>
      <c r="B1" s="2452"/>
      <c r="C1" s="2452"/>
      <c r="D1" s="2452"/>
      <c r="E1" s="2452"/>
      <c r="F1" s="2452"/>
    </row>
    <row r="2" spans="1:7" ht="13.5" customHeight="1" x14ac:dyDescent="0.2">
      <c r="A2" s="2453">
        <f>'Single Audit Cover'!E7</f>
        <v>24047000061</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0" t="s">
        <v>1332</v>
      </c>
      <c r="D15" s="2457" t="s">
        <v>1331</v>
      </c>
      <c r="E15" s="2457"/>
      <c r="F15" s="2457"/>
    </row>
    <row r="16" spans="1:7" ht="13.5" customHeight="1" x14ac:dyDescent="0.2">
      <c r="A16" s="1282"/>
      <c r="B16" s="1276" t="s">
        <v>1330</v>
      </c>
      <c r="C16" s="1870"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61">
        <f>+C33+C34</f>
        <v>0</v>
      </c>
      <c r="F34" s="2462"/>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69"/>
      <c r="C50" s="1869"/>
      <c r="D50" s="1869"/>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Kendall Co SpEd Co-op</v>
      </c>
      <c r="C1" s="2464"/>
      <c r="D1" s="2464"/>
      <c r="E1" s="2464"/>
      <c r="F1" s="2464"/>
      <c r="G1" s="2464"/>
      <c r="H1" s="2464"/>
      <c r="I1" s="2464"/>
      <c r="J1" s="2464"/>
      <c r="K1" s="2464"/>
      <c r="L1" s="2464"/>
      <c r="M1" s="2464"/>
    </row>
    <row r="2" spans="2:14" ht="15" x14ac:dyDescent="0.2">
      <c r="B2" s="2453">
        <f>'Single Audit Cover'!E7</f>
        <v>24047000061</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8" colorId="8" zoomScale="110" zoomScaleNormal="110" workbookViewId="0">
      <selection activeCell="D131" sqref="D13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2093</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2"/>
      <c r="G118" s="1956"/>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H1k5gKOpe0LPYFcbuVlnq72+Ppfobuq3x2Kvj/P/2R5CkbgQAKsomfDxHNl+k93dogZRrMYEKbucAH6Ztv0Q==" saltValue="qUn3EdbBGdsBFJHFaVxsP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Kendall Co SpEd Co-op</v>
      </c>
      <c r="C1" s="2472"/>
      <c r="D1" s="2472"/>
      <c r="E1" s="2472"/>
      <c r="F1" s="2472"/>
      <c r="G1" s="2472"/>
      <c r="H1" s="2472"/>
      <c r="I1" s="2472"/>
      <c r="J1" s="1422"/>
    </row>
    <row r="2" spans="2:10" s="317" customFormat="1" ht="12.75" customHeight="1" x14ac:dyDescent="0.2">
      <c r="B2" s="2473">
        <f>'Single Audit Cover'!E7</f>
        <v>24047000061</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Kendall Co SpEd Co-op</v>
      </c>
      <c r="C1" s="2471"/>
      <c r="D1" s="2471"/>
      <c r="E1" s="2471"/>
      <c r="F1" s="2471"/>
      <c r="G1" s="2471"/>
      <c r="H1" s="2471"/>
      <c r="I1" s="2471"/>
      <c r="J1" s="2471"/>
      <c r="K1" s="2471"/>
      <c r="L1" s="1374"/>
      <c r="M1" s="1374"/>
    </row>
    <row r="2" spans="1:13" ht="12" customHeight="1" x14ac:dyDescent="0.2">
      <c r="B2" s="2473">
        <f>'Single Audit Cover'!E7</f>
        <v>24047000061</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Kendall Co SpEd Co-op</v>
      </c>
      <c r="C1" s="2498"/>
      <c r="D1" s="2498"/>
      <c r="E1" s="2498"/>
      <c r="F1" s="2498"/>
      <c r="G1" s="2498"/>
      <c r="H1" s="2498"/>
      <c r="I1" s="2498"/>
      <c r="J1" s="2498"/>
      <c r="K1" s="2498"/>
      <c r="L1" s="1465"/>
    </row>
    <row r="2" spans="1:12" ht="12.75" customHeight="1" x14ac:dyDescent="0.2">
      <c r="B2" s="2499">
        <f>'Single Audit Cover'!E7</f>
        <v>24047000061</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Kendall Co SpEd Co-op</v>
      </c>
      <c r="C1" s="2471"/>
      <c r="D1" s="2471"/>
      <c r="E1" s="1491"/>
    </row>
    <row r="2" spans="2:5" s="1282" customFormat="1" ht="12.75" customHeight="1" x14ac:dyDescent="0.2">
      <c r="B2" s="2473">
        <f>'Single Audit Cover'!E7</f>
        <v>24047000061</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31" sqref="J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2766034</v>
      </c>
      <c r="E16" s="356"/>
      <c r="F16" s="1755">
        <f>SUM('Acct Summary 7-8'!C17,'Acct Summary 7-8'!D17,'Acct Summary 7-8'!F17)</f>
        <v>2752330</v>
      </c>
      <c r="G16" s="356"/>
      <c r="H16" s="1755">
        <f>SUM(D16-F16)</f>
        <v>13704</v>
      </c>
      <c r="I16" s="222"/>
      <c r="J16" s="1755">
        <f>SUM('Acct Summary 7-8'!C81,'Acct Summary 7-8'!D81,'Acct Summary 7-8'!F81,'Acct Summary 7-8'!I81)</f>
        <v>15692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7">
        <f>IF(B31="X",(J7*0.069),IF(B32="X",(J7*0.138),"Enter x in a.or b."))</f>
        <v>0</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Kendall Co SpEd Co-op</v>
      </c>
      <c r="E7" s="391"/>
      <c r="G7" s="252"/>
      <c r="H7" s="387"/>
      <c r="I7" s="387"/>
      <c r="J7" s="387"/>
      <c r="K7" s="387"/>
      <c r="L7" s="329"/>
      <c r="M7" s="329"/>
      <c r="N7" s="329"/>
      <c r="O7" s="329"/>
      <c r="P7" s="329"/>
    </row>
    <row r="8" spans="1:18" ht="12.75" x14ac:dyDescent="0.2">
      <c r="A8" s="329"/>
      <c r="B8" s="329"/>
      <c r="C8" s="389" t="s">
        <v>1187</v>
      </c>
      <c r="D8" s="392">
        <f>COVER!A13</f>
        <v>24047000061</v>
      </c>
      <c r="E8" s="393"/>
      <c r="G8" s="329"/>
      <c r="H8" s="329"/>
      <c r="I8" s="329"/>
      <c r="J8" s="329"/>
      <c r="K8" s="329"/>
      <c r="L8" s="329"/>
      <c r="M8" s="329"/>
      <c r="N8" s="329"/>
      <c r="O8" s="329"/>
      <c r="P8" s="329"/>
    </row>
    <row r="9" spans="1:18" ht="12.75" x14ac:dyDescent="0.2">
      <c r="A9" s="329"/>
      <c r="B9" s="329"/>
      <c r="C9" s="389" t="s">
        <v>737</v>
      </c>
      <c r="D9" s="394" t="str">
        <f>COVER!A15</f>
        <v>Kendall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2</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15692</v>
      </c>
      <c r="I12" s="404"/>
      <c r="J12" s="404"/>
      <c r="K12" s="405">
        <f>TRUNC((H12/H13*100000),5)/100000</f>
        <v>5.6731044999999997E-3</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2766034</v>
      </c>
      <c r="I13" s="404"/>
      <c r="J13" s="404"/>
      <c r="K13" s="410"/>
      <c r="L13" s="218"/>
      <c r="M13" s="360" t="s">
        <v>1207</v>
      </c>
      <c r="N13" s="360"/>
      <c r="O13" s="411">
        <f>(O11*O12)</f>
        <v>0.7</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2752330</v>
      </c>
      <c r="I17" s="404"/>
      <c r="J17" s="416"/>
      <c r="K17" s="405">
        <f>TRUNC((H17/H18*100000),5)/100000</f>
        <v>0.99504561400000002</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2766034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f>IF(K24&gt;=180,"4",IF(K24&gt;=90,"3",IF(K24&gt;=30,"2",1)))</f>
        <v>1</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15692</v>
      </c>
      <c r="I24" s="422"/>
      <c r="J24" s="422"/>
      <c r="K24" s="423">
        <f>TRUNC(((H24/H25*100000)/100000),2)</f>
        <v>2.0499999999999998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7645.3611099999998</v>
      </c>
      <c r="I25" s="425"/>
      <c r="J25" s="425"/>
      <c r="K25" s="410"/>
      <c r="L25" s="218"/>
      <c r="M25" s="360" t="s">
        <v>1207</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#DIV/0!</v>
      </c>
      <c r="P31" s="216"/>
    </row>
    <row r="32" spans="1:18" s="408" customFormat="1" ht="11.25" x14ac:dyDescent="0.2">
      <c r="A32" s="218"/>
      <c r="B32" s="401"/>
      <c r="C32" s="218" t="s">
        <v>902</v>
      </c>
      <c r="D32" s="218"/>
      <c r="E32" s="218"/>
      <c r="F32" s="218"/>
      <c r="G32" s="402"/>
      <c r="H32" s="403">
        <f>'FP Info 3'!H37</f>
        <v>0</v>
      </c>
      <c r="I32" s="420"/>
      <c r="J32" s="420"/>
      <c r="K32" s="423" t="e">
        <f>TRUNC(100-((((H32/H33*100))*100)/100),2)</f>
        <v>#DIV/0!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0</v>
      </c>
      <c r="I33" s="420"/>
      <c r="J33" s="420"/>
      <c r="K33" s="403"/>
      <c r="L33" s="218"/>
      <c r="M33" s="435" t="s">
        <v>1207</v>
      </c>
      <c r="N33" s="435"/>
      <c r="O33" s="434" t="e">
        <f>(O31*O32)</f>
        <v>#DIV/0!</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24" activePane="bottomLeft" state="frozen"/>
      <selection activeCell="A47" sqref="A47"/>
      <selection pane="bottomLeft" activeCell="I43" sqref="I43"/>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15692</v>
      </c>
      <c r="D4" s="466"/>
      <c r="E4" s="466"/>
      <c r="F4" s="466"/>
      <c r="G4" s="466"/>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15692</v>
      </c>
      <c r="D13" s="1759">
        <f t="shared" ref="D13:L13" si="0">SUM(D4:D12)</f>
        <v>0</v>
      </c>
      <c r="E13" s="1759">
        <f t="shared" si="0"/>
        <v>0</v>
      </c>
      <c r="F13" s="1759">
        <f t="shared" si="0"/>
        <v>0</v>
      </c>
      <c r="G13" s="1759">
        <f t="shared" si="0"/>
        <v>0</v>
      </c>
      <c r="H13" s="1759">
        <f t="shared" si="0"/>
        <v>0</v>
      </c>
      <c r="I13" s="1759">
        <f t="shared" si="0"/>
        <v>0</v>
      </c>
      <c r="J13" s="1759">
        <f t="shared" si="0"/>
        <v>0</v>
      </c>
      <c r="K13" s="1759">
        <f t="shared" si="0"/>
        <v>0</v>
      </c>
      <c r="L13" s="1759">
        <f t="shared" si="0"/>
        <v>0</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0</v>
      </c>
      <c r="N23" s="1710">
        <f>SUM(N21:N22)</f>
        <v>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v>0</v>
      </c>
      <c r="D38" s="466"/>
      <c r="E38" s="466"/>
      <c r="F38" s="466"/>
      <c r="G38" s="466"/>
      <c r="H38" s="466"/>
      <c r="I38" s="466"/>
      <c r="J38" s="467"/>
      <c r="K38" s="466"/>
      <c r="L38" s="481"/>
      <c r="M38" s="497"/>
      <c r="N38" s="497"/>
    </row>
    <row r="39" spans="1:14" s="329" customFormat="1" ht="13.5" customHeight="1" x14ac:dyDescent="0.2">
      <c r="A39" s="496" t="s">
        <v>360</v>
      </c>
      <c r="B39" s="483">
        <v>730</v>
      </c>
      <c r="C39" s="466">
        <v>15692</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c r="N40" s="497"/>
    </row>
    <row r="41" spans="1:14" ht="13.5" customHeight="1" thickBot="1" x14ac:dyDescent="0.25">
      <c r="A41" s="1758" t="s">
        <v>676</v>
      </c>
      <c r="B41" s="1728"/>
      <c r="C41" s="1710">
        <f>(SUM(C34,C37,C38,C39))</f>
        <v>15692</v>
      </c>
      <c r="D41" s="1710">
        <f t="shared" ref="D41:L41" si="2">SUM(D34,D37,D38:D39)</f>
        <v>0</v>
      </c>
      <c r="E41" s="1710">
        <f t="shared" si="2"/>
        <v>0</v>
      </c>
      <c r="F41" s="1710">
        <f t="shared" si="2"/>
        <v>0</v>
      </c>
      <c r="G41" s="1710">
        <f t="shared" si="2"/>
        <v>0</v>
      </c>
      <c r="H41" s="1710">
        <f t="shared" si="2"/>
        <v>0</v>
      </c>
      <c r="I41" s="1710">
        <f t="shared" si="2"/>
        <v>0</v>
      </c>
      <c r="J41" s="1710">
        <f t="shared" si="2"/>
        <v>0</v>
      </c>
      <c r="K41" s="1710">
        <f t="shared" si="2"/>
        <v>0</v>
      </c>
      <c r="L41" s="1710">
        <f t="shared" si="2"/>
        <v>0</v>
      </c>
      <c r="M41" s="1710">
        <f>SUM(M40)</f>
        <v>0</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6" sqref="C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3" t="s">
        <v>1579</v>
      </c>
      <c r="B4" s="1954">
        <v>1000</v>
      </c>
      <c r="C4" s="1764">
        <f>'Revenues 9-14'!C109</f>
        <v>17003</v>
      </c>
      <c r="D4" s="1764">
        <f>'Revenues 9-14'!D109</f>
        <v>0</v>
      </c>
      <c r="E4" s="1764">
        <f>'Revenues 9-14'!E109</f>
        <v>0</v>
      </c>
      <c r="F4" s="1764">
        <f>'Revenues 9-14'!F109</f>
        <v>0</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2749031</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2766034</v>
      </c>
      <c r="D8" s="1710">
        <f t="shared" ref="D8:K8" si="0">SUM(D4:D7)</f>
        <v>0</v>
      </c>
      <c r="E8" s="1710">
        <f t="shared" si="0"/>
        <v>0</v>
      </c>
      <c r="F8" s="1710">
        <f t="shared" si="0"/>
        <v>0</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0</v>
      </c>
      <c r="D9" s="516"/>
      <c r="E9" s="481"/>
      <c r="F9" s="481"/>
      <c r="G9" s="517"/>
      <c r="H9" s="481"/>
      <c r="I9" s="509" t="s">
        <v>1231</v>
      </c>
      <c r="J9" s="478"/>
      <c r="K9" s="481"/>
      <c r="L9" s="347"/>
    </row>
    <row r="10" spans="1:13" s="519" customFormat="1" ht="13.5" thickBot="1" x14ac:dyDescent="0.25">
      <c r="A10" s="1758" t="s">
        <v>1235</v>
      </c>
      <c r="B10" s="1731"/>
      <c r="C10" s="1710">
        <f>SUM(C8:C9)</f>
        <v>2766034</v>
      </c>
      <c r="D10" s="1710">
        <f t="shared" ref="D10:K10" si="1">SUM(D8:D9)</f>
        <v>0</v>
      </c>
      <c r="E10" s="1710">
        <f t="shared" si="1"/>
        <v>0</v>
      </c>
      <c r="F10" s="1710">
        <f t="shared" si="1"/>
        <v>0</v>
      </c>
      <c r="G10" s="1710">
        <f t="shared" si="1"/>
        <v>0</v>
      </c>
      <c r="H10" s="1710">
        <f t="shared" si="1"/>
        <v>0</v>
      </c>
      <c r="I10" s="1710">
        <f t="shared" si="1"/>
        <v>0</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2749830</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2500</v>
      </c>
      <c r="D13" s="1765">
        <f>'Expenditures 15-22'!K129</f>
        <v>0</v>
      </c>
      <c r="E13" s="469" t="s">
        <v>1231</v>
      </c>
      <c r="F13" s="1765">
        <f>'Expenditures 15-22'!K184</f>
        <v>0</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2752330</v>
      </c>
      <c r="D17" s="1710">
        <f t="shared" si="2"/>
        <v>0</v>
      </c>
      <c r="E17" s="1710">
        <f t="shared" si="2"/>
        <v>0</v>
      </c>
      <c r="F17" s="1710">
        <f t="shared" si="2"/>
        <v>0</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0</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2752330</v>
      </c>
      <c r="D19" s="1710">
        <f t="shared" si="4"/>
        <v>0</v>
      </c>
      <c r="E19" s="1710">
        <f t="shared" si="4"/>
        <v>0</v>
      </c>
      <c r="F19" s="1710">
        <f t="shared" si="4"/>
        <v>0</v>
      </c>
      <c r="G19" s="1710">
        <f t="shared" si="4"/>
        <v>0</v>
      </c>
      <c r="H19" s="1710">
        <f t="shared" si="4"/>
        <v>0</v>
      </c>
      <c r="I19" s="468"/>
      <c r="J19" s="1710">
        <f>SUM(J17:J18)</f>
        <v>0</v>
      </c>
      <c r="K19" s="1710">
        <f>SUM(K17:K18)</f>
        <v>0</v>
      </c>
      <c r="L19" s="347"/>
    </row>
    <row r="20" spans="1:12" ht="16.5" thickTop="1" thickBot="1" x14ac:dyDescent="0.25">
      <c r="A20" s="2144" t="s">
        <v>1754</v>
      </c>
      <c r="B20" s="2145"/>
      <c r="C20" s="1768">
        <f>C8-C17</f>
        <v>13704</v>
      </c>
      <c r="D20" s="1768">
        <f t="shared" ref="D20:K20" si="5">D8-D17</f>
        <v>0</v>
      </c>
      <c r="E20" s="1768">
        <f t="shared" si="5"/>
        <v>0</v>
      </c>
      <c r="F20" s="1768">
        <f t="shared" si="5"/>
        <v>0</v>
      </c>
      <c r="G20" s="1768">
        <f t="shared" si="5"/>
        <v>0</v>
      </c>
      <c r="H20" s="1768">
        <f t="shared" si="5"/>
        <v>0</v>
      </c>
      <c r="I20" s="1768">
        <f t="shared" si="5"/>
        <v>0</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13704</v>
      </c>
      <c r="D78" s="1724">
        <f t="shared" si="9"/>
        <v>0</v>
      </c>
      <c r="E78" s="1724">
        <f t="shared" si="9"/>
        <v>0</v>
      </c>
      <c r="F78" s="1724">
        <f t="shared" si="9"/>
        <v>0</v>
      </c>
      <c r="G78" s="1724">
        <f t="shared" si="9"/>
        <v>0</v>
      </c>
      <c r="H78" s="1724">
        <f t="shared" si="9"/>
        <v>0</v>
      </c>
      <c r="I78" s="1724">
        <f t="shared" si="9"/>
        <v>0</v>
      </c>
      <c r="J78" s="1724">
        <f t="shared" si="9"/>
        <v>0</v>
      </c>
      <c r="K78" s="1724">
        <f t="shared" si="9"/>
        <v>0</v>
      </c>
      <c r="L78" s="533"/>
    </row>
    <row r="79" spans="1:12" ht="13.5" thickTop="1" x14ac:dyDescent="0.2">
      <c r="A79" s="1516" t="s">
        <v>2071</v>
      </c>
      <c r="B79" s="534"/>
      <c r="C79" s="478">
        <v>1988</v>
      </c>
      <c r="D79" s="535"/>
      <c r="E79" s="535"/>
      <c r="F79" s="535"/>
      <c r="G79" s="535"/>
      <c r="H79" s="535"/>
      <c r="I79" s="535"/>
      <c r="J79" s="535"/>
      <c r="K79" s="535"/>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15692</v>
      </c>
      <c r="D81" s="1710">
        <f>SUM(D78:D80)</f>
        <v>0</v>
      </c>
      <c r="E81" s="1710">
        <f t="shared" ref="E81:K81" si="10">SUM(E78:E80)</f>
        <v>0</v>
      </c>
      <c r="F81" s="1710">
        <f t="shared" si="10"/>
        <v>0</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13704</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0.87331124139689009</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33" sqref="C3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16989</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16989</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14</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14</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0</v>
      </c>
      <c r="D108" s="1729">
        <f t="shared" ref="D108:K108" si="3">SUM(D95:D107)</f>
        <v>0</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17003</v>
      </c>
      <c r="D109" s="1737">
        <f t="shared" si="4"/>
        <v>0</v>
      </c>
      <c r="E109" s="1737">
        <f t="shared" si="4"/>
        <v>0</v>
      </c>
      <c r="F109" s="1737">
        <f t="shared" si="4"/>
        <v>0</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859072</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859072</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1889959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1889959</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1889959</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2749031</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2766034</v>
      </c>
      <c r="D275" s="1737">
        <f t="shared" si="12"/>
        <v>0</v>
      </c>
      <c r="E275" s="1737">
        <f t="shared" si="12"/>
        <v>0</v>
      </c>
      <c r="F275" s="1737">
        <f t="shared" si="12"/>
        <v>0</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A47" sqref="A47"/>
      <selection pane="bottomLeft" activeCell="F45" sqref="F4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v>2749117</v>
      </c>
      <c r="I8" s="467"/>
      <c r="J8" s="467">
        <v>713</v>
      </c>
      <c r="K8" s="1693">
        <f t="shared" si="0"/>
        <v>2749830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0</v>
      </c>
      <c r="D33" s="1692">
        <f t="shared" ref="D33:L33" si="1">SUM(D5:D32)</f>
        <v>0</v>
      </c>
      <c r="E33" s="1692">
        <f t="shared" si="1"/>
        <v>0</v>
      </c>
      <c r="F33" s="1692">
        <f t="shared" si="1"/>
        <v>0</v>
      </c>
      <c r="G33" s="1692">
        <f t="shared" si="1"/>
        <v>0</v>
      </c>
      <c r="H33" s="1692">
        <f t="shared" si="1"/>
        <v>2749117</v>
      </c>
      <c r="I33" s="1692">
        <f t="shared" si="1"/>
        <v>0</v>
      </c>
      <c r="J33" s="1692">
        <f t="shared" si="1"/>
        <v>713</v>
      </c>
      <c r="K33" s="1692">
        <f t="shared" si="1"/>
        <v>2749830</v>
      </c>
      <c r="L33" s="1692">
        <f t="shared" si="1"/>
        <v>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c r="D38" s="466"/>
      <c r="E38" s="466"/>
      <c r="F38" s="466"/>
      <c r="G38" s="466"/>
      <c r="H38" s="466"/>
      <c r="I38" s="467"/>
      <c r="J38" s="467"/>
      <c r="K38" s="1693">
        <f t="shared" si="2"/>
        <v>0</v>
      </c>
      <c r="L38" s="466"/>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0</v>
      </c>
      <c r="D42" s="1692">
        <f t="shared" ref="D42:L42" si="3">SUM(D36:D41)</f>
        <v>0</v>
      </c>
      <c r="E42" s="1692">
        <f t="shared" si="3"/>
        <v>0</v>
      </c>
      <c r="F42" s="1692">
        <f t="shared" si="3"/>
        <v>0</v>
      </c>
      <c r="G42" s="1692">
        <f t="shared" si="3"/>
        <v>0</v>
      </c>
      <c r="H42" s="1692">
        <f t="shared" si="3"/>
        <v>0</v>
      </c>
      <c r="I42" s="1692">
        <f t="shared" si="3"/>
        <v>0</v>
      </c>
      <c r="J42" s="1692">
        <f t="shared" si="3"/>
        <v>0</v>
      </c>
      <c r="K42" s="1692">
        <f t="shared" si="3"/>
        <v>0</v>
      </c>
      <c r="L42" s="1692">
        <f t="shared" si="3"/>
        <v>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c r="F44" s="481"/>
      <c r="G44" s="481"/>
      <c r="H44" s="481"/>
      <c r="I44" s="467"/>
      <c r="J44" s="467"/>
      <c r="K44" s="1694">
        <f>SUM(C44:J44)</f>
        <v>0</v>
      </c>
      <c r="L44" s="481"/>
    </row>
    <row r="45" spans="1:14" x14ac:dyDescent="0.2">
      <c r="A45" s="1526" t="s">
        <v>869</v>
      </c>
      <c r="B45" s="615">
        <v>2220</v>
      </c>
      <c r="C45" s="466"/>
      <c r="D45" s="466"/>
      <c r="E45" s="466"/>
      <c r="F45" s="466"/>
      <c r="G45" s="466"/>
      <c r="H45" s="466"/>
      <c r="I45" s="467"/>
      <c r="J45" s="467"/>
      <c r="K45" s="1694">
        <f>SUM(C45:J45)</f>
        <v>0</v>
      </c>
      <c r="L45" s="466"/>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0</v>
      </c>
      <c r="D47" s="1692">
        <f t="shared" ref="D47:K47" si="4">SUM(D44:D46)</f>
        <v>0</v>
      </c>
      <c r="E47" s="1692">
        <f t="shared" si="4"/>
        <v>0</v>
      </c>
      <c r="F47" s="1692">
        <f t="shared" si="4"/>
        <v>0</v>
      </c>
      <c r="G47" s="1692">
        <f t="shared" si="4"/>
        <v>0</v>
      </c>
      <c r="H47" s="1692">
        <f t="shared" si="4"/>
        <v>0</v>
      </c>
      <c r="I47" s="1692">
        <f t="shared" si="4"/>
        <v>0</v>
      </c>
      <c r="J47" s="1692">
        <f t="shared" si="4"/>
        <v>0</v>
      </c>
      <c r="K47" s="1692">
        <f t="shared" si="4"/>
        <v>0</v>
      </c>
      <c r="L47" s="1692">
        <f>SUM(L44:L46)</f>
        <v>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c r="D50" s="466"/>
      <c r="E50" s="466">
        <v>2500</v>
      </c>
      <c r="F50" s="466"/>
      <c r="G50" s="466"/>
      <c r="H50" s="466"/>
      <c r="I50" s="467"/>
      <c r="J50" s="467"/>
      <c r="K50" s="1694">
        <f>SUM(C50:J50)</f>
        <v>2500</v>
      </c>
      <c r="L50" s="466"/>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0</v>
      </c>
      <c r="D53" s="1692">
        <f t="shared" ref="D53:L53" si="5">SUM(D49:D52)</f>
        <v>0</v>
      </c>
      <c r="E53" s="1692">
        <f t="shared" si="5"/>
        <v>2500</v>
      </c>
      <c r="F53" s="1692">
        <f t="shared" si="5"/>
        <v>0</v>
      </c>
      <c r="G53" s="1692">
        <f t="shared" si="5"/>
        <v>0</v>
      </c>
      <c r="H53" s="1692">
        <f t="shared" si="5"/>
        <v>0</v>
      </c>
      <c r="I53" s="1692">
        <f t="shared" si="5"/>
        <v>0</v>
      </c>
      <c r="J53" s="1692">
        <f t="shared" si="5"/>
        <v>0</v>
      </c>
      <c r="K53" s="1692">
        <f t="shared" si="5"/>
        <v>2500</v>
      </c>
      <c r="L53" s="1692">
        <f t="shared" si="5"/>
        <v>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0</v>
      </c>
      <c r="D65" s="1692">
        <f t="shared" ref="D65:L65" si="8">SUM(D59:D64)</f>
        <v>0</v>
      </c>
      <c r="E65" s="1692">
        <f t="shared" si="8"/>
        <v>0</v>
      </c>
      <c r="F65" s="1692">
        <f t="shared" si="8"/>
        <v>0</v>
      </c>
      <c r="G65" s="1692">
        <f t="shared" si="8"/>
        <v>0</v>
      </c>
      <c r="H65" s="1692">
        <f t="shared" si="8"/>
        <v>0</v>
      </c>
      <c r="I65" s="1692">
        <f t="shared" si="8"/>
        <v>0</v>
      </c>
      <c r="J65" s="1692">
        <f t="shared" si="8"/>
        <v>0</v>
      </c>
      <c r="K65" s="1692">
        <f t="shared" si="8"/>
        <v>0</v>
      </c>
      <c r="L65" s="1692">
        <f t="shared" si="8"/>
        <v>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0</v>
      </c>
      <c r="D74" s="1699">
        <f t="shared" ref="D74:K74" si="10">SUM(D42,D47,D53,D57,D65,D72,D73)</f>
        <v>0</v>
      </c>
      <c r="E74" s="1699">
        <f t="shared" si="10"/>
        <v>2500</v>
      </c>
      <c r="F74" s="1699">
        <f t="shared" si="10"/>
        <v>0</v>
      </c>
      <c r="G74" s="1699">
        <f t="shared" si="10"/>
        <v>0</v>
      </c>
      <c r="H74" s="1699">
        <f t="shared" si="10"/>
        <v>0</v>
      </c>
      <c r="I74" s="1699">
        <f t="shared" si="10"/>
        <v>0</v>
      </c>
      <c r="J74" s="1699">
        <f t="shared" si="10"/>
        <v>0</v>
      </c>
      <c r="K74" s="1699">
        <f t="shared" si="10"/>
        <v>2500</v>
      </c>
      <c r="L74" s="1699">
        <f>SUM(L42,L47,L53,L57,L65,L72,L73)</f>
        <v>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0</v>
      </c>
      <c r="I102" s="477"/>
      <c r="J102" s="477"/>
      <c r="K102" s="1699">
        <f>SUM(K84,K92,K100,K101)</f>
        <v>0</v>
      </c>
      <c r="L102" s="1699">
        <f>SUM(L84,L92,L100,L101)</f>
        <v>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0</v>
      </c>
      <c r="D114" s="1692">
        <f t="shared" ref="D114:K114" si="13">SUM(D33,D74,D75,D102,D112,D113)</f>
        <v>0</v>
      </c>
      <c r="E114" s="1692">
        <f t="shared" si="13"/>
        <v>2500</v>
      </c>
      <c r="F114" s="1692">
        <f t="shared" si="13"/>
        <v>0</v>
      </c>
      <c r="G114" s="1692">
        <f t="shared" si="13"/>
        <v>0</v>
      </c>
      <c r="H114" s="1692">
        <f>SUM(H33,H74,H75,H102,H112,H113)</f>
        <v>2749117</v>
      </c>
      <c r="I114" s="1692">
        <f t="shared" si="13"/>
        <v>0</v>
      </c>
      <c r="J114" s="1692">
        <f t="shared" si="13"/>
        <v>713</v>
      </c>
      <c r="K114" s="1692">
        <f t="shared" si="13"/>
        <v>2752330</v>
      </c>
      <c r="L114" s="1692">
        <f>SUM(L33,L74,L75,L102,L112,L113)</f>
        <v>0</v>
      </c>
    </row>
    <row r="115" spans="1:14" ht="13.5" thickTop="1" x14ac:dyDescent="0.2">
      <c r="A115" s="2174" t="s">
        <v>1053</v>
      </c>
      <c r="B115" s="2175"/>
      <c r="C115" s="619"/>
      <c r="D115" s="619"/>
      <c r="E115" s="619"/>
      <c r="F115" s="619"/>
      <c r="G115" s="619"/>
      <c r="H115" s="619"/>
      <c r="I115" s="619"/>
      <c r="J115" s="619"/>
      <c r="K115" s="1706">
        <f>'Revenues 9-14'!C275-'Expenditures 15-22'!K114</f>
        <v>13704</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c r="F124" s="466"/>
      <c r="G124" s="466"/>
      <c r="H124" s="466"/>
      <c r="I124" s="467"/>
      <c r="J124" s="467"/>
      <c r="K124" s="1692">
        <f>SUM(C124:J124)</f>
        <v>0</v>
      </c>
      <c r="L124" s="466"/>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0</v>
      </c>
      <c r="F127" s="1692">
        <f t="shared" si="14"/>
        <v>0</v>
      </c>
      <c r="G127" s="1692">
        <f t="shared" si="14"/>
        <v>0</v>
      </c>
      <c r="H127" s="1692">
        <f t="shared" si="14"/>
        <v>0</v>
      </c>
      <c r="I127" s="1692">
        <f t="shared" si="14"/>
        <v>0</v>
      </c>
      <c r="J127" s="1692">
        <f t="shared" si="14"/>
        <v>0</v>
      </c>
      <c r="K127" s="1692">
        <f t="shared" si="14"/>
        <v>0</v>
      </c>
      <c r="L127" s="1692">
        <f t="shared" si="14"/>
        <v>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0</v>
      </c>
      <c r="F129" s="1699">
        <f t="shared" si="15"/>
        <v>0</v>
      </c>
      <c r="G129" s="1699">
        <f t="shared" si="15"/>
        <v>0</v>
      </c>
      <c r="H129" s="1699">
        <f t="shared" si="15"/>
        <v>0</v>
      </c>
      <c r="I129" s="1699">
        <f t="shared" si="15"/>
        <v>0</v>
      </c>
      <c r="J129" s="1699">
        <f t="shared" si="15"/>
        <v>0</v>
      </c>
      <c r="K129" s="1699">
        <f t="shared" si="15"/>
        <v>0</v>
      </c>
      <c r="L129" s="1699">
        <f t="shared" si="15"/>
        <v>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3"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0</v>
      </c>
      <c r="D151" s="1692">
        <f t="shared" ref="D151:K151" si="16">SUM(D129,D130,D139,D149,D150)</f>
        <v>0</v>
      </c>
      <c r="E151" s="1692">
        <f t="shared" si="16"/>
        <v>0</v>
      </c>
      <c r="F151" s="1692">
        <f t="shared" si="16"/>
        <v>0</v>
      </c>
      <c r="G151" s="1692">
        <f t="shared" si="16"/>
        <v>0</v>
      </c>
      <c r="H151" s="1692">
        <f t="shared" si="16"/>
        <v>0</v>
      </c>
      <c r="I151" s="1692">
        <f t="shared" si="16"/>
        <v>0</v>
      </c>
      <c r="J151" s="1692">
        <f t="shared" si="16"/>
        <v>0</v>
      </c>
      <c r="K151" s="1692">
        <f t="shared" si="16"/>
        <v>0</v>
      </c>
      <c r="L151" s="1692">
        <f>SUM(L129,L130,L139,L149,L150)</f>
        <v>0</v>
      </c>
    </row>
    <row r="152" spans="1:14" ht="12.75" customHeight="1" thickTop="1" x14ac:dyDescent="0.2">
      <c r="A152" s="2194" t="s">
        <v>1240</v>
      </c>
      <c r="B152" s="2195"/>
      <c r="C152" s="619"/>
      <c r="D152" s="619"/>
      <c r="E152" s="619"/>
      <c r="F152" s="619"/>
      <c r="G152" s="619"/>
      <c r="H152" s="619"/>
      <c r="I152" s="619"/>
      <c r="J152" s="617"/>
      <c r="K152" s="1706">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4"/>
      <c r="I155" s="617"/>
      <c r="J155" s="617"/>
      <c r="K155" s="1848"/>
      <c r="L155" s="1864"/>
      <c r="M155" s="620"/>
      <c r="N155" s="620"/>
    </row>
    <row r="156" spans="1:14" s="621" customFormat="1" ht="15.75" customHeight="1" thickTop="1" x14ac:dyDescent="0.2">
      <c r="A156" s="1845" t="s">
        <v>1957</v>
      </c>
      <c r="B156" s="1846"/>
      <c r="C156" s="617"/>
      <c r="D156" s="617"/>
      <c r="E156" s="617"/>
      <c r="F156" s="617"/>
      <c r="G156" s="617"/>
      <c r="H156" s="1865"/>
      <c r="I156" s="617"/>
      <c r="J156" s="617"/>
      <c r="K156" s="1847"/>
      <c r="L156" s="1865"/>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74" t="s">
        <v>1053</v>
      </c>
      <c r="B175" s="2175"/>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74" t="s">
        <v>1053</v>
      </c>
      <c r="B211" s="2175"/>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4" t="s">
        <v>1053</v>
      </c>
      <c r="B296" s="2175"/>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SUM(L330,L334,L340,L341)</f>
        <v>0</v>
      </c>
    </row>
    <row r="343" spans="1:14" ht="12.75" customHeight="1" thickTop="1" x14ac:dyDescent="0.2">
      <c r="A343" s="2187" t="s">
        <v>1053</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0</v>
      </c>
      <c r="L368" s="655"/>
    </row>
  </sheetData>
  <sheetProtection algorithmName="SHA-512" hashValue="rmqUtPKyfrEM2OT/DAnQzHsnqRjG7U61BUuQsArCQNL5T8WjWmnkpTFp5VcscE7zMqZE2GmXqLoiJOE9p4LOgA==" saltValue="HDp4VHD9n+MlTwj8udeCE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FC8732-B5A4-4FA0-A043-A5337E94E6A4}">
  <ds:schemaRefs>
    <ds:schemaRef ds:uri="http://schemas.microsoft.com/office/2006/documentManagement/types"/>
    <ds:schemaRef ds:uri="http://purl.org/dc/dcmitype/"/>
    <ds:schemaRef ds:uri="6ce3111e-7420-4802-b50a-75d4e9a0b980"/>
    <ds:schemaRef ds:uri="http://purl.org/dc/elements/1.1/"/>
    <ds:schemaRef ds:uri="http://purl.org/dc/terms/"/>
    <ds:schemaRef ds:uri="http://www.w3.org/XML/1998/namespace"/>
    <ds:schemaRef ds:uri="http://schemas.microsoft.com/office/infopath/2007/PartnerControls"/>
    <ds:schemaRef ds:uri="d21dc803-237d-4c68-8692-8d731fd29118"/>
    <ds:schemaRef ds:uri="4d435f69-8686-490b-bd6d-b153bf22ab50"/>
    <ds:schemaRef ds:uri="http://schemas.openxmlformats.org/package/2006/metadata/core-propertie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3B0920CD-3DEE-4A31-A47D-EFBEC443C523}">
  <ds:schemaRefs>
    <ds:schemaRef ds:uri="http://schemas.microsoft.com/sharepoint/v3/contenttype/forms"/>
  </ds:schemaRefs>
</ds:datastoreItem>
</file>

<file path=customXml/itemProps3.xml><?xml version="1.0" encoding="utf-8"?>
<ds:datastoreItem xmlns:ds="http://schemas.openxmlformats.org/officeDocument/2006/customXml" ds:itemID="{9D13DE51-86CE-4198-B8FA-8203B3C2E2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AFR18 Final Form</dc:title>
  <dc:creator>HEMBERGER DEBRA</dc:creator>
  <cp:lastModifiedBy>add an author</cp:lastModifiedBy>
  <cp:lastPrinted>2018-10-09T16:36:25Z</cp:lastPrinted>
  <dcterms:created xsi:type="dcterms:W3CDTF">2003-10-29T19:06:34Z</dcterms:created>
  <dcterms:modified xsi:type="dcterms:W3CDTF">2018-10-17T14:25:08Z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