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842"/>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CWUDFsStorage" sheetId="36" state="hidden"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NOTES-2" sheetId="34" r:id="rId30"/>
    <sheet name="SEFA" sheetId="35" r:id="rId31"/>
    <sheet name="SF&amp;QC Sec-1" sheetId="30" r:id="rId32"/>
    <sheet name="SF&amp;QC Sec-2" sheetId="31" r:id="rId33"/>
    <sheet name="SF&amp;QC Sec-3" sheetId="32" r:id="rId34"/>
    <sheet name="SSPAF" sheetId="33" r:id="rId35"/>
  </sheets>
  <externalReferences>
    <externalReference r:id="rId36"/>
  </externalReferences>
  <definedNames>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30">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 name="Z_427CA5F4_E013_4E1C_BCDF_B0241AB1300D_.wvu.Cols" localSheetId="14" hidden="1">'Contracts Paid in CY 29'!$E:$E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1" hidden="1">'SF&amp;QC Sec-1'!$A$1:$J$63</definedName>
    <definedName name="Z_427CA5F4_E013_4E1C_BCDF_B0241AB1300D_.wvu.PrintArea" localSheetId="33"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6"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4" hidden="1">'Contracts Paid in CY 29'!$15:$15</definedName>
    <definedName name="Z_427CA5F4_E013_4E1C_BCDF_B0241AB1300D_.wvu.PrintTitles" localSheetId="8" hidden="1">'Expenditures 15-22'!$A:$B,'Expenditures 15-22'!$1:$2</definedName>
    <definedName name="Z_427CA5F4_E013_4E1C_BCDF_B0241AB1300D_.wvu.PrintTitles" localSheetId="13" hidden="1">'PCTC-OEPP 27-28'!$1:$5</definedName>
    <definedName name="Z_427CA5F4_E013_4E1C_BCDF_B0241AB1300D_.wvu.PrintTitles" localSheetId="7"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6"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3"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4" hidden="1">'Contracts Paid in CY 29'!$E:$E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1" hidden="1">'SF&amp;QC Sec-1'!$A$1:$J$63</definedName>
    <definedName name="Z_529D7B8F_C798_4EFE_96E5_8567D6AEB39B_.wvu.PrintArea" localSheetId="33"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6"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4" hidden="1">'Contracts Paid in CY 29'!$15:$15</definedName>
    <definedName name="Z_529D7B8F_C798_4EFE_96E5_8567D6AEB39B_.wvu.PrintTitles" localSheetId="8" hidden="1">'Expenditures 15-22'!$A:$B,'Expenditures 15-22'!$1:$2</definedName>
    <definedName name="Z_529D7B8F_C798_4EFE_96E5_8567D6AEB39B_.wvu.PrintTitles" localSheetId="13" hidden="1">'PCTC-OEPP 27-28'!$1:$5</definedName>
    <definedName name="Z_529D7B8F_C798_4EFE_96E5_8567D6AEB39B_.wvu.PrintTitles" localSheetId="7"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6"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3"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5831A72F_A9A9_457B_B51D_80CC7F3F6378_.wvu.Cols" localSheetId="14" hidden="1">'Contracts Paid in CY 29'!$E:$E</definedName>
    <definedName name="Z_5831A72F_A9A9_457B_B51D_80CC7F3F6378_.wvu.Cols" localSheetId="4" hidden="1">'Fin Profile 4'!$J:$J</definedName>
    <definedName name="Z_5831A72F_A9A9_457B_B51D_80CC7F3F6378_.wvu.PrintArea" localSheetId="28" hidden="1">'SEFA NOTES'!$A$1:$F$52</definedName>
    <definedName name="Z_5831A72F_A9A9_457B_B51D_80CC7F3F6378_.wvu.PrintArea" localSheetId="27" hidden="1">'SEFA Reconcile'!$A$1:$E$49</definedName>
    <definedName name="Z_5831A72F_A9A9_457B_B51D_80CC7F3F6378_.wvu.PrintArea" localSheetId="31" hidden="1">'SF&amp;QC Sec-1'!$A$1:$J$63</definedName>
    <definedName name="Z_5831A72F_A9A9_457B_B51D_80CC7F3F6378_.wvu.PrintArea" localSheetId="33" hidden="1">'SF&amp;QC Sec-3'!$A$1:$K$52</definedName>
    <definedName name="Z_5831A72F_A9A9_457B_B51D_80CC7F3F6378_.wvu.PrintArea" localSheetId="26" hidden="1">'Single Audit Checklist'!$A$1:$D$124</definedName>
    <definedName name="Z_5831A72F_A9A9_457B_B51D_80CC7F3F6378_.wvu.PrintArea" localSheetId="25" hidden="1">'Single Audit Cover'!$A$1:$L$52</definedName>
    <definedName name="Z_5831A72F_A9A9_457B_B51D_80CC7F3F6378_.wvu.PrintTitles" localSheetId="6" hidden="1">'Acct Summary 7-8'!$A:$B,'Acct Summary 7-8'!$1:$2</definedName>
    <definedName name="Z_5831A72F_A9A9_457B_B51D_80CC7F3F6378_.wvu.PrintTitles" localSheetId="5" hidden="1">'Assets-Liab 5-6'!$A:$B,'Assets-Liab 5-6'!$1:$2</definedName>
    <definedName name="Z_5831A72F_A9A9_457B_B51D_80CC7F3F6378_.wvu.PrintTitles" localSheetId="23" hidden="1">AUDITCHECK!$20:$20</definedName>
    <definedName name="Z_5831A72F_A9A9_457B_B51D_80CC7F3F6378_.wvu.PrintTitles" localSheetId="14" hidden="1">'Contracts Paid in CY 29'!$15:$15</definedName>
    <definedName name="Z_5831A72F_A9A9_457B_B51D_80CC7F3F6378_.wvu.PrintTitles" localSheetId="8" hidden="1">'Expenditures 15-22'!$A:$B,'Expenditures 15-22'!$1:$2</definedName>
    <definedName name="Z_5831A72F_A9A9_457B_B51D_80CC7F3F6378_.wvu.PrintTitles" localSheetId="13" hidden="1">'PCTC-OEPP 27-28'!$1:$5</definedName>
    <definedName name="Z_5831A72F_A9A9_457B_B51D_80CC7F3F6378_.wvu.PrintTitles" localSheetId="7" hidden="1">'Revenues 9-14'!$A:$B,'Revenues 9-14'!$1:$2</definedName>
    <definedName name="Z_5831A72F_A9A9_457B_B51D_80CC7F3F6378_.wvu.PrintTitles" localSheetId="17" hidden="1">'Shared Outsourced Services 31'!$5:$5</definedName>
    <definedName name="Z_5831A72F_A9A9_457B_B51D_80CC7F3F6378_.wvu.PrintTitles" localSheetId="26" hidden="1">'Single Audit Checklist'!$1:$4</definedName>
    <definedName name="Z_5831A72F_A9A9_457B_B51D_80CC7F3F6378_.wvu.Rows" localSheetId="6" hidden="1">'Acct Summary 7-8'!$83:$83</definedName>
    <definedName name="Z_5831A72F_A9A9_457B_B51D_80CC7F3F6378_.wvu.Rows" localSheetId="2" hidden="1">'Aud Quest 2'!$12:$12,'Aud Quest 2'!$17:$17,'Aud Quest 2'!$19:$19,'Aud Quest 2'!$34:$34,'Aud Quest 2'!$39:$39</definedName>
    <definedName name="Z_5831A72F_A9A9_457B_B51D_80CC7F3F6378_.wvu.Rows" localSheetId="23" hidden="1">AUDITCHECK!$27:$28</definedName>
    <definedName name="Z_5831A72F_A9A9_457B_B51D_80CC7F3F6378_.wvu.Rows" localSheetId="22" hidden="1">'DeficitAFRSum Calc 36'!$16:$19</definedName>
    <definedName name="Z_5831A72F_A9A9_457B_B51D_80CC7F3F6378_.wvu.Rows" localSheetId="3" hidden="1">'FP Info 3'!$12:$12,'FP Info 3'!$26:$26,'FP Info 3'!$39:$39</definedName>
    <definedName name="Z_5831A72F_A9A9_457B_B51D_80CC7F3F6378_.wvu.Rows" localSheetId="13" hidden="1">'PCTC-OEPP 27-28'!$137:$160</definedName>
    <definedName name="Z_5831A72F_A9A9_457B_B51D_80CC7F3F6378_.wvu.Rows" localSheetId="17" hidden="1">'Shared Outsourced Services 31'!$39:$39,'Shared Outsourced Services 31'!$44:$44,'Shared Outsourced Services 31'!$49:$49</definedName>
    <definedName name="Z_5831A72F_A9A9_457B_B51D_80CC7F3F6378_.wvu.Rows" localSheetId="1" hidden="1">TOC!$38:$39</definedName>
    <definedName name="Z_9089034B_F218_41BF_87A2_1605D059C351_.wvu.PrintTitles" localSheetId="30" hidden="1">SEFA!$1:$10</definedName>
    <definedName name="Z_9292DCF1_9FC7_4CD2_9BD8_11534F852062_.wvu.Cols" localSheetId="14" hidden="1">'Contracts Paid in CY 29'!$E:$E</definedName>
    <definedName name="Z_9292DCF1_9FC7_4CD2_9BD8_11534F852062_.wvu.Cols" localSheetId="4" hidden="1">'Fin Profile 4'!$J:$J</definedName>
    <definedName name="Z_9292DCF1_9FC7_4CD2_9BD8_11534F852062_.wvu.PrintArea" localSheetId="28" hidden="1">'SEFA NOTES'!$A$1:$F$52</definedName>
    <definedName name="Z_9292DCF1_9FC7_4CD2_9BD8_11534F852062_.wvu.PrintArea" localSheetId="27" hidden="1">'SEFA Reconcile'!$A$1:$E$49</definedName>
    <definedName name="Z_9292DCF1_9FC7_4CD2_9BD8_11534F852062_.wvu.PrintArea" localSheetId="31" hidden="1">'SF&amp;QC Sec-1'!$A$1:$J$63</definedName>
    <definedName name="Z_9292DCF1_9FC7_4CD2_9BD8_11534F852062_.wvu.PrintArea" localSheetId="33" hidden="1">'SF&amp;QC Sec-3'!$A$1:$K$52</definedName>
    <definedName name="Z_9292DCF1_9FC7_4CD2_9BD8_11534F852062_.wvu.PrintArea" localSheetId="26" hidden="1">'Single Audit Checklist'!$A$1:$D$124</definedName>
    <definedName name="Z_9292DCF1_9FC7_4CD2_9BD8_11534F852062_.wvu.PrintArea" localSheetId="25" hidden="1">'Single Audit Cover'!$A$1:$L$52</definedName>
    <definedName name="Z_9292DCF1_9FC7_4CD2_9BD8_11534F852062_.wvu.PrintTitles" localSheetId="6" hidden="1">'Acct Summary 7-8'!$A:$B,'Acct Summary 7-8'!$1:$2</definedName>
    <definedName name="Z_9292DCF1_9FC7_4CD2_9BD8_11534F852062_.wvu.PrintTitles" localSheetId="5" hidden="1">'Assets-Liab 5-6'!$A:$B,'Assets-Liab 5-6'!$1:$2</definedName>
    <definedName name="Z_9292DCF1_9FC7_4CD2_9BD8_11534F852062_.wvu.PrintTitles" localSheetId="23" hidden="1">AUDITCHECK!$20:$20</definedName>
    <definedName name="Z_9292DCF1_9FC7_4CD2_9BD8_11534F852062_.wvu.PrintTitles" localSheetId="14" hidden="1">'Contracts Paid in CY 29'!$15:$15</definedName>
    <definedName name="Z_9292DCF1_9FC7_4CD2_9BD8_11534F852062_.wvu.PrintTitles" localSheetId="8" hidden="1">'Expenditures 15-22'!$A:$B,'Expenditures 15-22'!$1:$2</definedName>
    <definedName name="Z_9292DCF1_9FC7_4CD2_9BD8_11534F852062_.wvu.PrintTitles" localSheetId="13" hidden="1">'PCTC-OEPP 27-28'!$1:$5</definedName>
    <definedName name="Z_9292DCF1_9FC7_4CD2_9BD8_11534F852062_.wvu.PrintTitles" localSheetId="7" hidden="1">'Revenues 9-14'!$A:$B,'Revenues 9-14'!$1:$2</definedName>
    <definedName name="Z_9292DCF1_9FC7_4CD2_9BD8_11534F852062_.wvu.PrintTitles" localSheetId="17" hidden="1">'Shared Outsourced Services 31'!$5:$5</definedName>
    <definedName name="Z_9292DCF1_9FC7_4CD2_9BD8_11534F852062_.wvu.PrintTitles" localSheetId="26" hidden="1">'Single Audit Checklist'!$1:$4</definedName>
    <definedName name="Z_9292DCF1_9FC7_4CD2_9BD8_11534F852062_.wvu.Rows" localSheetId="6" hidden="1">'Acct Summary 7-8'!$83:$83</definedName>
    <definedName name="Z_9292DCF1_9FC7_4CD2_9BD8_11534F852062_.wvu.Rows" localSheetId="2" hidden="1">'Aud Quest 2'!$12:$12,'Aud Quest 2'!$17:$17,'Aud Quest 2'!$19:$19,'Aud Quest 2'!$34:$34,'Aud Quest 2'!$39:$39</definedName>
    <definedName name="Z_9292DCF1_9FC7_4CD2_9BD8_11534F852062_.wvu.Rows" localSheetId="23" hidden="1">AUDITCHECK!$27:$28</definedName>
    <definedName name="Z_9292DCF1_9FC7_4CD2_9BD8_11534F852062_.wvu.Rows" localSheetId="22" hidden="1">'DeficitAFRSum Calc 36'!$16:$19</definedName>
    <definedName name="Z_9292DCF1_9FC7_4CD2_9BD8_11534F852062_.wvu.Rows" localSheetId="3" hidden="1">'FP Info 3'!$12:$12,'FP Info 3'!$26:$26,'FP Info 3'!$39:$39</definedName>
    <definedName name="Z_9292DCF1_9FC7_4CD2_9BD8_11534F852062_.wvu.Rows" localSheetId="13" hidden="1">'PCTC-OEPP 27-28'!$137:$160</definedName>
    <definedName name="Z_9292DCF1_9FC7_4CD2_9BD8_11534F852062_.wvu.Rows" localSheetId="17" hidden="1">'Shared Outsourced Services 31'!$39:$39,'Shared Outsourced Services 31'!$44:$44,'Shared Outsourced Services 31'!$49:$49</definedName>
    <definedName name="Z_9292DCF1_9FC7_4CD2_9BD8_11534F852062_.wvu.Rows" localSheetId="1" hidden="1">TOC!$38:$39</definedName>
    <definedName name="Z_9ACA07F5_2A8B_4AA6_83FE_D10C6D9493FB_.wvu.PrintTitles" localSheetId="30" hidden="1">SEFA!$1:$10</definedName>
    <definedName name="Z_DFD2E2B7_5A3C_4DC7_8C2C_BA8BBF72EA05_.wvu.Cols" localSheetId="14" hidden="1">'Contracts Paid in CY 29'!$E:$E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1" hidden="1">'SF&amp;QC Sec-1'!$A$1:$J$63</definedName>
    <definedName name="Z_DFD2E2B7_5A3C_4DC7_8C2C_BA8BBF72EA05_.wvu.PrintArea" localSheetId="33"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6"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4" hidden="1">'Contracts Paid in CY 29'!$15:$15</definedName>
    <definedName name="Z_DFD2E2B7_5A3C_4DC7_8C2C_BA8BBF72EA05_.wvu.PrintTitles" localSheetId="8" hidden="1">'Expenditures 15-22'!$A:$B,'Expenditures 15-22'!$1:$2</definedName>
    <definedName name="Z_DFD2E2B7_5A3C_4DC7_8C2C_BA8BBF72EA05_.wvu.PrintTitles" localSheetId="13" hidden="1">'PCTC-OEPP 27-28'!$1:$5</definedName>
    <definedName name="Z_DFD2E2B7_5A3C_4DC7_8C2C_BA8BBF72EA05_.wvu.PrintTitles" localSheetId="7"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6"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3"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4" hidden="1">'Contracts Paid in CY 29'!$E:$E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1" hidden="1">'SF&amp;QC Sec-1'!$A$1:$J$63</definedName>
    <definedName name="Z_F511A095_DB89_45CF_831F_7B20D54CD2B6_.wvu.PrintArea" localSheetId="33"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6"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4" hidden="1">'Contracts Paid in CY 29'!$15:$15</definedName>
    <definedName name="Z_F511A095_DB89_45CF_831F_7B20D54CD2B6_.wvu.PrintTitles" localSheetId="8" hidden="1">'Expenditures 15-22'!$A:$B,'Expenditures 15-22'!$1:$2</definedName>
    <definedName name="Z_F511A095_DB89_45CF_831F_7B20D54CD2B6_.wvu.PrintTitles" localSheetId="13" hidden="1">'PCTC-OEPP 27-28'!$1:$5</definedName>
    <definedName name="Z_F511A095_DB89_45CF_831F_7B20D54CD2B6_.wvu.PrintTitles" localSheetId="7"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6"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3"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Helen Reynolds - Personal View" guid="{9292DCF1-9FC7-4CD2-9BD8-11534F852062}" mergeInterval="0" personalView="1" maximized="1" xWindow="-8" yWindow="-8" windowWidth="1936" windowHeight="1056" tabRatio="842" activeSheetId="4"/>
    <customWorkbookView name="Liz Favela - Personal View" guid="{5831A72F-A9A9-457B-B51D-80CC7F3F6378}" mergeInterval="0" personalView="1" maximized="1" xWindow="-8" yWindow="-8" windowWidth="1616" windowHeight="876" tabRatio="842" activeSheetId="1"/>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 name="Julisa Alvardo - Personal View" guid="{DFD2E2B7-5A3C-4DC7-8C2C-BA8BBF72EA05}" mergeInterval="0" personalView="1" maximized="1" xWindow="-8" yWindow="-8" windowWidth="1616" windowHeight="876" tabRatio="842" activeSheetId="9"/>
  </customWorkbookViews>
</workbook>
</file>

<file path=xl/calcChain.xml><?xml version="1.0" encoding="utf-8"?>
<calcChain xmlns="http://schemas.openxmlformats.org/spreadsheetml/2006/main">
  <c r="L8" i="35" l="1"/>
  <c r="M8" i="35"/>
  <c r="L9" i="35"/>
  <c r="M9" i="35"/>
  <c r="F13" i="35"/>
  <c r="P13" i="35"/>
  <c r="F14" i="35"/>
  <c r="P14" i="35"/>
  <c r="F15" i="35"/>
  <c r="F16" i="35" s="1"/>
  <c r="P15" i="35"/>
  <c r="P16" i="35"/>
  <c r="F17" i="35"/>
  <c r="F18" i="35" s="1"/>
  <c r="P17" i="35"/>
  <c r="P18" i="35"/>
  <c r="F19" i="35"/>
  <c r="F20" i="35" s="1"/>
  <c r="P19" i="35"/>
  <c r="P20" i="35"/>
  <c r="F21" i="35"/>
  <c r="F22" i="35" s="1"/>
  <c r="P21" i="35"/>
  <c r="P22" i="35"/>
  <c r="F23" i="35"/>
  <c r="F24" i="35" s="1"/>
  <c r="P23" i="35"/>
  <c r="P24" i="35"/>
  <c r="J25" i="35"/>
  <c r="K25" i="35"/>
  <c r="K26" i="35" s="1"/>
  <c r="L25" i="35"/>
  <c r="L26" i="35" s="1"/>
  <c r="M25" i="35"/>
  <c r="M26" i="35" s="1"/>
  <c r="N25" i="35"/>
  <c r="N26" i="35" s="1"/>
  <c r="O25" i="35"/>
  <c r="O26" i="35" s="1"/>
  <c r="J26" i="35"/>
  <c r="F29" i="35"/>
  <c r="P29" i="35"/>
  <c r="F30" i="35"/>
  <c r="P30" i="35"/>
  <c r="F31" i="35"/>
  <c r="F32" i="35" s="1"/>
  <c r="P31" i="35"/>
  <c r="P32" i="35"/>
  <c r="F33" i="35"/>
  <c r="F34" i="35" s="1"/>
  <c r="P33" i="35"/>
  <c r="P34" i="35"/>
  <c r="F35" i="35"/>
  <c r="P35" i="35"/>
  <c r="F36" i="35"/>
  <c r="P36" i="35"/>
  <c r="F37" i="35"/>
  <c r="F38" i="35" s="1"/>
  <c r="P37" i="35"/>
  <c r="P38" i="35"/>
  <c r="F39" i="35"/>
  <c r="F40" i="35" s="1"/>
  <c r="P39" i="35"/>
  <c r="P40" i="35"/>
  <c r="J41" i="35"/>
  <c r="J42" i="35" s="1"/>
  <c r="K41" i="35"/>
  <c r="K42" i="35" s="1"/>
  <c r="L41" i="35"/>
  <c r="L42" i="35" s="1"/>
  <c r="M41" i="35"/>
  <c r="M42" i="35" s="1"/>
  <c r="N41" i="35"/>
  <c r="N42" i="35" s="1"/>
  <c r="O41" i="35"/>
  <c r="O42" i="35" s="1"/>
  <c r="F45" i="35"/>
  <c r="F46" i="35" s="1"/>
  <c r="P45" i="35"/>
  <c r="P46" i="35"/>
  <c r="F47" i="35"/>
  <c r="F48" i="35" s="1"/>
  <c r="P47" i="35"/>
  <c r="P48" i="35"/>
  <c r="F49" i="35"/>
  <c r="P49" i="35"/>
  <c r="F50" i="35"/>
  <c r="P50" i="35"/>
  <c r="F51" i="35"/>
  <c r="F52" i="35" s="1"/>
  <c r="P51" i="35"/>
  <c r="P52" i="35"/>
  <c r="F53" i="35"/>
  <c r="F54" i="35" s="1"/>
  <c r="P53" i="35"/>
  <c r="P54" i="35"/>
  <c r="F55" i="35"/>
  <c r="F56" i="35" s="1"/>
  <c r="P55" i="35"/>
  <c r="P56" i="35"/>
  <c r="F57" i="35"/>
  <c r="F58" i="35" s="1"/>
  <c r="P57" i="35"/>
  <c r="P58" i="35"/>
  <c r="F59" i="35"/>
  <c r="F60" i="35" s="1"/>
  <c r="P59" i="35"/>
  <c r="P60" i="35"/>
  <c r="F61" i="35"/>
  <c r="P61" i="35"/>
  <c r="F62" i="35"/>
  <c r="P62" i="35"/>
  <c r="F63" i="35"/>
  <c r="P63" i="35"/>
  <c r="F64" i="35"/>
  <c r="P64" i="35"/>
  <c r="J65" i="35"/>
  <c r="K65" i="35"/>
  <c r="L65" i="35"/>
  <c r="M65" i="35"/>
  <c r="N65" i="35"/>
  <c r="O65" i="35"/>
  <c r="F67" i="35"/>
  <c r="F68" i="35" s="1"/>
  <c r="P67" i="35"/>
  <c r="P69" i="35" s="1"/>
  <c r="P68" i="35"/>
  <c r="J69" i="35"/>
  <c r="K69" i="35"/>
  <c r="L69" i="35"/>
  <c r="M69" i="35"/>
  <c r="N69" i="35"/>
  <c r="O69" i="35"/>
  <c r="F71" i="35"/>
  <c r="P71" i="35"/>
  <c r="F72" i="35"/>
  <c r="P72" i="35"/>
  <c r="F73" i="35"/>
  <c r="F74" i="35" s="1"/>
  <c r="P73" i="35"/>
  <c r="P74" i="35"/>
  <c r="F75" i="35"/>
  <c r="F76" i="35" s="1"/>
  <c r="P75" i="35"/>
  <c r="P76" i="35"/>
  <c r="J77" i="35"/>
  <c r="J78" i="35" s="1"/>
  <c r="J79" i="35" s="1"/>
  <c r="K77" i="35"/>
  <c r="K78" i="35" s="1"/>
  <c r="L77" i="35"/>
  <c r="M77" i="35"/>
  <c r="M78" i="35" s="1"/>
  <c r="N77" i="35"/>
  <c r="N78" i="35" s="1"/>
  <c r="O77" i="35"/>
  <c r="P65" i="35" l="1"/>
  <c r="L78" i="35"/>
  <c r="P77" i="35"/>
  <c r="P78" i="35" s="1"/>
  <c r="P79" i="35" s="1"/>
  <c r="P41" i="35"/>
  <c r="P42" i="35" s="1"/>
  <c r="P25" i="35"/>
  <c r="P26" i="35" s="1"/>
  <c r="O78" i="35"/>
  <c r="N79" i="35"/>
  <c r="O79" i="35"/>
  <c r="M79" i="35"/>
  <c r="L79" i="35"/>
  <c r="K79" i="35"/>
  <c r="G40" i="34" l="1"/>
  <c r="G67" i="34"/>
  <c r="D182" i="14" l="1"/>
  <c r="J24" i="1"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s="1"/>
  <c r="D81" i="23" s="1"/>
  <c r="F79" i="14" l="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E24" i="15"/>
  <c r="F24" i="15" s="1"/>
  <c r="G24" i="15" s="1"/>
  <c r="F23" i="15"/>
  <c r="G23" i="15" s="1"/>
  <c r="E23" i="15"/>
  <c r="F22" i="15"/>
  <c r="G22" i="15" s="1"/>
  <c r="E22" i="15"/>
  <c r="F21" i="15"/>
  <c r="G21" i="15" s="1"/>
  <c r="E21" i="15"/>
  <c r="E20" i="15"/>
  <c r="F20" i="15" s="1"/>
  <c r="G20" i="15" s="1"/>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2" i="26" s="1"/>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0" l="1"/>
  <c r="B2" i="33"/>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B7766" i="24"/>
  <c r="B7765" i="24"/>
  <c r="D7765" i="24" s="1"/>
  <c r="B7764" i="24"/>
  <c r="J85" i="3"/>
  <c r="B7758" i="24" s="1"/>
  <c r="D7758" i="24" s="1"/>
  <c r="J88" i="3"/>
  <c r="K6" i="9"/>
  <c r="B7763" i="24" s="1"/>
  <c r="D7763" i="24" s="1"/>
  <c r="B7762" i="24"/>
  <c r="D7762" i="24" s="1"/>
  <c r="K12" i="12"/>
  <c r="K23" i="12"/>
  <c r="K24" i="12" s="1"/>
  <c r="B7733" i="24" s="1"/>
  <c r="J12" i="12"/>
  <c r="J21" i="12"/>
  <c r="J23" i="12"/>
  <c r="B7729" i="24"/>
  <c r="B7734" i="24"/>
  <c r="B7726" i="24"/>
  <c r="F162" i="14"/>
  <c r="B30" i="23"/>
  <c r="B33" i="23" s="1"/>
  <c r="B43" i="23" s="1"/>
  <c r="B56" i="23" s="1"/>
  <c r="B66" i="23" s="1"/>
  <c r="B70" i="23" s="1"/>
  <c r="B74" i="23" s="1"/>
  <c r="D73" i="23"/>
  <c r="C191" i="8"/>
  <c r="B4395" i="24" s="1"/>
  <c r="D4395" i="24" s="1"/>
  <c r="C201" i="8"/>
  <c r="B5246" i="24" s="1"/>
  <c r="D5246" i="24" s="1"/>
  <c r="C211" i="8"/>
  <c r="C216" i="8"/>
  <c r="C224" i="8"/>
  <c r="B5286" i="24" s="1"/>
  <c r="D5286" i="24" s="1"/>
  <c r="C228" i="8"/>
  <c r="C259" i="8"/>
  <c r="B7761" i="24"/>
  <c r="D7761" i="24" s="1"/>
  <c r="L127" i="9"/>
  <c r="L129" i="9" s="1"/>
  <c r="L139" i="9"/>
  <c r="L149" i="9"/>
  <c r="I7" i="18"/>
  <c r="I6" i="18"/>
  <c r="D82" i="23"/>
  <c r="D78" i="23"/>
  <c r="K75" i="9"/>
  <c r="K130" i="9"/>
  <c r="K185" i="9"/>
  <c r="B2836" i="24" s="1"/>
  <c r="D2836"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c r="D1797" i="24" s="1"/>
  <c r="D1798" i="24"/>
  <c r="F9" i="10"/>
  <c r="B1799" i="24" s="1"/>
  <c r="D1799" i="24" s="1"/>
  <c r="F11" i="10"/>
  <c r="B1800" i="24" s="1"/>
  <c r="D1800" i="24" s="1"/>
  <c r="F12" i="10"/>
  <c r="B1801" i="24" s="1"/>
  <c r="D1801" i="24" s="1"/>
  <c r="F14" i="10"/>
  <c r="B1802" i="24"/>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c r="B1864" i="24"/>
  <c r="D1864" i="24" s="1"/>
  <c r="E21" i="11"/>
  <c r="B1865" i="24" s="1"/>
  <c r="D1865" i="24" s="1"/>
  <c r="B1866" i="24"/>
  <c r="D1866" i="24" s="1"/>
  <c r="F6" i="11"/>
  <c r="F7" i="11"/>
  <c r="B1868" i="24"/>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s="1"/>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c r="B4266" i="24"/>
  <c r="D4266" i="24" s="1"/>
  <c r="B4267" i="24"/>
  <c r="D4267" i="24"/>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8" i="24"/>
  <c r="D7078"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8" i="24"/>
  <c r="D7098"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4" i="24"/>
  <c r="D7766" i="24"/>
  <c r="D7768"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68" i="23"/>
  <c r="D69" i="23"/>
  <c r="D71" i="23"/>
  <c r="D72" i="23"/>
  <c r="D79" i="23"/>
  <c r="B64" i="19"/>
  <c r="B65" i="19"/>
  <c r="G26" i="16"/>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F52" i="14"/>
  <c r="C53" i="14"/>
  <c r="D53" i="14"/>
  <c r="C56" i="14"/>
  <c r="F56" i="14"/>
  <c r="C57" i="14"/>
  <c r="D57" i="14"/>
  <c r="C61" i="14"/>
  <c r="C62" i="14"/>
  <c r="C63" i="14"/>
  <c r="D63" i="14"/>
  <c r="C64" i="14"/>
  <c r="C67" i="14"/>
  <c r="D67" i="14"/>
  <c r="C68" i="14"/>
  <c r="D68" i="14"/>
  <c r="C69" i="14"/>
  <c r="D69" i="14"/>
  <c r="F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F19" i="10"/>
  <c r="B1807" i="24" s="1"/>
  <c r="D1807"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B6833" i="24"/>
  <c r="D6833" i="24" s="1"/>
  <c r="D259" i="8"/>
  <c r="B6834" i="24" s="1"/>
  <c r="D6834" i="24" s="1"/>
  <c r="E259" i="8"/>
  <c r="F259" i="8"/>
  <c r="B6836" i="24" s="1"/>
  <c r="D6836" i="24" s="1"/>
  <c r="H259" i="8"/>
  <c r="H273" i="8" s="1"/>
  <c r="B4441" i="24" s="1"/>
  <c r="D4441" i="24" s="1"/>
  <c r="J259" i="8"/>
  <c r="J273" i="8" s="1"/>
  <c r="B7041" i="24" s="1"/>
  <c r="D7041" i="24" s="1"/>
  <c r="K259" i="8"/>
  <c r="K273" i="8" s="1"/>
  <c r="B4442" i="24" s="1"/>
  <c r="D4442" i="24" s="1"/>
  <c r="C14" i="7"/>
  <c r="B2558" i="24" s="1"/>
  <c r="D2558" i="24" s="1"/>
  <c r="D14" i="7"/>
  <c r="B2570" i="24" s="1"/>
  <c r="D2570" i="24" s="1"/>
  <c r="F14" i="7"/>
  <c r="B2597" i="24" s="1"/>
  <c r="D2597" i="24" s="1"/>
  <c r="B2633" i="24"/>
  <c r="D2633" i="24" s="1"/>
  <c r="N22" i="6"/>
  <c r="B283" i="24" s="1"/>
  <c r="D283" i="24" s="1"/>
  <c r="D7" i="5"/>
  <c r="D8" i="5"/>
  <c r="D9" i="5"/>
  <c r="H14" i="5"/>
  <c r="H19" i="5"/>
  <c r="H24" i="5"/>
  <c r="H28" i="5"/>
  <c r="H29" i="5"/>
  <c r="K28" i="5" s="1"/>
  <c r="O27" i="5" s="1"/>
  <c r="O29" i="5" s="1"/>
  <c r="H33" i="5"/>
  <c r="D11" i="4"/>
  <c r="D22" i="4"/>
  <c r="H22" i="4"/>
  <c r="J22" i="4"/>
  <c r="L22" i="4"/>
  <c r="D24" i="4"/>
  <c r="B4270" i="24" s="1"/>
  <c r="D4270" i="24" s="1"/>
  <c r="L5" i="13"/>
  <c r="B2056" i="24" s="1"/>
  <c r="D2056" i="24" s="1"/>
  <c r="K274" i="8" l="1"/>
  <c r="B3454" i="24"/>
  <c r="D3454" i="24" s="1"/>
  <c r="M20" i="6"/>
  <c r="B2864" i="24" s="1"/>
  <c r="D2864" i="24" s="1"/>
  <c r="F131" i="14"/>
  <c r="L15" i="13"/>
  <c r="B3459" i="24" s="1"/>
  <c r="D3459" i="24" s="1"/>
  <c r="B7591" i="24"/>
  <c r="M15" i="6"/>
  <c r="B6297" i="24" s="1"/>
  <c r="D6297" i="24" s="1"/>
  <c r="D36" i="16"/>
  <c r="G172" i="8"/>
  <c r="B5770" i="24" s="1"/>
  <c r="D5770" i="24" s="1"/>
  <c r="L367" i="9"/>
  <c r="F62" i="14"/>
  <c r="G15" i="18"/>
  <c r="I342" i="9"/>
  <c r="B7222" i="24" s="1"/>
  <c r="D7222" i="24" s="1"/>
  <c r="D27" i="16"/>
  <c r="B7047" i="24"/>
  <c r="D7047" i="24" s="1"/>
  <c r="F44" i="14"/>
  <c r="B2029" i="24"/>
  <c r="D2029" i="24" s="1"/>
  <c r="M19" i="6"/>
  <c r="B276" i="24" s="1"/>
  <c r="D276" i="24" s="1"/>
  <c r="B2028" i="24"/>
  <c r="D2028" i="24" s="1"/>
  <c r="M18" i="6"/>
  <c r="B275" i="24" s="1"/>
  <c r="D275" i="24" s="1"/>
  <c r="B2027" i="24"/>
  <c r="D2027" i="24" s="1"/>
  <c r="M17" i="6"/>
  <c r="B274" i="24" s="1"/>
  <c r="D274" i="24" s="1"/>
  <c r="B2026" i="24"/>
  <c r="D2026" i="24" s="1"/>
  <c r="M16" i="6"/>
  <c r="G34" i="16"/>
  <c r="B7074" i="24"/>
  <c r="D7074" i="24" s="1"/>
  <c r="D15" i="10"/>
  <c r="B1772" i="24" s="1"/>
  <c r="D1772" i="24" s="1"/>
  <c r="D7" i="10"/>
  <c r="B1763" i="24" s="1"/>
  <c r="D1763" i="24" s="1"/>
  <c r="H342" i="9"/>
  <c r="B7221" i="24" s="1"/>
  <c r="D7221" i="24" s="1"/>
  <c r="B6995" i="24"/>
  <c r="D6995" i="24" s="1"/>
  <c r="F64" i="14"/>
  <c r="F130" i="14"/>
  <c r="K184" i="9"/>
  <c r="F13" i="7" s="1"/>
  <c r="B2596" i="24" s="1"/>
  <c r="D2596" i="24" s="1"/>
  <c r="B2724" i="24"/>
  <c r="D2724" i="24" s="1"/>
  <c r="E174" i="9"/>
  <c r="B1309" i="24" s="1"/>
  <c r="D1309" i="24" s="1"/>
  <c r="I210" i="9"/>
  <c r="B7071" i="24" s="1"/>
  <c r="D7071" i="24" s="1"/>
  <c r="F72" i="14"/>
  <c r="F128" i="14"/>
  <c r="F94" i="14"/>
  <c r="F71" i="14"/>
  <c r="F35" i="14"/>
  <c r="B1126" i="24"/>
  <c r="D1126" i="24" s="1"/>
  <c r="G14" i="7"/>
  <c r="B2609" i="24" s="1"/>
  <c r="D2609" i="24" s="1"/>
  <c r="F26" i="16"/>
  <c r="D26" i="16"/>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F173" i="8"/>
  <c r="B5653" i="24" s="1"/>
  <c r="D5653" i="24" s="1"/>
  <c r="D18" i="10"/>
  <c r="B4105" i="24" s="1"/>
  <c r="D4105" i="24" s="1"/>
  <c r="K7" i="7"/>
  <c r="B3718" i="24" s="1"/>
  <c r="D3718"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B6022" i="24"/>
  <c r="D6022" i="24" s="1"/>
  <c r="E273" i="8"/>
  <c r="B6835" i="24"/>
  <c r="D6835" i="24" s="1"/>
  <c r="G273" i="8"/>
  <c r="B4398" i="24"/>
  <c r="D4398" i="24" s="1"/>
  <c r="B5537" i="24"/>
  <c r="D5537" i="24" s="1"/>
  <c r="E173" i="8"/>
  <c r="I109" i="8"/>
  <c r="L279" i="9"/>
  <c r="L295" i="9" s="1"/>
  <c r="L74" i="9"/>
  <c r="K33" i="9"/>
  <c r="B720" i="24"/>
  <c r="D720" i="24" s="1"/>
  <c r="B7618" i="24"/>
  <c r="L14" i="13"/>
  <c r="B7623" i="24" s="1"/>
  <c r="D7252" i="24"/>
  <c r="B7230" i="24"/>
  <c r="D7230" i="24" s="1"/>
  <c r="I352" i="9"/>
  <c r="I367" i="9" s="1"/>
  <c r="B7202" i="24"/>
  <c r="D7202" i="24" s="1"/>
  <c r="F342" i="9"/>
  <c r="B7219" i="24" s="1"/>
  <c r="D7219" i="24" s="1"/>
  <c r="B7503" i="24"/>
  <c r="B7531" i="24"/>
  <c r="D7253" i="24"/>
  <c r="B7214" i="24"/>
  <c r="D7214" i="24" s="1"/>
  <c r="B7201" i="24"/>
  <c r="D7201" i="24" s="1"/>
  <c r="E342" i="9"/>
  <c r="B7218" i="24" s="1"/>
  <c r="D7218" i="24" s="1"/>
  <c r="B6917" i="24"/>
  <c r="D6917" i="24" s="1"/>
  <c r="J74" i="9"/>
  <c r="D273" i="8"/>
  <c r="B5501" i="24" s="1"/>
  <c r="D5501" i="24" s="1"/>
  <c r="D7256"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L151" i="9"/>
  <c r="C273" i="8"/>
  <c r="J24" i="12"/>
  <c r="B7730" i="24"/>
  <c r="D7730" i="24" s="1"/>
  <c r="B7270" i="24"/>
  <c r="D7255" i="24" l="1"/>
  <c r="D7251" i="24"/>
  <c r="D7250" i="24"/>
  <c r="L16" i="13"/>
  <c r="B2061" i="24" s="1"/>
  <c r="D2061" i="24" s="1"/>
  <c r="D274" i="8"/>
  <c r="B5507" i="24" s="1"/>
  <c r="D5507" i="24" s="1"/>
  <c r="G173" i="8"/>
  <c r="B5778" i="24" s="1"/>
  <c r="D5778" i="24" s="1"/>
  <c r="D41" i="16"/>
  <c r="E43" i="16" s="1"/>
  <c r="F66" i="14"/>
  <c r="B5914" i="24"/>
  <c r="D5914" i="24" s="1"/>
  <c r="H275" i="8"/>
  <c r="B5915" i="24" s="1"/>
  <c r="D5915" i="24" s="1"/>
  <c r="B2031" i="24"/>
  <c r="D2031" i="24" s="1"/>
  <c r="B280" i="24"/>
  <c r="D280" i="24" s="1"/>
  <c r="M41" i="6"/>
  <c r="B273" i="24"/>
  <c r="D273" i="24" s="1"/>
  <c r="M23" i="6"/>
  <c r="B279" i="24" s="1"/>
  <c r="D279" i="24" s="1"/>
  <c r="B1381" i="24"/>
  <c r="D1381" i="24" s="1"/>
  <c r="J7" i="7"/>
  <c r="B6222" i="24" s="1"/>
  <c r="D6222" i="24" s="1"/>
  <c r="B7235" i="24"/>
  <c r="D7235" i="24" s="1"/>
  <c r="B1317" i="24"/>
  <c r="D1317" i="24" s="1"/>
  <c r="C114" i="9"/>
  <c r="B757" i="24" s="1"/>
  <c r="D757" i="24" s="1"/>
  <c r="I6" i="7"/>
  <c r="B5011" i="24" s="1"/>
  <c r="D5011" i="24" s="1"/>
  <c r="B3628" i="24"/>
  <c r="D3628" i="24" s="1"/>
  <c r="C367" i="9"/>
  <c r="B3622" i="24" s="1"/>
  <c r="D3622" i="24" s="1"/>
  <c r="C173" i="8"/>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F6" i="7"/>
  <c r="B2593" i="24" s="1"/>
  <c r="D2593" i="24" s="1"/>
  <c r="G4" i="7"/>
  <c r="B2603" i="24" s="1"/>
  <c r="D2603" i="24" s="1"/>
  <c r="F275" i="8"/>
  <c r="B5720" i="24" s="1"/>
  <c r="D5720" i="24" s="1"/>
  <c r="B5906" i="24"/>
  <c r="D5906" i="24" s="1"/>
  <c r="H6" i="7"/>
  <c r="K77" i="7"/>
  <c r="B3587" i="24" s="1"/>
  <c r="D3587" i="24" s="1"/>
  <c r="H77" i="7"/>
  <c r="B3299" i="24" s="1"/>
  <c r="D3299" i="24" s="1"/>
  <c r="B5356" i="24"/>
  <c r="D5356" i="24" s="1"/>
  <c r="D4" i="7"/>
  <c r="B2564" i="24" s="1"/>
  <c r="D2564" i="24" s="1"/>
  <c r="B3670" i="24"/>
  <c r="D3670" i="24" s="1"/>
  <c r="K352" i="9"/>
  <c r="K367" i="9" s="1"/>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D7" i="7" l="1"/>
  <c r="D275" i="8"/>
  <c r="G6" i="7"/>
  <c r="B2604" i="24" s="1"/>
  <c r="D2604" i="24" s="1"/>
  <c r="B281" i="24"/>
  <c r="D281" i="24" s="1"/>
  <c r="D54" i="23"/>
  <c r="B7051" i="24"/>
  <c r="D7051" i="24" s="1"/>
  <c r="B7243" i="24"/>
  <c r="D7243" i="24" s="1"/>
  <c r="B1145" i="24"/>
  <c r="D1145"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3678" i="24"/>
  <c r="D3678" i="24" s="1"/>
  <c r="K368" i="9"/>
  <c r="B3681" i="24" s="1"/>
  <c r="D3681" i="24" s="1"/>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F76" i="14" l="1"/>
  <c r="F8" i="7"/>
  <c r="F10" i="7" s="1"/>
  <c r="B4125" i="24" s="1"/>
  <c r="D4125" i="24" s="1"/>
  <c r="J20" i="7"/>
  <c r="J78" i="7" s="1"/>
  <c r="K17" i="7"/>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19" i="7"/>
  <c r="B4144" i="24" s="1"/>
  <c r="D4144" i="24" s="1"/>
  <c r="K20" i="7"/>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D8" i="22" l="1"/>
  <c r="B2595" i="24"/>
  <c r="D2595" i="24" s="1"/>
  <c r="B6230" i="24"/>
  <c r="D6230" i="24" s="1"/>
  <c r="C8" i="22"/>
  <c r="D20" i="7"/>
  <c r="D78" i="7" s="1"/>
  <c r="D10" i="7"/>
  <c r="B4123" i="24" s="1"/>
  <c r="D4123" i="24" s="1"/>
  <c r="H13" i="5"/>
  <c r="F14" i="14"/>
  <c r="F77" i="14" s="1"/>
  <c r="F179" i="14" s="1"/>
  <c r="H18" i="5"/>
  <c r="C10" i="7"/>
  <c r="B4122" i="24" s="1"/>
  <c r="D4122" i="24" s="1"/>
  <c r="B8" i="22"/>
  <c r="F8" i="22" s="1"/>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B6263" i="24"/>
  <c r="D6263" i="24" s="1"/>
  <c r="B2574" i="24" l="1"/>
  <c r="D2574" i="24" s="1"/>
  <c r="B6215" i="24"/>
  <c r="D6215" i="24" s="1"/>
  <c r="J41" i="6"/>
  <c r="B3588" i="24"/>
  <c r="D3588" i="24" s="1"/>
  <c r="K81" i="7"/>
  <c r="F78" i="7"/>
  <c r="B2601" i="24"/>
  <c r="D2601" i="24" s="1"/>
  <c r="B3320" i="24"/>
  <c r="D3320" i="24" s="1"/>
  <c r="I81" i="7"/>
  <c r="K17" i="5"/>
  <c r="B3300" i="24"/>
  <c r="D3300" i="24" s="1"/>
  <c r="H81" i="7"/>
  <c r="B7631" i="24"/>
  <c r="F180" i="14"/>
  <c r="F181" i="14" s="1"/>
  <c r="F183" i="14" s="1"/>
  <c r="A7262" i="24"/>
  <c r="D7261" i="24"/>
  <c r="H16" i="4"/>
  <c r="G78" i="7"/>
  <c r="B2613" i="24"/>
  <c r="D2613" i="24" s="1"/>
  <c r="B2562" i="24"/>
  <c r="D2562" i="24" s="1"/>
  <c r="C78" i="7"/>
  <c r="B10" i="22"/>
  <c r="F9" i="22"/>
  <c r="F10" i="22" s="1"/>
  <c r="E78" i="7"/>
  <c r="B2636" i="24"/>
  <c r="D2636" i="24" s="1"/>
  <c r="D64" i="23"/>
  <c r="J82" i="7"/>
  <c r="B6266" i="24"/>
  <c r="D6266" i="24" s="1"/>
  <c r="D81" i="7"/>
  <c r="B3239" i="24"/>
  <c r="D3239" i="24" s="1"/>
  <c r="B6216" i="24" l="1"/>
  <c r="D6216" i="24" s="1"/>
  <c r="D51" i="23"/>
  <c r="B3567" i="24"/>
  <c r="D3567" i="24" s="1"/>
  <c r="K41" i="6"/>
  <c r="B212" i="24"/>
  <c r="D212" i="24" s="1"/>
  <c r="H41" i="6"/>
  <c r="B123" i="24"/>
  <c r="D123" i="24" s="1"/>
  <c r="D41" i="6"/>
  <c r="B2912" i="24"/>
  <c r="D2912" i="24" s="1"/>
  <c r="I41" i="6"/>
  <c r="B3278" i="24"/>
  <c r="D3278" i="24" s="1"/>
  <c r="E81" i="7"/>
  <c r="B3233" i="24"/>
  <c r="D3233" i="24" s="1"/>
  <c r="C81" i="7"/>
  <c r="C39" i="6" s="1"/>
  <c r="A7263" i="24"/>
  <c r="D7262" i="24"/>
  <c r="B1700" i="24"/>
  <c r="D1700" i="24" s="1"/>
  <c r="H82" i="7"/>
  <c r="D62" i="23"/>
  <c r="J20" i="5"/>
  <c r="O16" i="5"/>
  <c r="K20" i="5"/>
  <c r="F81" i="7"/>
  <c r="B3256" i="24"/>
  <c r="D3256" i="24" s="1"/>
  <c r="G81" i="7"/>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<sst xmlns="http://schemas.openxmlformats.org/spreadsheetml/2006/main" count="6813" uniqueCount="3645">
  <si>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</si>
  <si>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</si>
  <si>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</si>
  <si>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</si>
  <si>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</si>
  <si>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</si>
  <si>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</si>
  <si>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</si>
  <si>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</si>
  <si>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</si>
  <si>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</si>
  <si>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</si>
  <si>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</si>
  <si>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</si>
  <si>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</si>
  <si>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</si>
  <si>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</si>
  <si>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</si>
  <si>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</si>
  <si>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</si>
  <si>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</si>
  <si>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</si>
  <si>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</si>
  <si>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</si>
  <si>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</si>
  <si>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</si>
  <si>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</si>
  <si>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</si>
  <si>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</si>
  <si>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</si>
  <si>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</si>
  <si>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</si>
  <si>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</si>
  <si>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</si>
  <si>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</si>
  <si>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</si>
  <si>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</si>
  <si>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</si>
  <si>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</si>
  <si>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</si>
  <si>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</si>
  <si>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</si>
  <si>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</si>
  <si>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</si>
  <si>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</si>
  <si>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</si>
  <si>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</si>
  <si>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</si>
  <si>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</si>
  <si>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</si>
  <si>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</si>
  <si>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</si>
  <si>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</si>
  <si>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</si>
  <si>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</si>
  <si>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</si>
  <si>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</si>
  <si>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</si>
  <si>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</si>
  <si>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</si>
  <si>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</si>
  <si>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</si>
  <si>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</si>
  <si>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</si>
  <si>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</si>
  <si>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</si>
  <si>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</si>
  <si>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</si>
  <si>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</si>
  <si>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</si>
  <si>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</si>
  <si>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</si>
  <si>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</si>
  <si>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</si>
  <si>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</si>
  <si>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</si>
  <si>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</si>
  <si>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</si>
  <si>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</si>
  <si>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</si>
  <si>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</si>
  <si>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</si>
  <si>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</si>
  <si>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</si>
  <si>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</si>
  <si>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</si>
  <si>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</si>
  <si>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</si>
  <si>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</si>
  <si>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</si>
  <si>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</si>
  <si>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</si>
  <si>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</si>
  <si>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</si>
  <si>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</si>
  <si>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</si>
  <si>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</si>
  <si>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</si>
  <si>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</si>
  <si>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</si>
  <si>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</si>
  <si>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</si>
  <si>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</si>
  <si>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</si>
  <si>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</si>
  <si>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</si>
  <si>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</si>
  <si>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</si>
  <si>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</si>
  <si>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</si>
  <si>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</si>
  <si>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</si>
  <si>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</si>
  <si>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</si>
  <si>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</si>
  <si>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</si>
  <si>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</si>
  <si>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</si>
  <si>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</si>
  <si>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</si>
  <si>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</si>
  <si>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</si>
  <si>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</si>
  <si>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</si>
  <si>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</si>
  <si>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</si>
  <si>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</si>
  <si>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</si>
  <si>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</si>
  <si>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</si>
  <si>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</si>
  <si>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</si>
  <si>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</si>
  <si>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</si>
  <si>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</si>
  <si>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</si>
  <si>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</si>
  <si>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</si>
  <si>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</si>
  <si>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</si>
  <si>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</si>
  <si>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</si>
  <si>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</si>
  <si>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</si>
  <si>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</si>
  <si>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</si>
  <si>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</si>
  <si>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</si>
  <si>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</si>
  <si>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</si>
  <si>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</si>
  <si>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</si>
  <si>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</si>
  <si>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</si>
  <si>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</si>
  <si>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</si>
  <si>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</si>
  <si>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</si>
  <si>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</si>
  <si>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</si>
  <si>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</si>
  <si>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</si>
  <si>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</si>
  <si>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</si>
  <si>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</si>
  <si>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</si>
  <si>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</si>
  <si>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</si>
  <si>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</si>
  <si>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</si>
  <si>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</si>
  <si>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</si>
  <si>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</si>
  <si>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</si>
  <si>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</si>
  <si>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</si>
  <si>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</si>
  <si>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</si>
  <si>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</si>
  <si>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</si>
  <si>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</si>
  <si>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</si>
  <si>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</si>
  <si>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</si>
  <si>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</si>
  <si>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</si>
  <si>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</si>
  <si>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</si>
  <si>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</si>
  <si>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</si>
  <si>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</si>
  <si>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</si>
  <si>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</si>
  <si>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</si>
  <si>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</si>
  <si>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</si>
  <si>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</si>
  <si>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</si>
  <si>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</si>
  <si>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</si>
  <si>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</si>
  <si>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</si>
  <si>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</si>
  <si>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</si>
  <si>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</si>
  <si>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</si>
  <si>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</si>
  <si>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</si>
  <si>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</si>
  <si>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</si>
  <si>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</si>
  <si>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</si>
  <si>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</si>
  <si>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</si>
  <si>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</si>
  <si>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</si>
  <si>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</si>
  <si>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</si>
  <si>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</si>
  <si>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</si>
  <si>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</si>
  <si>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</si>
  <si>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</si>
  <si>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</si>
  <si>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</si>
  <si>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</si>
  <si>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</si>
  <si>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</si>
  <si>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</si>
  <si>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</si>
  <si>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</si>
  <si>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</si>
  <si>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</si>
  <si>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</si>
  <si>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</si>
  <si>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</si>
  <si>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</si>
  <si>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</si>
  <si>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</si>
  <si>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</si>
  <si>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</si>
  <si>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</si>
  <si>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</si>
  <si>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</si>
  <si>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</si>
  <si>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</si>
  <si>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</si>
  <si>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</si>
  <si>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</si>
  <si>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</si>
  <si>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</si>
  <si>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</si>
  <si>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</si>
  <si>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</si>
  <si>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</si>
  <si>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</si>
  <si>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</si>
  <si>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</si>
  <si>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</si>
  <si>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</si>
  <si>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</si>
  <si>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</si>
  <si>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</si>
  <si>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</si>
  <si>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</si>
  <si>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</si>
  <si>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</si>
  <si>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</si>
  <si>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</si>
  <si>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</si>
  <si>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</si>
  <si>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</si>
  <si>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</si>
  <si>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</si>
  <si>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</si>
  <si>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</si>
  <si>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</si>
  <si>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</si>
  <si>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</si>
  <si>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</si>
  <si>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</si>
  <si>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</si>
  <si>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</si>
  <si>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</si>
  <si>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</si>
  <si>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</si>
  <si>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</si>
  <si>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</si>
  <si>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</si>
  <si>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</si>
  <si>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</si>
  <si>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</si>
  <si>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</si>
  <si>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</si>
  <si>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</si>
  <si>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</si>
  <si>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</si>
  <si>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</si>
  <si>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</si>
  <si>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</si>
  <si>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</si>
  <si>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</si>
  <si>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</si>
  <si>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</si>
  <si>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</si>
  <si>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</si>
  <si>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</si>
  <si>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</si>
  <si>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</si>
  <si>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</si>
  <si>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</si>
  <si>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</si>
  <si>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</si>
  <si>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</si>
  <si>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</si>
  <si>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</si>
  <si>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</si>
  <si>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</si>
  <si>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</si>
  <si>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</si>
  <si>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</si>
  <si>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</si>
  <si>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</si>
  <si>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</si>
  <si>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</si>
  <si>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</si>
  <si>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</si>
  <si>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</si>
  <si>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</si>
  <si>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</si>
  <si>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</si>
  <si>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</si>
  <si>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</si>
  <si>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</si>
  <si>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</si>
  <si>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</si>
  <si>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</si>
  <si>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</si>
  <si>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</si>
  <si>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</si>
  <si>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</si>
  <si>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</si>
  <si>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</si>
  <si>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</si>
  <si>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</si>
  <si>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</si>
  <si>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</si>
  <si>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</si>
  <si>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</si>
  <si>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</si>
  <si>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</si>
  <si>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</si>
  <si>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</si>
  <si>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</si>
  <si>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</si>
  <si>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</si>
  <si>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</si>
  <si>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</si>
  <si>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</si>
  <si>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</si>
  <si>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</si>
  <si>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</si>
  <si>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</si>
  <si>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</si>
  <si>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</si>
  <si>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</si>
  <si>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</si>
  <si>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</si>
  <si>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</si>
  <si>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</si>
  <si>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</si>
  <si>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</si>
  <si>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</si>
  <si>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</si>
  <si>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</si>
  <si>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</si>
  <si>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</si>
  <si>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</si>
  <si>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</si>
  <si>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</si>
  <si>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</si>
  <si>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</si>
  <si>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</si>
  <si>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</si>
  <si>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</si>
  <si>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</si>
  <si>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</si>
  <si>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</si>
  <si>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</si>
  <si>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</si>
  <si>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</si>
  <si>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</si>
  <si>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</si>
  <si>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</si>
  <si>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</si>
  <si>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</si>
  <si>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</si>
  <si>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</si>
  <si>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</si>
  <si>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</si>
  <si>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</si>
  <si>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</si>
  <si>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</si>
  <si>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</si>
  <si>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</si>
  <si>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</si>
  <si>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</si>
  <si>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</si>
  <si>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</si>
  <si>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</si>
  <si>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</si>
  <si>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</si>
  <si>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</si>
  <si>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</si>
  <si>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</si>
  <si>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</si>
  <si>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</si>
  <si>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</si>
  <si>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</si>
  <si>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</si>
  <si>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</si>
  <si>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</si>
  <si>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</si>
  <si>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</si>
  <si>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</si>
  <si>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</si>
  <si>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</si>
  <si>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</si>
  <si>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</si>
  <si>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</si>
  <si>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</si>
  <si>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</si>
  <si>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</si>
  <si>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</si>
  <si>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</si>
  <si>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</si>
  <si>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</si>
  <si>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</si>
  <si>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</si>
  <si>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</si>
  <si>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</si>
  <si>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</si>
  <si>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</si>
  <si>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</si>
  <si>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</si>
  <si>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</si>
  <si>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</si>
  <si>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</si>
  <si>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</si>
  <si>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</si>
  <si>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</si>
  <si>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</si>
  <si>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</si>
  <si>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</si>
  <si>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</si>
  <si>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</si>
  <si>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</si>
  <si>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</si>
  <si>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</si>
  <si>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</si>
  <si>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</si>
  <si>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</si>
  <si>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</si>
  <si>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</si>
  <si>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</si>
  <si>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</si>
  <si>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</si>
  <si>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</si>
  <si>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</si>
  <si>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</si>
  <si>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</si>
  <si>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</si>
  <si>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</si>
  <si>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</si>
  <si>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</si>
  <si>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</si>
  <si>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</si>
  <si>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</si>
  <si>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</si>
  <si>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</si>
  <si>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</si>
  <si>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</si>
  <si>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</si>
  <si>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</si>
  <si>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</si>
  <si>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</si>
  <si>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</si>
  <si>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</si>
  <si>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</si>
  <si>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</si>
  <si>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</si>
  <si>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</si>
  <si>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</si>
  <si>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</si>
  <si>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</si>
  <si>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</si>
  <si>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</si>
  <si>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</si>
  <si>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</si>
  <si>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</si>
  <si>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</si>
  <si>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</si>
  <si>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</si>
  <si>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</si>
  <si>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</si>
  <si>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</si>
  <si>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</si>
  <si>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</si>
  <si>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</si>
  <si>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</si>
  <si>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</si>
  <si>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</si>
  <si>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</si>
  <si>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</si>
  <si>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</si>
  <si>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</si>
  <si>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</si>
  <si>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</si>
  <si>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</si>
  <si>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</si>
  <si>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</si>
  <si>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</si>
  <si>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</si>
  <si>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</si>
  <si>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</si>
  <si>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</si>
  <si>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</si>
  <si>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</si>
  <si>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</si>
  <si>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</si>
  <si>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</si>
  <si>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</si>
  <si>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</si>
  <si>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</si>
  <si>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</si>
  <si>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</si>
  <si>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</si>
  <si>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</si>
  <si>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</si>
  <si>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</si>
  <si>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</si>
  <si>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</si>
  <si>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</si>
  <si>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</si>
  <si>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</si>
  <si>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</si>
  <si>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</si>
  <si>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</si>
  <si>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</si>
  <si>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</si>
  <si>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</si>
  <si>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</si>
  <si>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</si>
  <si>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</si>
  <si>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</si>
  <si>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</si>
  <si>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</si>
  <si>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</si>
  <si>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</si>
  <si>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</si>
  <si>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</si>
  <si>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</si>
  <si>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</si>
  <si>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</si>
  <si>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</si>
  <si>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</si>
  <si>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</si>
  <si>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</si>
  <si>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</si>
  <si>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</si>
  <si>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</si>
  <si>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</si>
  <si>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</si>
  <si>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</si>
  <si>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</si>
  <si>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</si>
  <si>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</si>
  <si>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</si>
  <si>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</si>
  <si>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</si>
  <si>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</si>
  <si>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</si>
  <si>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</si>
  <si>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</si>
  <si>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</si>
  <si>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</si>
  <si>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</si>
  <si>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</si>
  <si>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</si>
  <si>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</si>
  <si>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</si>
  <si>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</si>
  <si>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</si>
  <si>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</si>
  <si>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</si>
  <si>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</si>
  <si>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</si>
  <si>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</si>
  <si>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</si>
  <si>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</si>
  <si>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</si>
  <si>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</si>
  <si>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</si>
  <si>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</si>
  <si>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</si>
  <si>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</si>
  <si>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</si>
  <si>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</si>
  <si>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</si>
  <si>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</si>
  <si>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</si>
  <si>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</si>
  <si>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</si>
  <si>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</si>
  <si>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</si>
  <si>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</si>
  <si>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</si>
  <si>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</si>
  <si>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</si>
  <si>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</si>
  <si>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</si>
  <si>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</si>
  <si>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</si>
  <si>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</si>
  <si>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</si>
  <si>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</si>
  <si>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</si>
  <si>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</si>
  <si>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</si>
  <si>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</si>
  <si>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</si>
  <si>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</si>
  <si>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</si>
  <si>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</si>
  <si>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</si>
  <si>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</si>
  <si>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</si>
  <si>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</si>
  <si>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</si>
  <si>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</si>
  <si>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</si>
  <si>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</si>
  <si>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</si>
  <si>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</si>
  <si>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</si>
  <si>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</si>
  <si>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</si>
  <si>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</si>
  <si>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</si>
  <si>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</si>
  <si>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</si>
  <si>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</si>
  <si>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</si>
  <si>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</si>
  <si>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</si>
  <si>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</si>
  <si>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</si>
  <si>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</si>
  <si>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</si>
  <si>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</si>
  <si>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</si>
  <si>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</si>
  <si>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</si>
  <si>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</si>
  <si>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</si>
  <si>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</si>
  <si>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</si>
  <si>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</si>
  <si>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</si>
  <si>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</si>
  <si>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</si>
  <si>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</si>
  <si>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</si>
  <si>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</si>
  <si>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</si>
  <si>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</si>
  <si>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</si>
  <si>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</si>
  <si>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</si>
  <si>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</si>
  <si>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</si>
  <si>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</si>
  <si>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</si>
  <si>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</si>
  <si>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</si>
  <si>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</si>
  <si>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</si>
  <si>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</si>
  <si>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</si>
  <si>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</si>
  <si>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</si>
  <si>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</si>
  <si>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</si>
  <si>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</si>
  <si>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</si>
  <si>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</si>
  <si>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</si>
  <si>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</si>
  <si>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</si>
  <si>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</si>
  <si>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</si>
  <si>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</si>
  <si>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</si>
  <si>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</si>
  <si>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</si>
  <si>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</si>
  <si>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</si>
  <si>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</si>
  <si>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</si>
  <si>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</si>
  <si>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</si>
  <si>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</si>
  <si>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</si>
  <si>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</si>
  <si>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</si>
  <si>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</si>
  <si>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</si>
  <si>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</si>
  <si>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</si>
  <si>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</si>
  <si>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</si>
  <si>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</si>
  <si>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</si>
  <si>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</si>
  <si>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</si>
  <si>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</si>
  <si>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</si>
  <si>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</si>
  <si>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</si>
  <si>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</si>
  <si>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</si>
  <si>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</si>
  <si>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</si>
  <si>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</si>
  <si>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</si>
  <si>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</si>
  <si>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</si>
  <si>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</si>
  <si>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</si>
  <si>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</si>
  <si>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</si>
  <si>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</si>
  <si>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</si>
  <si>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</si>
  <si>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</si>
  <si>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</si>
  <si>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</si>
  <si>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</si>
  <si>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</si>
  <si>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</si>
  <si>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</si>
  <si>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</si>
  <si>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</si>
  <si>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</si>
  <si>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</si>
  <si>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</si>
  <si>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</si>
  <si>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</si>
  <si>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</si>
  <si>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</si>
  <si>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</si>
  <si>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</si>
  <si>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</si>
  <si>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</si>
  <si>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</si>
  <si>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</si>
  <si>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</si>
  <si>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</si>
  <si>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</si>
  <si>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</si>
  <si>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</si>
  <si>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</si>
  <si>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</si>
  <si>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</si>
  <si>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</si>
  <si>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</si>
  <si>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</si>
  <si>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</si>
  <si>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</si>
  <si>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</si>
  <si>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</si>
  <si>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</si>
  <si>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</si>
  <si>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</si>
  <si>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</si>
  <si>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</si>
  <si>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</si>
  <si>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</si>
  <si>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</si>
  <si>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</si>
  <si>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</si>
  <si>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</si>
  <si>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</si>
  <si>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</si>
  <si>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</si>
  <si>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</si>
  <si>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</si>
  <si>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</si>
  <si>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</si>
  <si>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</si>
  <si>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</si>
  <si>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</si>
  <si>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</si>
  <si>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</si>
  <si>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</si>
  <si>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</si>
  <si>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</si>
  <si>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</si>
  <si>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</si>
  <si>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</si>
  <si>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</si>
  <si>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</si>
  <si>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</si>
  <si>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</si>
  <si>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</si>
  <si>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</si>
  <si>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</si>
  <si>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</si>
  <si>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</si>
  <si>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</si>
  <si>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</si>
  <si>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</si>
  <si>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</si>
  <si>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</si>
  <si>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</si>
  <si>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</si>
  <si>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</si>
  <si>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</si>
  <si>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</si>
  <si>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</si>
  <si>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</si>
  <si>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</si>
  <si>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</si>
  <si>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</si>
  <si>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</si>
  <si>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</si>
  <si>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</si>
  <si>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</si>
  <si>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</si>
  <si>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</si>
  <si>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</si>
  <si>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</si>
  <si>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</si>
  <si>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</si>
  <si>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</si>
  <si>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</si>
  <si>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</si>
  <si>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</si>
  <si>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</si>
  <si>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</si>
  <si>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</si>
  <si>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</si>
  <si>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</si>
  <si>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</si>
  <si>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</si>
  <si>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</si>
  <si>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</si>
  <si>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</si>
  <si>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</si>
  <si>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</si>
  <si>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</si>
  <si>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</si>
  <si>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</si>
  <si>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</si>
  <si>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</si>
  <si>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</si>
  <si>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</si>
  <si>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</si>
  <si>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</si>
  <si>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</si>
  <si>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</si>
  <si>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</si>
  <si>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</si>
  <si>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</si>
  <si>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</si>
  <si>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</si>
  <si>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</si>
  <si>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</si>
  <si>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</si>
  <si>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</si>
  <si>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</si>
  <si>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</si>
  <si>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</si>
  <si>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</si>
  <si>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</si>
  <si>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</si>
  <si>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</si>
  <si>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</si>
  <si>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</si>
  <si>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</si>
  <si>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</si>
  <si>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</si>
  <si>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</si>
  <si>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</si>
  <si>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</si>
  <si>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</si>
  <si>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</si>
  <si>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</si>
  <si>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</si>
  <si>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</si>
  <si>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</si>
  <si>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</si>
  <si>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</si>
  <si>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</si>
  <si>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</si>
  <si>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</si>
  <si>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</si>
  <si>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</si>
  <si>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</si>
  <si>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</si>
  <si>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</si>
  <si>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</si>
  <si>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</si>
  <si>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</si>
  <si>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</si>
  <si>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</si>
  <si>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</si>
  <si>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</si>
  <si>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</si>
  <si>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</si>
  <si>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</si>
  <si>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</si>
  <si>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</si>
  <si>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</si>
  <si>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</si>
  <si>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</si>
  <si>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</si>
  <si>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</si>
  <si>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</si>
  <si>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</si>
  <si>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</si>
  <si>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</si>
  <si>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</si>
  <si>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</si>
  <si>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</si>
  <si>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</si>
  <si>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</si>
  <si>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</si>
  <si>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</si>
  <si>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</si>
  <si>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</si>
  <si>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</si>
  <si>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</si>
  <si>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</si>
  <si>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</si>
  <si>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</si>
  <si>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</si>
  <si>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</si>
  <si>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</si>
  <si>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</si>
  <si>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</si>
  <si>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</si>
  <si>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</si>
  <si>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</si>
  <si>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</si>
  <si>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</si>
  <si>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</si>
  <si>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</si>
  <si>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</si>
  <si>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</si>
  <si>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</si>
  <si>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</si>
  <si>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</si>
  <si>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</si>
  <si>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</si>
  <si>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</si>
  <si>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</si>
  <si>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</si>
  <si>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</si>
  <si>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</si>
  <si>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</si>
  <si>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</si>
  <si>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</si>
  <si>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</si>
  <si>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</si>
  <si>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</si>
  <si>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</si>
  <si>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</si>
  <si>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</si>
  <si>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</si>
  <si>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</si>
  <si>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</si>
  <si>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</si>
  <si>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</si>
  <si>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</si>
  <si>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</si>
  <si>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</si>
  <si>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</si>
  <si>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</si>
  <si>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</si>
  <si>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</si>
  <si>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</si>
  <si>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</si>
  <si>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</si>
  <si>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</si>
  <si>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</si>
  <si>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</si>
  <si>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</si>
  <si>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</si>
  <si>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</si>
  <si>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</si>
  <si>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</si>
  <si>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</si>
  <si>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</si>
  <si>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</si>
  <si>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</si>
  <si>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</si>
  <si>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</si>
  <si>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</si>
  <si>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</si>
  <si>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</si>
  <si>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</si>
  <si>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</si>
  <si>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</si>
  <si>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</si>
  <si>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</si>
  <si>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</si>
  <si>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</si>
  <si>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</si>
  <si>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</si>
  <si>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</si>
  <si>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</si>
  <si>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</si>
  <si>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</si>
  <si>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</si>
  <si>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</si>
  <si>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</si>
  <si>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</si>
  <si>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</si>
  <si>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</si>
  <si>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</si>
  <si>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</si>
  <si>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</si>
  <si>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</si>
  <si>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</si>
  <si>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</si>
  <si>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</si>
  <si>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</si>
  <si>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</si>
  <si>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</si>
  <si>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</si>
  <si>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</si>
  <si>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</si>
  <si>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</si>
  <si>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</si>
  <si>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</si>
  <si>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</si>
  <si>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</si>
  <si>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</si>
  <si>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</si>
  <si>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</si>
  <si>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</si>
  <si>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</si>
  <si>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</si>
  <si>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</si>
  <si>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</si>
  <si>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</si>
  <si>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</si>
  <si>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</si>
  <si>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</si>
  <si>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</si>
  <si>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</si>
  <si>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</si>
  <si>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</si>
  <si>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</si>
  <si>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</si>
  <si>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</si>
  <si>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</si>
  <si>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</si>
  <si>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</si>
  <si>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</si>
  <si>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</si>
  <si>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</si>
  <si>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</si>
  <si>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</si>
  <si>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</si>
  <si>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</si>
  <si>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</si>
  <si>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</si>
  <si>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</si>
  <si>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</si>
  <si>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</si>
  <si>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</si>
  <si>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</si>
  <si>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</si>
  <si>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</si>
  <si>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</si>
  <si>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</si>
  <si>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</si>
  <si>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</si>
  <si>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</si>
  <si>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</si>
  <si>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</si>
  <si>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</si>
  <si>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</si>
  <si>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</si>
  <si>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</si>
  <si>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</si>
  <si>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</si>
  <si>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</si>
  <si>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</si>
  <si>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</si>
  <si>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</si>
  <si>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</si>
  <si>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</si>
  <si>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</si>
  <si>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</si>
  <si>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</si>
  <si>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</si>
  <si>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</si>
  <si>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</si>
  <si>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</si>
  <si>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</si>
  <si>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</si>
  <si>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</si>
  <si>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</si>
  <si>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</si>
  <si>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</si>
  <si>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</si>
  <si>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</si>
  <si>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</si>
  <si>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</si>
  <si>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</si>
  <si>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</si>
  <si>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</si>
  <si>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</si>
  <si>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</si>
  <si>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</si>
  <si>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</si>
  <si>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</si>
  <si>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</si>
  <si>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</si>
  <si>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</si>
  <si>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</si>
  <si>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</si>
  <si>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</si>
  <si>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</si>
  <si>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</si>
  <si>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</si>
  <si>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</si>
  <si>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</si>
  <si>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</si>
  <si>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</si>
  <si>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</si>
  <si>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</si>
  <si>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</si>
  <si>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</si>
  <si>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</si>
  <si>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</si>
  <si>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</si>
  <si>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</si>
  <si>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</si>
  <si>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</si>
  <si>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</si>
  <si>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</si>
  <si>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</si>
  <si>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</si>
  <si>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</si>
  <si>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</si>
  <si>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</si>
  <si>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</si>
  <si>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</si>
  <si>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</si>
  <si>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</si>
  <si>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</si>
  <si>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</si>
  <si>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</si>
  <si>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</si>
  <si>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</si>
  <si>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</si>
  <si>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</si>
  <si>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</si>
  <si>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</si>
  <si>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</si>
  <si>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</si>
  <si>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</si>
  <si>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</si>
  <si>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</si>
  <si>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</si>
  <si>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</si>
  <si>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</si>
  <si>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</si>
  <si>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</si>
  <si>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</si>
  <si>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</si>
  <si>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</si>
  <si>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</si>
  <si>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</si>
  <si>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</si>
  <si>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</si>
  <si>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</si>
  <si>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</si>
  <si>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</si>
  <si>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</si>
  <si>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</si>
  <si>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</si>
  <si>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</si>
  <si>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</si>
  <si>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</si>
  <si>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</si>
  <si>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</si>
  <si>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</si>
  <si>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</si>
  <si>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</si>
  <si>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</si>
  <si>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</si>
  <si>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</si>
  <si>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</si>
  <si>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</si>
  <si>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</si>
  <si>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</si>
  <si>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</si>
  <si>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</si>
  <si>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</si>
  <si>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</si>
  <si>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</si>
  <si>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</si>
  <si>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</si>
  <si>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</si>
  <si>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</si>
  <si>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</si>
  <si>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</si>
  <si>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</si>
  <si>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</si>
  <si>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</si>
  <si>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</si>
  <si>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</si>
  <si>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</si>
  <si>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</si>
  <si>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</si>
  <si>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</si>
  <si>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</si>
  <si>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</si>
  <si>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</si>
  <si>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</si>
  <si>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</si>
  <si>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</si>
  <si>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</si>
  <si>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</si>
  <si>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</si>
  <si>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</si>
  <si>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</si>
  <si>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</si>
  <si>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</si>
  <si>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</si>
  <si>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</si>
  <si>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</si>
  <si>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</si>
  <si>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</si>
  <si>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</si>
  <si>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</si>
  <si>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</si>
  <si>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</si>
  <si>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</si>
  <si>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</si>
  <si>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</si>
  <si>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</si>
  <si>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</si>
  <si>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</si>
  <si>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</si>
  <si>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</si>
  <si>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</si>
  <si>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</si>
  <si>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</si>
  <si>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</si>
  <si>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</si>
  <si>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</si>
  <si>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</si>
  <si>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</si>
  <si>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</si>
  <si>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</si>
  <si>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</si>
  <si>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</si>
  <si>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</si>
  <si>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</si>
  <si>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</si>
  <si>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</si>
  <si>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</si>
  <si>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</si>
  <si>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</si>
  <si>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</si>
  <si>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</si>
  <si>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</si>
  <si>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</si>
  <si>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</si>
  <si>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</si>
  <si>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</si>
  <si>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</si>
  <si>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</si>
  <si>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</si>
  <si>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</si>
  <si>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</si>
  <si>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</si>
  <si>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</si>
  <si>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</si>
  <si>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</si>
  <si>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</si>
  <si>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</si>
  <si>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</si>
  <si>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</si>
  <si>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</si>
  <si>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</si>
  <si>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</si>
  <si>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</si>
  <si>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</si>
  <si>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</si>
  <si>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</si>
  <si>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</si>
  <si>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</si>
  <si>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</si>
  <si>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</si>
  <si>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</si>
  <si>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</si>
  <si>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</si>
  <si>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</si>
  <si>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</si>
  <si>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</si>
  <si>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</si>
  <si>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</si>
  <si>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</si>
  <si>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</si>
  <si>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</si>
  <si>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</si>
  <si>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</si>
  <si>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</si>
  <si>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</si>
  <si>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</si>
  <si>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</si>
  <si>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</si>
  <si>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</si>
  <si>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</si>
  <si>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</si>
  <si>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</si>
  <si>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</si>
  <si>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</si>
  <si>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</si>
  <si>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</si>
  <si>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</si>
  <si>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</si>
  <si>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</si>
  <si>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</si>
  <si>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</si>
  <si>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</si>
  <si>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</si>
  <si>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</si>
  <si>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</si>
  <si>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</si>
  <si>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</si>
  <si>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</si>
  <si>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</si>
  <si>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</si>
  <si>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</si>
  <si>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</si>
  <si>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</si>
  <si>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</si>
  <si>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</si>
  <si>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</si>
  <si>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</si>
  <si>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</si>
  <si>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</si>
  <si>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</si>
  <si>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</si>
  <si>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</si>
  <si>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</si>
  <si>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</si>
  <si>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</si>
  <si>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</si>
  <si>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</si>
  <si>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</si>
  <si>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</si>
  <si>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</si>
  <si>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</si>
  <si>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</si>
  <si>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</si>
  <si>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</si>
  <si>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</si>
  <si>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</si>
  <si>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</si>
  <si>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</si>
  <si>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</si>
  <si>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</si>
  <si>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</si>
  <si>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</si>
  <si>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</si>
  <si>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</si>
  <si>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</si>
  <si>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</si>
  <si>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</si>
  <si>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</si>
  <si>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</si>
  <si>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</si>
  <si>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</si>
  <si>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</si>
  <si>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</si>
  <si>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</si>
  <si>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</si>
  <si>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</si>
  <si>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</si>
  <si>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</si>
  <si>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</si>
  <si>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</si>
  <si>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</si>
  <si>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</si>
  <si>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</si>
  <si>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</si>
  <si>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</si>
  <si>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</si>
  <si>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</si>
  <si>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</si>
  <si>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</si>
  <si>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</si>
  <si>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</si>
  <si>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</si>
  <si>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</si>
  <si>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</si>
  <si>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</si>
  <si>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</si>
  <si>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</si>
  <si>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</si>
  <si>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</si>
  <si>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</si>
  <si>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</si>
  <si>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</si>
  <si>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</si>
  <si>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</si>
  <si>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</si>
  <si>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</si>
  <si>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</si>
  <si>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</si>
  <si>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</si>
  <si>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</si>
  <si>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</si>
  <si>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</si>
  <si>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</si>
  <si>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</si>
  <si>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</si>
  <si>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</si>
  <si>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</si>
  <si>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</si>
  <si>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</si>
  <si>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</si>
  <si>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</si>
  <si>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</si>
  <si>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</si>
  <si>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</si>
  <si>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</si>
  <si>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</si>
  <si>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</si>
  <si>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</si>
  <si>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</si>
  <si>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</si>
  <si>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</si>
  <si>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</si>
  <si>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</si>
  <si>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</si>
  <si>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</si>
  <si>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</si>
  <si>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</si>
  <si>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</si>
  <si>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</si>
  <si>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</si>
  <si>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</si>
  <si>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</si>
  <si>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</si>
  <si>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</si>
  <si>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</si>
  <si>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</si>
  <si>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</si>
  <si>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</si>
  <si>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</si>
  <si>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</si>
  <si>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</si>
  <si>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</si>
  <si>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</si>
  <si>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</si>
  <si>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</si>
  <si>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</si>
  <si>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</si>
  <si>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</si>
  <si>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</si>
  <si>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</si>
  <si>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</si>
  <si>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</si>
  <si>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</si>
  <si>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</si>
  <si>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</si>
  <si>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</si>
  <si>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</si>
  <si>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</si>
  <si>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</si>
  <si>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</si>
  <si>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</si>
  <si>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</si>
  <si>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</si>
  <si>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</si>
  <si>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</si>
  <si>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</si>
  <si>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</si>
  <si>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</si>
  <si>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</si>
  <si>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</si>
  <si>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</si>
  <si>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</si>
  <si>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</si>
  <si>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</si>
  <si>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</si>
  <si>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</si>
  <si>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</si>
  <si>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</si>
  <si>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</si>
  <si>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</si>
  <si>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</si>
  <si>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</si>
  <si>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</si>
  <si>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</si>
  <si>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</si>
  <si>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</si>
  <si>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</si>
  <si>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</si>
  <si>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</si>
  <si>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</si>
  <si>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</si>
  <si>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</si>
  <si>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</si>
  <si>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</si>
  <si>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</si>
  <si>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</si>
  <si>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</si>
  <si>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</si>
  <si>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</si>
  <si>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</si>
  <si>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</si>
  <si>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</si>
  <si>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</si>
  <si>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</si>
  <si>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</si>
  <si>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</si>
  <si>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</si>
  <si>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</si>
  <si>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</si>
  <si>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</si>
  <si>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</si>
  <si>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</si>
  <si>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</si>
  <si>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</si>
  <si>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</si>
  <si>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</si>
  <si>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</si>
  <si>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</si>
  <si>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</si>
  <si>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</si>
  <si>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</si>
  <si>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</si>
  <si>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</si>
  <si>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</si>
  <si>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</si>
  <si>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</si>
  <si>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</si>
  <si>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</si>
  <si>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</si>
  <si>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</si>
  <si>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</si>
  <si>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</si>
  <si>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</si>
  <si>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</si>
  <si>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</si>
  <si>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</si>
  <si>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</si>
  <si>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</si>
  <si>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</si>
  <si>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</si>
  <si>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</si>
  <si>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</si>
  <si>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</si>
  <si>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</si>
  <si>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</si>
  <si>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</si>
  <si>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</si>
  <si>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</si>
  <si>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</si>
  <si>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</si>
  <si>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</si>
  <si>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</si>
  <si>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</si>
  <si>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</si>
  <si>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</si>
  <si>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</si>
  <si>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</si>
  <si>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</si>
  <si>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</si>
  <si>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</si>
  <si>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</si>
  <si>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</si>
  <si>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</si>
  <si>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</si>
  <si>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</si>
  <si>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</si>
  <si>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</si>
  <si>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</si>
  <si>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</si>
  <si>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</si>
  <si>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</si>
  <si>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</si>
  <si>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</si>
  <si>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</si>
  <si>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</si>
  <si>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</si>
  <si>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</si>
  <si>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</si>
  <si>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</si>
  <si>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</si>
  <si>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</si>
  <si>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</si>
  <si>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</si>
  <si>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</si>
  <si>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</si>
  <si>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</si>
  <si>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</si>
  <si>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</si>
  <si>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</si>
  <si>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</si>
  <si>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</si>
  <si>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</si>
  <si>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</si>
  <si>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</si>
  <si>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</si>
  <si>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</si>
  <si>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</si>
  <si>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</si>
  <si>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</si>
  <si>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</si>
  <si>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</si>
  <si>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</si>
  <si>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</si>
  <si>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</si>
  <si>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</si>
  <si>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</si>
  <si>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</si>
  <si>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</si>
  <si>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</si>
  <si>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</si>
  <si>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</si>
  <si>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</si>
  <si>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</si>
  <si>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</si>
  <si>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</si>
  <si>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</si>
  <si>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</si>
  <si>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</si>
  <si>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</si>
  <si>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</si>
  <si>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</si>
  <si>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</si>
  <si>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</si>
  <si>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</si>
  <si>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</si>
  <si>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</si>
  <si>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</si>
  <si>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</si>
  <si>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</si>
  <si>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</si>
  <si>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</si>
  <si>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</si>
  <si>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</si>
  <si>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</si>
  <si>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</si>
  <si>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</si>
  <si>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</si>
  <si>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</si>
  <si>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</si>
  <si>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</si>
  <si>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</si>
  <si>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</si>
  <si>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</si>
  <si>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</si>
  <si>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</si>
  <si>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</si>
  <si>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</si>
  <si>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</si>
  <si>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</si>
  <si>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</si>
  <si>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</si>
  <si>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</si>
  <si>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</si>
  <si>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</si>
  <si>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</si>
  <si>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</si>
  <si>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</si>
  <si>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</si>
  <si>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</si>
  <si>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</si>
  <si>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</si>
  <si>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</si>
  <si>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</si>
  <si>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</si>
  <si>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</si>
  <si>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</si>
  <si>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</si>
  <si>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</si>
  <si>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</si>
  <si>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</si>
  <si>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</si>
  <si>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</si>
  <si>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</si>
  <si>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</si>
  <si>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</si>
  <si>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</si>
  <si>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</si>
  <si>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</si>
  <si>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</si>
  <si>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</si>
  <si>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</si>
  <si>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</si>
  <si>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</si>
  <si>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</si>
  <si>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</si>
  <si>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</si>
  <si>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</si>
  <si>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</si>
  <si>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</si>
  <si>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</si>
  <si>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</si>
  <si>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</si>
  <si>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</si>
  <si>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</si>
  <si>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</si>
  <si>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</si>
  <si>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</si>
  <si>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</si>
  <si>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</si>
  <si>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</si>
  <si>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</si>
  <si>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</si>
  <si>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</si>
  <si>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</si>
  <si>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</si>
  <si>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</si>
  <si>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</si>
  <si>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</si>
  <si>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</si>
  <si>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</si>
  <si>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</si>
  <si>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</si>
  <si>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</si>
  <si>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</si>
  <si>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</si>
  <si>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</si>
  <si>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</si>
  <si>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</si>
  <si>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</si>
  <si>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</si>
  <si>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</si>
  <si>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</si>
  <si>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</si>
  <si>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</si>
  <si>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</si>
  <si>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</si>
  <si>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</si>
  <si>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</si>
  <si>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</si>
  <si>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</si>
  <si>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</si>
  <si>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</si>
  <si>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</si>
  <si>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</si>
  <si>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</si>
  <si>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</si>
  <si>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</si>
  <si>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</si>
  <si>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</si>
  <si>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</si>
  <si>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</si>
  <si>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</si>
  <si>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</si>
  <si>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</si>
  <si>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</si>
  <si>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</si>
  <si>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</si>
  <si>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</si>
  <si>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</si>
  <si>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</si>
  <si>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</si>
  <si>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</si>
  <si>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</si>
  <si>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</si>
  <si>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</si>
  <si>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</si>
  <si>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</si>
  <si>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</si>
  <si>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</si>
  <si>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</si>
  <si>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</si>
  <si>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</si>
  <si>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</si>
  <si>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</si>
  <si>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</si>
  <si>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</si>
  <si>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</si>
  <si>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</si>
  <si>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</si>
  <si>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</si>
  <si>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</si>
  <si>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</si>
  <si>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</si>
  <si>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</si>
  <si>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</si>
  <si>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</si>
  <si>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</si>
  <si>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</si>
  <si>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</si>
  <si>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</si>
  <si>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</si>
  <si>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</si>
  <si>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</si>
  <si>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</si>
  <si>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</si>
  <si>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</si>
  <si>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</si>
  <si>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</si>
  <si>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</si>
  <si>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</si>
  <si>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</si>
  <si>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</si>
  <si>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</si>
  <si>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</si>
  <si>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</si>
  <si>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</si>
  <si>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</si>
  <si>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</si>
  <si>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</si>
  <si>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</si>
  <si>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</si>
  <si>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</si>
  <si>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</si>
  <si>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</si>
  <si>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</si>
  <si>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</si>
  <si>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</si>
  <si>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</si>
  <si>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</si>
  <si>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</si>
  <si>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</si>
  <si>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</si>
  <si>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</si>
  <si>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</si>
  <si>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</si>
  <si>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</si>
  <si>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</si>
  <si>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</si>
  <si>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</si>
  <si>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</si>
  <si>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</si>
  <si>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</si>
  <si>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</si>
  <si>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</si>
  <si>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</si>
  <si>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</si>
  <si>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</si>
  <si>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</si>
  <si>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</si>
  <si>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</si>
  <si>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</si>
  <si>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</si>
  <si>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</si>
  <si>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</si>
  <si>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</si>
  <si>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</si>
  <si>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</si>
  <si>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</si>
  <si>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</si>
  <si>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</si>
  <si>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</si>
  <si>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</si>
  <si>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</si>
  <si>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</si>
  <si>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</si>
  <si>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</si>
  <si>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</si>
  <si>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</si>
  <si>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</si>
  <si>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</si>
  <si>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</si>
  <si>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</si>
  <si>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</si>
  <si>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</si>
  <si>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</si>
  <si>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</si>
  <si>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</si>
  <si>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</si>
  <si>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</si>
  <si>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</si>
  <si>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</si>
  <si>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</si>
  <si>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</si>
  <si>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</si>
  <si>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</si>
  <si>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</si>
  <si>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</si>
  <si>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</si>
  <si>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</si>
  <si>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</si>
  <si>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</si>
  <si>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</si>
  <si>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</si>
  <si>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</si>
  <si>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</si>
  <si>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</si>
  <si>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</si>
  <si>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</si>
  <si>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</si>
  <si>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</si>
  <si>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</si>
  <si>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</si>
  <si>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</si>
  <si>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</si>
  <si>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</si>
  <si>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</si>
  <si>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</si>
  <si>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</si>
  <si>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</si>
  <si>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</si>
  <si>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</si>
  <si>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</si>
  <si>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</si>
  <si>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</si>
  <si>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</si>
  <si>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</si>
  <si>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</si>
  <si>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</si>
  <si>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</si>
  <si>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</si>
  <si>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</si>
  <si>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</si>
  <si>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</si>
  <si>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</si>
  <si>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</si>
  <si>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</si>
  <si>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</si>
  <si>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</si>
  <si>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</si>
  <si>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</si>
  <si>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</si>
  <si>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</si>
  <si>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</si>
  <si>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</si>
  <si>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</si>
  <si>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</si>
  <si>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</si>
  <si>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</si>
  <si>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</si>
  <si>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</si>
  <si>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</si>
  <si>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</si>
  <si>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</si>
  <si>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</si>
  <si>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</si>
  <si>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</si>
  <si>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</si>
  <si>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</si>
  <si>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</si>
  <si>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</si>
  <si>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</si>
  <si>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</si>
  <si>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</si>
  <si>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</si>
  <si>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</si>
  <si>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</si>
  <si>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</si>
  <si>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</si>
  <si>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</si>
  <si>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</si>
  <si>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</si>
  <si>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</si>
  <si>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</si>
  <si>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</si>
  <si>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</si>
  <si>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</si>
  <si>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</si>
  <si>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</si>
  <si>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</si>
  <si>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</si>
  <si>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</si>
  <si>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</si>
  <si>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</si>
  <si>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</si>
  <si>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</si>
  <si>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</si>
  <si>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</si>
  <si>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</si>
  <si>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</si>
  <si>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</si>
  <si>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</si>
  <si>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</si>
  <si>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</si>
  <si>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</si>
  <si>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</si>
  <si>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</si>
  <si>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</si>
  <si>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</si>
  <si>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</si>
  <si>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</si>
  <si>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</si>
  <si>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</si>
  <si>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</si>
  <si>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</si>
  <si>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</si>
  <si>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</si>
  <si>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</si>
  <si>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</si>
  <si>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</si>
  <si>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</si>
  <si>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</si>
  <si>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</si>
  <si>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</si>
  <si>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</si>
  <si>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</si>
  <si>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</si>
  <si>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</si>
  <si>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</si>
  <si>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</si>
  <si>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</si>
  <si>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</si>
  <si>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</si>
  <si>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</si>
  <si>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</si>
  <si>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</si>
  <si>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</si>
  <si>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</si>
  <si>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</si>
  <si>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</si>
  <si>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</si>
  <si>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</si>
  <si>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</si>
  <si>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</si>
  <si>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</si>
  <si>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</si>
  <si>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</si>
  <si>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</si>
  <si>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</si>
  <si>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</si>
  <si>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</si>
  <si>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</si>
  <si>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</si>
  <si>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</si>
  <si>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</si>
  <si>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</si>
  <si>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</si>
  <si>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</si>
  <si>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</si>
  <si>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</si>
  <si>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</si>
  <si>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</si>
  <si>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</si>
  <si>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</si>
  <si>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</si>
  <si>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</si>
  <si>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</si>
  <si>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19-022-8030-60</t>
  </si>
  <si>
    <t>DuPage</t>
  </si>
  <si>
    <t>scannata@sased.org</t>
  </si>
  <si>
    <t>Scott Duenser</t>
  </si>
  <si>
    <t>3957 75th Street</t>
  </si>
  <si>
    <t>Aurora</t>
  </si>
  <si>
    <t>IL</t>
  </si>
  <si>
    <t>630-898-5578</t>
  </si>
  <si>
    <t>630-225-5128</t>
  </si>
  <si>
    <t>066-003910</t>
  </si>
  <si>
    <t>sduenser@kleinhallcpa.com</t>
  </si>
  <si>
    <t>x</t>
  </si>
  <si>
    <t>Illinois Gas Cooperative (Natural Gas)</t>
  </si>
  <si>
    <t>Illinois School Insurance Cooperative, SELF</t>
  </si>
  <si>
    <t>Contract based payments that are not reportable on the SEFA (MDRC)</t>
  </si>
  <si>
    <t>See Note 8</t>
  </si>
  <si>
    <r>
      <t xml:space="preserve">The accompanying Schedule of Expenditures of Federal Awards includes the federal grant activity of </t>
    </r>
    <r>
      <rPr>
        <b/>
        <sz val="9"/>
        <rFont val="Calibri"/>
        <family val="2"/>
        <scheme val="minor"/>
      </rPr>
      <t>the School Association for Special Education in DuPage County</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</si>
  <si>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SASED</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</si>
  <si>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SASED</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</si>
  <si>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</si>
  <si>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</si>
  <si>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Special Education (IDEA) Cluster</t>
  </si>
  <si>
    <t>None</t>
  </si>
  <si>
    <t>Elmhurst Unit School Dist. 205</t>
  </si>
  <si>
    <t>Lisle C.U.S.D. 202</t>
  </si>
  <si>
    <t>Westmont C.U.S.D. 201</t>
  </si>
  <si>
    <t>Community Cons. School Dist. 180</t>
  </si>
  <si>
    <t>Community High School Dist. 99</t>
  </si>
  <si>
    <t>Community High School Dist. 94</t>
  </si>
  <si>
    <t>DuPage High School Dist. 88</t>
  </si>
  <si>
    <t>Woodridge School Dist. 68</t>
  </si>
  <si>
    <t>Center Cass School Dist. 66</t>
  </si>
  <si>
    <t>Cass School Dist. 63</t>
  </si>
  <si>
    <t>Maercker School School Dist. 60</t>
  </si>
  <si>
    <t>Downers Grove Grade School Dist. 58</t>
  </si>
  <si>
    <t>Salt Creek Dist. 48</t>
  </si>
  <si>
    <t>Villa Park Elementary Dist. 45</t>
  </si>
  <si>
    <t>Winfield School Dist. 34</t>
  </si>
  <si>
    <t>West Chicago School Dist. 33</t>
  </si>
  <si>
    <t>Benjamin School Dist. 25</t>
  </si>
  <si>
    <t>Keeneyville School Dist. 20</t>
  </si>
  <si>
    <t>84.027A</t>
  </si>
  <si>
    <t>I.D.E.A. Flow Through:</t>
  </si>
  <si>
    <t>TO SUBRECIPIENTS</t>
  </si>
  <si>
    <t>AMOUNT PROVIDED</t>
  </si>
  <si>
    <t>FEDERAL CFDA NUMBER</t>
  </si>
  <si>
    <t>PROGRAM TITLE/SUBRECIPIENT NAME</t>
  </si>
  <si>
    <t>84.173A</t>
  </si>
  <si>
    <t>I.D.E.A. Preschool:</t>
  </si>
  <si>
    <t>Of the federal expenditures presented in the schedule, SASED provides federal awards to subrecipients as follows:</t>
  </si>
  <si>
    <t>NOTE 8 - SUBRECIPIENTS</t>
  </si>
  <si>
    <t>active during the fiscal year.</t>
  </si>
  <si>
    <t>The Schedule of Expenditures of Federal Awards reflects federal expenditures for all individual grants that were</t>
  </si>
  <si>
    <t>NOTE 7 - FEDERAL EXPENDITURES</t>
  </si>
  <si>
    <t>SASED's federal oversight agency is the U.S. Department of Education.</t>
  </si>
  <si>
    <t>NOTE 6 - OVERSIGHT AGENCY</t>
  </si>
  <si>
    <t>Year Ended June 30, 2018</t>
  </si>
  <si>
    <t>Notes to the Schedule of Expenditures of Federal Awards</t>
  </si>
  <si>
    <t>SCHOOL ASSOCIATION FOR SPECIAL EDUCATION IN DUPAGE COUNTY</t>
  </si>
  <si>
    <t>The accompanying notes are an integral part of this schedule</t>
  </si>
  <si>
    <t>(M) Program was audited as a major program as defined by §200.518.</t>
  </si>
  <si>
    <t>TOTAL FEDERAL AWARDS</t>
  </si>
  <si>
    <t>Total Other Programs</t>
  </si>
  <si>
    <t>Total Department of Health and Human Services</t>
  </si>
  <si>
    <t>18-4999-AW</t>
  </si>
  <si>
    <t>Illinois State Board of Education</t>
  </si>
  <si>
    <t>Illinois Awareness</t>
  </si>
  <si>
    <t>17-4999-AW</t>
  </si>
  <si>
    <t>18-1094</t>
  </si>
  <si>
    <t>93.630</t>
  </si>
  <si>
    <t>Illinois Council on Developmental Disabilities</t>
  </si>
  <si>
    <t>Developmental Disabilities</t>
  </si>
  <si>
    <t>17-1094</t>
  </si>
  <si>
    <t>N/A</t>
  </si>
  <si>
    <t>18-4991-00</t>
  </si>
  <si>
    <t>93.778</t>
  </si>
  <si>
    <t>Illinois Department of Healthcare and Family Services</t>
  </si>
  <si>
    <t>Medical Assistance Program</t>
  </si>
  <si>
    <t>17-4991-00</t>
  </si>
  <si>
    <t>Department of Health and Human Services</t>
  </si>
  <si>
    <t>Total Department of Justice</t>
  </si>
  <si>
    <t>17-3076</t>
  </si>
  <si>
    <t>16.560</t>
  </si>
  <si>
    <t>University of South Carolina</t>
  </si>
  <si>
    <t>Criminal Justice Project Grant</t>
  </si>
  <si>
    <t>17-3071</t>
  </si>
  <si>
    <t>Department of Justice</t>
  </si>
  <si>
    <t>Total Department of Education</t>
  </si>
  <si>
    <t>46CWF000189/90</t>
  </si>
  <si>
    <t>84.126</t>
  </si>
  <si>
    <t>Illinois Department of Human Services</t>
  </si>
  <si>
    <t>DORS STEP</t>
  </si>
  <si>
    <t>46CUD00189/90</t>
  </si>
  <si>
    <t>18-4902-00</t>
  </si>
  <si>
    <t>84.419</t>
  </si>
  <si>
    <t>Preschool Expansion</t>
  </si>
  <si>
    <t>17-4902-00</t>
  </si>
  <si>
    <t>SUB51802</t>
  </si>
  <si>
    <t>University of Vermont</t>
  </si>
  <si>
    <t>Education Research Project Grant</t>
  </si>
  <si>
    <t>224440F</t>
  </si>
  <si>
    <t>University of Oregon</t>
  </si>
  <si>
    <t>Special Education Technical Assistance</t>
  </si>
  <si>
    <t>18-4421-00</t>
  </si>
  <si>
    <t>84.287</t>
  </si>
  <si>
    <t>Title IV - 21st Century</t>
  </si>
  <si>
    <t>17-4421-00</t>
  </si>
  <si>
    <t>18-4905-00</t>
  </si>
  <si>
    <t>84.365</t>
  </si>
  <si>
    <t>Title III - Immigrant Education Program</t>
  </si>
  <si>
    <t>17-4905-00</t>
  </si>
  <si>
    <t>18-4909-00</t>
  </si>
  <si>
    <t>Title III - Language Instruction Programs</t>
  </si>
  <si>
    <t>17-4909-00</t>
  </si>
  <si>
    <t>18-4932-00</t>
  </si>
  <si>
    <t>84.367</t>
  </si>
  <si>
    <t>17-4932-00</t>
  </si>
  <si>
    <t>18-4306-00</t>
  </si>
  <si>
    <t>84.010</t>
  </si>
  <si>
    <t>Title I - Low Income - Delinquent Priv</t>
  </si>
  <si>
    <t>17-4306-00</t>
  </si>
  <si>
    <t>18-4300-00</t>
  </si>
  <si>
    <t>17-4300-00</t>
  </si>
  <si>
    <t>Department of Education</t>
  </si>
  <si>
    <t>Other Programs</t>
  </si>
  <si>
    <t>Total Special Education (IDEA) Cluster</t>
  </si>
  <si>
    <t>18-4605-00</t>
  </si>
  <si>
    <t>84.173</t>
  </si>
  <si>
    <t>IDEA  - Flow Through Pre-School Discretionary</t>
  </si>
  <si>
    <t>17-4605-00</t>
  </si>
  <si>
    <t>18-4600-00</t>
  </si>
  <si>
    <t>IDEA  - Flow Through Pre-School</t>
  </si>
  <si>
    <t>17-4600-00</t>
  </si>
  <si>
    <t>18-4625-00</t>
  </si>
  <si>
    <t>84.027</t>
  </si>
  <si>
    <t>IDEA - Room &amp; Board</t>
  </si>
  <si>
    <t>17-4625-00</t>
  </si>
  <si>
    <t>18-4630-IS</t>
  </si>
  <si>
    <t>IDEA - Flow Through Discretionary</t>
  </si>
  <si>
    <t>17-4630-IS</t>
  </si>
  <si>
    <t>18-4630-02</t>
  </si>
  <si>
    <t>17-4630-02</t>
  </si>
  <si>
    <t>18-4620-00</t>
  </si>
  <si>
    <t>IDEA - Flow Through</t>
  </si>
  <si>
    <t>17-4620-00</t>
  </si>
  <si>
    <t>Total Child Nutrition Cluster</t>
  </si>
  <si>
    <t>Total United States Department of Agriculture</t>
  </si>
  <si>
    <t>18-4240-00</t>
  </si>
  <si>
    <t>10.582</t>
  </si>
  <si>
    <t>Fresh Fruits and Vegetables (DoD)</t>
  </si>
  <si>
    <t>17-4240-00</t>
  </si>
  <si>
    <t>18-4999-00</t>
  </si>
  <si>
    <t>10.555</t>
  </si>
  <si>
    <t>Commodities</t>
  </si>
  <si>
    <t>17-4999-00</t>
  </si>
  <si>
    <t>18-4226-00</t>
  </si>
  <si>
    <t>10.558</t>
  </si>
  <si>
    <t>Child and Adult Care</t>
  </si>
  <si>
    <t>17-4226-00</t>
  </si>
  <si>
    <t>18-4215-00</t>
  </si>
  <si>
    <t>10.556</t>
  </si>
  <si>
    <t>17-4215-00</t>
  </si>
  <si>
    <t>18-4220-00</t>
  </si>
  <si>
    <t>10.553</t>
  </si>
  <si>
    <t>17-4220-00</t>
  </si>
  <si>
    <t>18-4210-00</t>
  </si>
  <si>
    <t>17-4210-00</t>
  </si>
  <si>
    <t>United States Department of Agriculture</t>
  </si>
  <si>
    <t>Child Nutrition Cluster</t>
  </si>
  <si>
    <t>Grantor</t>
  </si>
  <si>
    <t>(M)</t>
  </si>
  <si>
    <t>Program or Cluster Title</t>
  </si>
  <si>
    <t>Pass-Through to</t>
  </si>
  <si>
    <t>6/30/18</t>
  </si>
  <si>
    <t>6/30/17</t>
  </si>
  <si>
    <t>or Contract #</t>
  </si>
  <si>
    <t>Number</t>
  </si>
  <si>
    <t>Pass-Through</t>
  </si>
  <si>
    <t>Major</t>
  </si>
  <si>
    <t>7/1/17 to</t>
  </si>
  <si>
    <t>7/1/16 to</t>
  </si>
  <si>
    <t>Federal Grantor</t>
  </si>
  <si>
    <t>Final</t>
  </si>
  <si>
    <t>Expenditures/Disbursements</t>
  </si>
  <si>
    <t>ED-Executive Admin-Rent</t>
  </si>
  <si>
    <t>Ed-Fiscal Services-Purchased Service</t>
  </si>
  <si>
    <t>Ed-Food Service-Purchased Service</t>
  </si>
  <si>
    <t>Ed-Improvement of Instruction-Rent</t>
  </si>
  <si>
    <t>ED-Executive Admin-Purchased Service</t>
  </si>
  <si>
    <t>ED-Instruction-Rent</t>
  </si>
  <si>
    <t>ED-Information Technology-Purchased Service</t>
  </si>
  <si>
    <t>ED-Executive Administration-Legal</t>
  </si>
  <si>
    <t>10-2520-300</t>
  </si>
  <si>
    <t>10-2560-300</t>
  </si>
  <si>
    <t>10-2660-300</t>
  </si>
  <si>
    <t>2955 LLC</t>
  </si>
  <si>
    <t>Plan Source</t>
  </si>
  <si>
    <t>Preferred Meals</t>
  </si>
  <si>
    <t>Quail Ridge Drive Investors</t>
  </si>
  <si>
    <t>Arcon Architects</t>
  </si>
  <si>
    <t>Westmont Business Park</t>
  </si>
  <si>
    <t>Brechts Database</t>
  </si>
  <si>
    <t>Engler Callaway &amp; Sraga Law</t>
  </si>
  <si>
    <t>Konica Minolta</t>
  </si>
  <si>
    <t>First Communications</t>
  </si>
  <si>
    <t>10-2300-300</t>
  </si>
  <si>
    <t>10-2200-300</t>
  </si>
  <si>
    <t>10-1000-300</t>
  </si>
  <si>
    <t>School Association for Special Education in DuPage County</t>
  </si>
  <si>
    <t>2900 Ogden Avenue</t>
  </si>
  <si>
    <t>Lisle, Illinois</t>
  </si>
  <si>
    <t>SH:COVER</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</si>
  <si>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</si>
  <si>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</si>
  <si>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</si>
  <si>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</si>
  <si>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</si>
  <si>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</si>
  <si>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</si>
  <si>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</si>
  <si>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</si>
  <si>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</si>
  <si>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</si>
  <si>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$C$5</t>
  </si>
  <si>
    <t xml:space="preserve"> cw_map("BR","10-EF-&gt;A.1.  20")</t>
  </si>
  <si>
    <t>$C$6</t>
  </si>
  <si>
    <t xml:space="preserve"> cw_map("BR","10-EF-&gt;A.1.  30")</t>
  </si>
  <si>
    <t>$C$7</t>
  </si>
  <si>
    <t xml:space="preserve"> cw_map("BR","10-EF-&gt;A.1.  40")</t>
  </si>
  <si>
    <t>$C$8</t>
  </si>
  <si>
    <t xml:space="preserve"> cw_map("BR","10-EF-&gt;A.1.  50")</t>
  </si>
  <si>
    <t>$C$9</t>
  </si>
  <si>
    <t xml:space="preserve"> cw_map("BR","10-EF-&gt;A.1.  60")</t>
  </si>
  <si>
    <t>$C$10</t>
  </si>
  <si>
    <t xml:space="preserve"> cw_map("BR","10-EF-&gt;A.1.  70")+cw_map("BR","10-EF-&gt;A.1.  71")</t>
  </si>
  <si>
    <t>$C$11</t>
  </si>
  <si>
    <t xml:space="preserve"> cw_map("BR","10-EF-&gt;A.1.  80")</t>
  </si>
  <si>
    <t>$C$12</t>
  </si>
  <si>
    <t xml:space="preserve"> cw_map("BR","10-EF-&gt;A.1.  90")</t>
  </si>
  <si>
    <t>$C$25</t>
  </si>
  <si>
    <t xml:space="preserve"> -cw_map("BR","10-EF-&gt;A.4.  10")</t>
  </si>
  <si>
    <t>$C$26</t>
  </si>
  <si>
    <t xml:space="preserve"> -cw_map("BR","10-EF-&gt;A.4.  20")</t>
  </si>
  <si>
    <t>$C$27</t>
  </si>
  <si>
    <t xml:space="preserve"> -cw_map("BR","10-EF-&gt;A.4.  30")</t>
  </si>
  <si>
    <t>$C$28</t>
  </si>
  <si>
    <t xml:space="preserve"> -cw_map("BR","10-EF-&gt;A.4.  40")</t>
  </si>
  <si>
    <t>$C$29</t>
  </si>
  <si>
    <t xml:space="preserve"> -cw_map("BR","10-EF-&gt;A.4.  60")</t>
  </si>
  <si>
    <t>$C$30</t>
  </si>
  <si>
    <t xml:space="preserve"> -cw_map("BR","10-EF-&gt;A.4.  70")</t>
  </si>
  <si>
    <t>$C$31</t>
  </si>
  <si>
    <t xml:space="preserve"> -cw_map("BR","10-EF-&gt;A.4.  80")</t>
  </si>
  <si>
    <t>$C$32</t>
  </si>
  <si>
    <t xml:space="preserve"> -cw_map("BR","10-EF-&gt;A.4.  90")</t>
  </si>
  <si>
    <t>$C$33</t>
  </si>
  <si>
    <t xml:space="preserve"> -cw_map("BR","10-EF-&gt;A.4.  93")</t>
  </si>
  <si>
    <t>$C$38</t>
  </si>
  <si>
    <t xml:space="preserve"> -cw_map("BR","10-EF-&gt;A.7.  14")</t>
  </si>
  <si>
    <t>SH:Acct Summary 7-8</t>
  </si>
  <si>
    <t xml:space="preserve"> -cw_map("BR","10-EF-&gt;C.3. 998")</t>
  </si>
  <si>
    <t>$C$24</t>
  </si>
  <si>
    <t xml:space="preserve"> -cw_map("BR","10-EF-&gt;B.7. 111")</t>
  </si>
  <si>
    <t xml:space="preserve"> -cw_map("BR","10-EF-&gt;B.7. 110")</t>
  </si>
  <si>
    <t xml:space="preserve"> -cw_map("BR","10-EF-&gt;B.7. 120")</t>
  </si>
  <si>
    <t xml:space="preserve"> -cw_map("BR","10-EF-&gt;B.7. 130")</t>
  </si>
  <si>
    <t xml:space="preserve"> -cw_map("BR","10-EF-&gt;B.7. 140")</t>
  </si>
  <si>
    <t xml:space="preserve"> -cw_map("BR","10-EF-&gt;B.7. 210")</t>
  </si>
  <si>
    <t>$C$34</t>
  </si>
  <si>
    <t xml:space="preserve"> -cw_map("BR","10-EF-&gt;B.7. 220")</t>
  </si>
  <si>
    <t>$C$35</t>
  </si>
  <si>
    <t xml:space="preserve"> -cw_map("BR","10-EF-&gt;B.7. 230")</t>
  </si>
  <si>
    <t>$C$36</t>
  </si>
  <si>
    <t xml:space="preserve"> -cw_map("BR","10-EF-&gt;B.7. 300")</t>
  </si>
  <si>
    <t>$C$42</t>
  </si>
  <si>
    <t xml:space="preserve"> -cw_map("BR","10-EF-&gt;B.7. 900")</t>
  </si>
  <si>
    <t>$C$43</t>
  </si>
  <si>
    <t xml:space="preserve"> -cw_map("BR","10-EF-&gt;B.7. 990")</t>
  </si>
  <si>
    <t>$C$49</t>
  </si>
  <si>
    <t xml:space="preserve"> cw_map("BR","10-EF-&gt;B.8. 130")</t>
  </si>
  <si>
    <t>$C$50</t>
  </si>
  <si>
    <t xml:space="preserve"> cw_map("BR","10-EF-&gt;B.8. 140")</t>
  </si>
  <si>
    <t>$C$54</t>
  </si>
  <si>
    <t xml:space="preserve"> cw_map("BR","10-EF-&gt;B.8. 410")</t>
  </si>
  <si>
    <t>$C$55</t>
  </si>
  <si>
    <t xml:space="preserve"> cw_map("BR","10-EF-&gt;B.8. 420")</t>
  </si>
  <si>
    <t>$C$56</t>
  </si>
  <si>
    <t xml:space="preserve"> cw_map("BR","10-EF-&gt;B.8. 430")</t>
  </si>
  <si>
    <t>$C$57</t>
  </si>
  <si>
    <t xml:space="preserve"> cw_map("BR","10-EF-&gt;B.8. 440")</t>
  </si>
  <si>
    <t>$C$58</t>
  </si>
  <si>
    <t xml:space="preserve"> cw_map("BR","10-EF-&gt;B.8. 510")</t>
  </si>
  <si>
    <t>$C$59</t>
  </si>
  <si>
    <t xml:space="preserve"> cw_map("BR","10-EF-&gt;B.8. 520")</t>
  </si>
  <si>
    <t>$C$60</t>
  </si>
  <si>
    <t xml:space="preserve"> cw_map("BR","10-EF-&gt;B.8. 530")</t>
  </si>
  <si>
    <t>$C$61</t>
  </si>
  <si>
    <t xml:space="preserve"> cw_map("BR","10-EF-&gt;B.8. 540")</t>
  </si>
  <si>
    <t>$C$62</t>
  </si>
  <si>
    <t xml:space="preserve"> cw_map("BR","10-EF-&gt;B.8. 610")</t>
  </si>
  <si>
    <t>$C$63</t>
  </si>
  <si>
    <t xml:space="preserve"> cw_map("BR","10-EF-&gt;B.8. 620")</t>
  </si>
  <si>
    <t>$C$64</t>
  </si>
  <si>
    <t xml:space="preserve"> cw_map("BR","10-EF-&gt;B.8. 630")</t>
  </si>
  <si>
    <t>$C$65</t>
  </si>
  <si>
    <t xml:space="preserve"> cw_map("BR","10-EF-&gt;B.8. 640")</t>
  </si>
  <si>
    <t>$C$66</t>
  </si>
  <si>
    <t xml:space="preserve"> cw_map("BR","10-EF-&gt;B.8. 710")</t>
  </si>
  <si>
    <t>$C$67</t>
  </si>
  <si>
    <t xml:space="preserve"> cw_map("BR","10-EF-&gt;B.8. 720")</t>
  </si>
  <si>
    <t>$C$68</t>
  </si>
  <si>
    <t xml:space="preserve"> cw_map("BR","10-EF-&gt;B.8. 730")</t>
  </si>
  <si>
    <t>$C$69</t>
  </si>
  <si>
    <t xml:space="preserve"> cw_map("BR","10-EF-&gt;B.8. 740")</t>
  </si>
  <si>
    <t>$C$70</t>
  </si>
  <si>
    <t xml:space="preserve"> cw_map("BR","10-EF-&gt;B.8. 810")</t>
  </si>
  <si>
    <t>$C$71</t>
  </si>
  <si>
    <t xml:space="preserve"> cw_map("BR","10-EF-&gt;B.8. 820")</t>
  </si>
  <si>
    <t>$C$72</t>
  </si>
  <si>
    <t xml:space="preserve"> cw_map("BR","10-EF-&gt;B.8. 830")</t>
  </si>
  <si>
    <t>$C$73</t>
  </si>
  <si>
    <t xml:space="preserve"> cw_map("BR","10-EF-&gt;B.8. 840")</t>
  </si>
  <si>
    <t>$C$74</t>
  </si>
  <si>
    <t xml:space="preserve"> cw_map("BR","10-EF-&gt;B.8. 910")</t>
  </si>
  <si>
    <t>$C$75</t>
  </si>
  <si>
    <t xml:space="preserve"> cw_map("BR","10-EF-&gt;B.8. 990")</t>
  </si>
  <si>
    <t>$C$79</t>
  </si>
  <si>
    <t xml:space="preserve"> -cw_map("BR:SUB","10-EF-&gt;A.7")</t>
  </si>
  <si>
    <t>SH:Revenues 9-14</t>
  </si>
  <si>
    <t xml:space="preserve"> -(cw_map("BR","10-EF-&gt;C.1. 111")+cw_map("BR","10-EF-&gt;C.1. 112")+cw_map("BR","10-EF-&gt;C.1. 113")+cw_map("BR","10-EF-&gt;C.1. 121")+cw_map("BR","10-EF-&gt;C.1. 122")+cw_map("BR","10-EF-&gt;C.1. 123"))</t>
  </si>
  <si>
    <t xml:space="preserve"> -(cw_map("BR","10-EF-&gt;C.1. 131")+cw_map("BR","10-EF-&gt;C.1. 132")+cw_map("BR","10-EF-&gt;C.1. 133"))</t>
  </si>
  <si>
    <t xml:space="preserve"> -(cw_map("BR","10-EF-&gt;C.1. 141")+cw_map("BR","10-EF-&gt;C.1. 142")+cw_map("BR","10-EF-&gt;C.1. 143"))</t>
  </si>
  <si>
    <t xml:space="preserve"> -(cw_map("BR","10-EF-&gt;C.1. 171")+cw_map("BR","10-EF-&gt;C.1. 172")+cw_map("BR","10-EF-&gt;C.1. 173"))</t>
  </si>
  <si>
    <t xml:space="preserve"> -(cw_map("BR","10-EF-&gt;C.1. 190")+cw_map("BR","10-EF-&gt;C.1. 191")+cw_map("BR","10-EF-&gt;C.1. 192")+cw_map("BR","10-EF-&gt;C.1. 193"))</t>
  </si>
  <si>
    <t>$C$14</t>
  </si>
  <si>
    <t xml:space="preserve"> -cw_map("BR","10-EF-&gt;C.1. 210")</t>
  </si>
  <si>
    <t>$C$15</t>
  </si>
  <si>
    <t xml:space="preserve"> -cw_map("BR","10-EF-&gt;C.1. 220")</t>
  </si>
  <si>
    <t>$C$16</t>
  </si>
  <si>
    <t xml:space="preserve"> -cw_map("BR","10-EF-&gt;C.1. 230")</t>
  </si>
  <si>
    <t>$C$17</t>
  </si>
  <si>
    <t xml:space="preserve"> -cw_map("BR","10-EF-&gt;C.1.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</si>
  <si>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</si>
  <si>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</si>
  <si>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</si>
  <si>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</si>
  <si>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</si>
  <si>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</si>
  <si>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</si>
  <si>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</si>
  <si>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</si>
  <si>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</si>
  <si>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</si>
  <si>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</si>
  <si>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</si>
  <si>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</si>
  <si>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</si>
  <si>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</si>
  <si>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</si>
  <si>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</si>
  <si>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</si>
  <si>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</si>
  <si>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</si>
  <si>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</si>
  <si>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</si>
  <si>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</si>
  <si>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</si>
  <si>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</si>
  <si>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-cw_map("BR","10-EF-&gt;C.1. 510")</t>
  </si>
  <si>
    <t xml:space="preserve"> -cw_map("BR","10-EF-&gt;C.1.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</si>
  <si>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</si>
  <si>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</si>
  <si>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</si>
  <si>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</si>
  <si>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</si>
  <si>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</si>
  <si>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</si>
  <si>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</si>
  <si>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$C$78</t>
  </si>
  <si>
    <t xml:space="preserve"> -cw_map("BR","10-EF-&gt;C.1. 719")</t>
  </si>
  <si>
    <t xml:space="preserve"> -cw_map("BR","10-EF-&gt;C.1. 720")</t>
  </si>
  <si>
    <t>$C$80</t>
  </si>
  <si>
    <t xml:space="preserve"> -cw_map("BR","10-EF-&gt;C.1. 730")</t>
  </si>
  <si>
    <t>$C$81</t>
  </si>
  <si>
    <t xml:space="preserve"> -cw_map("BR","10-EF-&gt;C.1.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</si>
  <si>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</si>
  <si>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</si>
  <si>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</si>
  <si>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</si>
  <si>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</si>
  <si>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</si>
  <si>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</si>
  <si>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</si>
  <si>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</si>
  <si>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</si>
  <si>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</si>
  <si>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</si>
  <si>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</si>
  <si>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</si>
  <si>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</si>
  <si>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</si>
  <si>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</si>
  <si>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</si>
  <si>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</si>
  <si>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</si>
  <si>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$C$96</t>
  </si>
  <si>
    <t xml:space="preserve"> -cw_map("BR","10-EF-&gt;C.1. 920")</t>
  </si>
  <si>
    <t>$C$97</t>
  </si>
  <si>
    <t xml:space="preserve"> -cw_map("BR","10-EF-&gt;C.1. 930")</t>
  </si>
  <si>
    <t>$C$98</t>
  </si>
  <si>
    <t xml:space="preserve"> -cw_map("BR","10-EF-&gt;C.1. 940")</t>
  </si>
  <si>
    <t>$C$99</t>
  </si>
  <si>
    <t xml:space="preserve"> -cw_map("BR","10-EF-&gt;C.1. 950")</t>
  </si>
  <si>
    <t>$C$100</t>
  </si>
  <si>
    <t xml:space="preserve"> -cw_map("BR","10-EF-&gt;C.1. 960")</t>
  </si>
  <si>
    <t>$C$101</t>
  </si>
  <si>
    <t xml:space="preserve"> -cw_map("BR","10-EF-&gt;C.1. 970")</t>
  </si>
  <si>
    <t>$C$102</t>
  </si>
  <si>
    <t xml:space="preserve"> -cw_map("BR","10-EF-&gt;C.1. 980")</t>
  </si>
  <si>
    <t>$C$104</t>
  </si>
  <si>
    <t xml:space="preserve"> -cw_map("BR","10-EF-&gt;C.1. 991")</t>
  </si>
  <si>
    <t>$C$105</t>
  </si>
  <si>
    <t xml:space="preserve"> -cw_map("BR","10-EF-&gt;C.1. 992")</t>
  </si>
  <si>
    <t>$C$106</t>
  </si>
  <si>
    <t xml:space="preserve"> -cw_map("BR","10-EF-&gt;C.1. 993")</t>
  </si>
  <si>
    <t>$C$107</t>
  </si>
  <si>
    <t xml:space="preserve"> -cw_map("BR","10-EF-&gt;C.1. 999")</t>
  </si>
  <si>
    <t>$C$111</t>
  </si>
  <si>
    <t xml:space="preserve"> -cw_map("BR","10-EF-&gt;C.2. 100")</t>
  </si>
  <si>
    <t>$C$112</t>
  </si>
  <si>
    <t xml:space="preserve"> -cw_map("BR","10-EF-&gt;C.2. 200")</t>
  </si>
  <si>
    <t>$C$113</t>
  </si>
  <si>
    <t xml:space="preserve"> -cw_map("BR","10-EF-&gt;C.2. 300")</t>
  </si>
  <si>
    <t>$C$117</t>
  </si>
  <si>
    <t xml:space="preserve"> -cw_map("BR","10-EF-&gt;C.3. 001")</t>
  </si>
  <si>
    <t>$C$118</t>
  </si>
  <si>
    <t xml:space="preserve"> -cw_map("BR","10-EF-&gt;C.3. 002")</t>
  </si>
  <si>
    <t>$C$119</t>
  </si>
  <si>
    <t xml:space="preserve"> -cw_map("BR","10-EF-&gt;C.3. 005")</t>
  </si>
  <si>
    <t>$C$120</t>
  </si>
  <si>
    <t xml:space="preserve"> -cw_map("BR","10-EF-&gt;C.3. 099")</t>
  </si>
  <si>
    <t>$C$124</t>
  </si>
  <si>
    <t xml:space="preserve"> -cw_map("BR","10-EF-&gt;C.3. 100")</t>
  </si>
  <si>
    <t>$C$125</t>
  </si>
  <si>
    <t xml:space="preserve"> -cw_map("BR","10-EF-&gt;C.3. 105")</t>
  </si>
  <si>
    <t>$C$126</t>
  </si>
  <si>
    <t xml:space="preserve"> -cw_map("BR","10-EF-&gt;C.3. 110")</t>
  </si>
  <si>
    <t>$C$127</t>
  </si>
  <si>
    <t xml:space="preserve"> -cw_map("BR","10-EF-&gt;C.3. 120")</t>
  </si>
  <si>
    <t>$C$128</t>
  </si>
  <si>
    <t xml:space="preserve"> -cw_map("BR","10-EF-&gt;C.3. 130")</t>
  </si>
  <si>
    <t>$C$129</t>
  </si>
  <si>
    <t xml:space="preserve"> -cw_map("BR","10-EF-&gt;C.3. 145")</t>
  </si>
  <si>
    <t>$C$130</t>
  </si>
  <si>
    <t xml:space="preserve"> -cw_map("BR","10-EF-&gt;C.3. 199")</t>
  </si>
  <si>
    <t>$C$133</t>
  </si>
  <si>
    <t xml:space="preserve"> -cw_map("BR","10-EF-&gt;C.3. 200")</t>
  </si>
  <si>
    <t>$C$134</t>
  </si>
  <si>
    <t xml:space="preserve"> -cw_map("BR","10-EF-&gt;C.3. 220")</t>
  </si>
  <si>
    <t>$C$135</t>
  </si>
  <si>
    <t xml:space="preserve"> -cw_map("BR","10-EF-&gt;C.3. 225")</t>
  </si>
  <si>
    <t>$C$136</t>
  </si>
  <si>
    <t xml:space="preserve"> -cw_map("BR","10-EF-&gt;C.3. 235")</t>
  </si>
  <si>
    <t>$C$137</t>
  </si>
  <si>
    <t xml:space="preserve"> -cw_map("BR","10-EF-&gt;C.3. 240")</t>
  </si>
  <si>
    <t>$C$138</t>
  </si>
  <si>
    <t xml:space="preserve"> -cw_map("BR","10-EF-&gt;C.3. 270")</t>
  </si>
  <si>
    <t>$C$139</t>
  </si>
  <si>
    <t xml:space="preserve"> -cw_map("BR","10-EF-&gt;C.3. 299")</t>
  </si>
  <si>
    <t>$C$142</t>
  </si>
  <si>
    <t xml:space="preserve"> -cw_map("BR","10-EF-&gt;C.3. 305")</t>
  </si>
  <si>
    <t>$C$143</t>
  </si>
  <si>
    <t xml:space="preserve"> -cw_map("BR","10-EF-&gt;C.3. 310")</t>
  </si>
  <si>
    <t>$C$145</t>
  </si>
  <si>
    <t xml:space="preserve"> -cw_map("BR","10-EF-&gt;C.3. 360")</t>
  </si>
  <si>
    <t>$C$146</t>
  </si>
  <si>
    <t xml:space="preserve"> -cw_map("BR","10-EF-&gt;C.3. 365")</t>
  </si>
  <si>
    <t>$C$147</t>
  </si>
  <si>
    <t xml:space="preserve"> -cw_map("BR","10-EF-&gt;C.3. 370")</t>
  </si>
  <si>
    <t>$C$148</t>
  </si>
  <si>
    <t xml:space="preserve"> -cw_map("BR","10-EF-&gt;C.3. 410")</t>
  </si>
  <si>
    <t>$C$149</t>
  </si>
  <si>
    <t xml:space="preserve"> -cw_map("BR","10-EF-&gt;C.3. 499")</t>
  </si>
  <si>
    <t>$C$151</t>
  </si>
  <si>
    <t xml:space="preserve"> -cw_map("BR","10-EF-&gt;C.3. 500")</t>
  </si>
  <si>
    <t>$C$152</t>
  </si>
  <si>
    <t xml:space="preserve"> -cw_map("BR","10-EF-&gt;C.3. 510")</t>
  </si>
  <si>
    <t>$C$153</t>
  </si>
  <si>
    <t xml:space="preserve"> -cw_map("BR","10-EF-&gt;C.3. 599")</t>
  </si>
  <si>
    <t>$C$155</t>
  </si>
  <si>
    <t xml:space="preserve"> -cw_map("BR","10-EF-&gt;C.3. 610")</t>
  </si>
  <si>
    <t>$C$156</t>
  </si>
  <si>
    <t xml:space="preserve"> -cw_map("BR","10-EF-&gt;C.3. 660")</t>
  </si>
  <si>
    <t>$C$157</t>
  </si>
  <si>
    <t xml:space="preserve"> -cw_map("BR","10-EF-&gt;C.3. 695")</t>
  </si>
  <si>
    <t>$C$158</t>
  </si>
  <si>
    <t xml:space="preserve"> -cw_map("BR","10-EF-&gt;C.3. 705")</t>
  </si>
  <si>
    <t>$C$159</t>
  </si>
  <si>
    <t xml:space="preserve"> -cw_map("BR","10-EF-&gt;C.3. 715")</t>
  </si>
  <si>
    <t>$C$160</t>
  </si>
  <si>
    <t xml:space="preserve"> -cw_map("BR","10-EF-&gt;C.3. 720")</t>
  </si>
  <si>
    <t>$C$161</t>
  </si>
  <si>
    <t xml:space="preserve"> -cw_map("BR","10-EF-&gt;C.3. 725")</t>
  </si>
  <si>
    <t>$C$162</t>
  </si>
  <si>
    <t xml:space="preserve"> -cw_map("BR","10-EF-&gt;C.3. 726")</t>
  </si>
  <si>
    <t>$C$163</t>
  </si>
  <si>
    <t xml:space="preserve"> -cw_map("BR","10-EF-&gt;C.3. 766")</t>
  </si>
  <si>
    <t>$C$164</t>
  </si>
  <si>
    <t xml:space="preserve"> -cw_map("BR","10-EF-&gt;C.3. 767")</t>
  </si>
  <si>
    <t>$C$165</t>
  </si>
  <si>
    <t xml:space="preserve"> -cw_map("BR","10-EF-&gt;C.3. 775")</t>
  </si>
  <si>
    <t>$C$166</t>
  </si>
  <si>
    <t xml:space="preserve"> -cw_map("BR","10-EF-&gt;C.3. 780")</t>
  </si>
  <si>
    <t>$C$167</t>
  </si>
  <si>
    <t xml:space="preserve"> -cw_map("BR","10-EF-&gt;C.3. 815")</t>
  </si>
  <si>
    <t>$C$168</t>
  </si>
  <si>
    <t xml:space="preserve"> -cw_map("BR","10-EF-&gt;C.3. 825")</t>
  </si>
  <si>
    <t>$C$171</t>
  </si>
  <si>
    <t xml:space="preserve"> -cw_map("BR","10-EF-&gt;C.3. 999")</t>
  </si>
  <si>
    <t>$C$176</t>
  </si>
  <si>
    <t xml:space="preserve"> -cw_map("BR","10-EF-&gt;C.4. 001")</t>
  </si>
  <si>
    <t>$C$177</t>
  </si>
  <si>
    <t xml:space="preserve"> -cw_map("BR","10-EF-&gt;C.4. 009")</t>
  </si>
  <si>
    <t>$C$180</t>
  </si>
  <si>
    <t xml:space="preserve"> -cw_map("BR","10-EF-&gt;C.4. 045")</t>
  </si>
  <si>
    <t>$C$181</t>
  </si>
  <si>
    <t xml:space="preserve"> -cw_map("BR","10-EF-&gt;C.4. 050")</t>
  </si>
  <si>
    <t>$C$182</t>
  </si>
  <si>
    <t xml:space="preserve"> -cw_map("BR","10-EF-&gt;C.4. 060")</t>
  </si>
  <si>
    <t>$C$183</t>
  </si>
  <si>
    <t xml:space="preserve"> -cw_map("BR","10-EF-&gt;C.4. 090")</t>
  </si>
  <si>
    <t>$C$187</t>
  </si>
  <si>
    <t xml:space="preserve"> -cw_map("BR","10-EF-&gt;C.4. 100")</t>
  </si>
  <si>
    <t>$C$188</t>
  </si>
  <si>
    <t xml:space="preserve"> -cw_map("BR","10-EF-&gt;C.4. 105")</t>
  </si>
  <si>
    <t>$C$189</t>
  </si>
  <si>
    <t xml:space="preserve"> -cw_map("BR","10-EF-&gt;C.4. 107")</t>
  </si>
  <si>
    <t>$C$190</t>
  </si>
  <si>
    <t xml:space="preserve"> -cw_map("BR","10-EF-&gt;C.4. 199")</t>
  </si>
  <si>
    <t>$C$193</t>
  </si>
  <si>
    <t xml:space="preserve"> -cw_map("BR","10-EF-&gt;C.4. 200")</t>
  </si>
  <si>
    <t>$C$194</t>
  </si>
  <si>
    <t xml:space="preserve"> -cw_map("BR","10-EF-&gt;C.4. 210")</t>
  </si>
  <si>
    <t>$C$195</t>
  </si>
  <si>
    <t xml:space="preserve"> -cw_map("BR","10-EF-&gt;C.4. 215")</t>
  </si>
  <si>
    <t>$C$196</t>
  </si>
  <si>
    <t xml:space="preserve"> -cw_map("BR","10-EF-&gt;C.4. 220")</t>
  </si>
  <si>
    <t>$C$197</t>
  </si>
  <si>
    <t xml:space="preserve"> -cw_map("BR","10-EF-&gt;C.4. 225")</t>
  </si>
  <si>
    <t>$C$198</t>
  </si>
  <si>
    <t xml:space="preserve"> -cw_map("BR","10-EF-&gt;C.4. 226")</t>
  </si>
  <si>
    <t>$C$199</t>
  </si>
  <si>
    <t xml:space="preserve"> -cw_map("BR","10-EF-&gt;C.4. 240")</t>
  </si>
  <si>
    <t>$C$200</t>
  </si>
  <si>
    <t xml:space="preserve"> -cw_map("BR","10-EF-&gt;C.4. 299")</t>
  </si>
  <si>
    <t>$C$203</t>
  </si>
  <si>
    <t xml:space="preserve"> -cw_map("BR","10-EF-&gt;C.4. 300")</t>
  </si>
  <si>
    <t>$C$204</t>
  </si>
  <si>
    <t xml:space="preserve"> -cw_map("BR","10-EF-&gt;C.4. 305")</t>
  </si>
  <si>
    <t>$C$205</t>
  </si>
  <si>
    <t xml:space="preserve"> -cw_map("BR","10-EF-&gt;C.4. 332")</t>
  </si>
  <si>
    <t>$C$206</t>
  </si>
  <si>
    <t xml:space="preserve"> -cw_map("BR","10-EF-&gt;C.4. 334")</t>
  </si>
  <si>
    <t>$C$207</t>
  </si>
  <si>
    <t xml:space="preserve"> -cw_map("BR","10-EF-&gt;C.4. 335")</t>
  </si>
  <si>
    <t>$C$208</t>
  </si>
  <si>
    <t xml:space="preserve"> -cw_map("BR","10-EF-&gt;C.4. 337")</t>
  </si>
  <si>
    <t>$C$209</t>
  </si>
  <si>
    <t xml:space="preserve"> -cw_map("BR","10-EF-&gt;C.4. 340")</t>
  </si>
  <si>
    <t>$C$210</t>
  </si>
  <si>
    <t xml:space="preserve"> -cw_map("BR","10-EF-&gt;C.4. 399")</t>
  </si>
  <si>
    <t>$C$213</t>
  </si>
  <si>
    <t xml:space="preserve"> -cw_map("BR","10-EF-&gt;C.4. 400")</t>
  </si>
  <si>
    <t>$C$214</t>
  </si>
  <si>
    <t xml:space="preserve"> -cw_map("BR","10-EF-&gt;C.4. 421")</t>
  </si>
  <si>
    <t>$C$215</t>
  </si>
  <si>
    <t xml:space="preserve"> -cw_map("BR","10-EF-&gt;C.4. 499")</t>
  </si>
  <si>
    <t>$C$218</t>
  </si>
  <si>
    <t xml:space="preserve"> -cw_map("BR","10-EF-&gt;C.4. 600")</t>
  </si>
  <si>
    <t>$C$219</t>
  </si>
  <si>
    <t xml:space="preserve"> -cw_map("BR","10-EF-&gt;C.4. 605")</t>
  </si>
  <si>
    <t>$C$220</t>
  </si>
  <si>
    <t xml:space="preserve"> -cw_map("BR","10-EF-&gt;C.4. 620")</t>
  </si>
  <si>
    <t>$C$221</t>
  </si>
  <si>
    <t xml:space="preserve"> -cw_map("BR","10-EF-&gt;C.4. 625")</t>
  </si>
  <si>
    <t>$C$222</t>
  </si>
  <si>
    <t xml:space="preserve"> -cw_map("BR","10-EF-&gt;C.4. 630")</t>
  </si>
  <si>
    <t>$C$223</t>
  </si>
  <si>
    <t xml:space="preserve"> -cw_map("BR","10-EF-&gt;C.4. 699")</t>
  </si>
  <si>
    <t>$C$226</t>
  </si>
  <si>
    <t xml:space="preserve"> -cw_map("BR","10-EF-&gt;C.4. 770")</t>
  </si>
  <si>
    <t>$C$227</t>
  </si>
  <si>
    <t xml:space="preserve"> -cw_map("BR","10-EF-&gt;C.4. 799")</t>
  </si>
  <si>
    <t>$C$229</t>
  </si>
  <si>
    <t xml:space="preserve"> -cw_map("BR","10-EF-&gt;C.4. 810")</t>
  </si>
  <si>
    <t>$C$230</t>
  </si>
  <si>
    <t xml:space="preserve"> -cw_map("BR","10-EF-&gt;C.4. 850")</t>
  </si>
  <si>
    <t>$C$231</t>
  </si>
  <si>
    <t xml:space="preserve"> -cw_map("BR","10-EF-&gt;C.4. 851")</t>
  </si>
  <si>
    <t>$C$232</t>
  </si>
  <si>
    <t xml:space="preserve"> -cw_map("BR","10-EF-&gt;C.4. 852")</t>
  </si>
  <si>
    <t>$C$233</t>
  </si>
  <si>
    <t xml:space="preserve"> -cw_map("BR","10-EF-&gt;C.4. 853")</t>
  </si>
  <si>
    <t>$C$234</t>
  </si>
  <si>
    <t xml:space="preserve"> -cw_map("BR","10-EF-&gt;C.4. 854")</t>
  </si>
  <si>
    <t>$C$235</t>
  </si>
  <si>
    <t xml:space="preserve"> -cw_map("BR","10-EF-&gt;C.4. 855")</t>
  </si>
  <si>
    <t>$C$236</t>
  </si>
  <si>
    <t xml:space="preserve"> -cw_map("BR","10-EF-&gt;C.4. 856")</t>
  </si>
  <si>
    <t>$C$237</t>
  </si>
  <si>
    <t xml:space="preserve"> -cw_map("BR","10-EF-&gt;C.4. 857")</t>
  </si>
  <si>
    <t>$C$238</t>
  </si>
  <si>
    <t xml:space="preserve"> -cw_map("BR","10-EF-&gt;C.4. 860")</t>
  </si>
  <si>
    <t>$C$239</t>
  </si>
  <si>
    <t xml:space="preserve"> -cw_map("BR","10-EF-&gt;C.4. 861")</t>
  </si>
  <si>
    <t>$C$240</t>
  </si>
  <si>
    <t xml:space="preserve"> -cw_map("BR","10-EF-&gt;C.4. 862")</t>
  </si>
  <si>
    <t>$C$241</t>
  </si>
  <si>
    <t xml:space="preserve"> -cw_map("BR","10-EF-&gt;C.4. 863")</t>
  </si>
  <si>
    <t>$C$242</t>
  </si>
  <si>
    <t xml:space="preserve"> -cw_map("BR","10-EF-&gt;C.4. 864")</t>
  </si>
  <si>
    <t>$C$243</t>
  </si>
  <si>
    <t xml:space="preserve"> -cw_map("BR","10-EF-&gt;C.4. 865")</t>
  </si>
  <si>
    <t>$C$244</t>
  </si>
  <si>
    <t xml:space="preserve"> -cw_map("BR","10-EF-&gt;C.4. 866")</t>
  </si>
  <si>
    <t>$C$245</t>
  </si>
  <si>
    <t xml:space="preserve"> -cw_map("BR","10-EF-&gt;C.4. 867")</t>
  </si>
  <si>
    <t>$C$246</t>
  </si>
  <si>
    <t xml:space="preserve"> -cw_map("BR","10-EF-&gt;C.4. 868")</t>
  </si>
  <si>
    <t>$C$247</t>
  </si>
  <si>
    <t xml:space="preserve"> -cw_map("BR","10-EF-&gt;C.4. 869")</t>
  </si>
  <si>
    <t>$C$248</t>
  </si>
  <si>
    <t xml:space="preserve"> -cw_map("BR","10-EF-&gt;C.4. 870")</t>
  </si>
  <si>
    <t>$C$249</t>
  </si>
  <si>
    <t xml:space="preserve"> -cw_map("BR","10-EF-&gt;C.4. 871")</t>
  </si>
  <si>
    <t>$C$250</t>
  </si>
  <si>
    <t xml:space="preserve"> -cw_map("BR","10-EF-&gt;C.4. 872")</t>
  </si>
  <si>
    <t>$C$251</t>
  </si>
  <si>
    <t xml:space="preserve"> -cw_map("BR","10-EF-&gt;C.4. 873")</t>
  </si>
  <si>
    <t>$C$252</t>
  </si>
  <si>
    <t xml:space="preserve"> -cw_map("BR","10-EF-&gt;C.4. 874")</t>
  </si>
  <si>
    <t>$C$253</t>
  </si>
  <si>
    <t xml:space="preserve"> -cw_map("BR","10-EF-&gt;C.4. 875")</t>
  </si>
  <si>
    <t>$C$254</t>
  </si>
  <si>
    <t xml:space="preserve"> -cw_map("BR","10-EF-&gt;C.4. 876")</t>
  </si>
  <si>
    <t>$C$255</t>
  </si>
  <si>
    <t xml:space="preserve"> -cw_map("BR","10-EF-&gt;C.4. 877")</t>
  </si>
  <si>
    <t>$C$256</t>
  </si>
  <si>
    <t xml:space="preserve"> -cw_map("BR","10-EF-&gt;C.4. 878")</t>
  </si>
  <si>
    <t>$C$257</t>
  </si>
  <si>
    <t xml:space="preserve"> -cw_map("BR","10-EF-&gt;C.4. 879")</t>
  </si>
  <si>
    <t>$C$258</t>
  </si>
  <si>
    <t xml:space="preserve"> -cw_map("BR","10-EF-&gt;C.4. 880")</t>
  </si>
  <si>
    <t>$C$260</t>
  </si>
  <si>
    <t xml:space="preserve"> -cw_map("BR","10-EF-&gt;C.4. 901")</t>
  </si>
  <si>
    <t>$C$261</t>
  </si>
  <si>
    <t xml:space="preserve"> -cw_map("BR","10-EF-&gt;C.4. 902")</t>
  </si>
  <si>
    <t>$C$262</t>
  </si>
  <si>
    <t xml:space="preserve"> -cw_map("BR","10-EF-&gt;C.4. 904")</t>
  </si>
  <si>
    <t>$C$263</t>
  </si>
  <si>
    <t xml:space="preserve"> -cw_map("BR","10-EF-&gt;C.4. 905")</t>
  </si>
  <si>
    <t>$C$264</t>
  </si>
  <si>
    <t xml:space="preserve"> -cw_map("BR","10-EF-&gt;C.4. 909")</t>
  </si>
  <si>
    <t>$C$265</t>
  </si>
  <si>
    <t xml:space="preserve"> -cw_map("BR","10-EF-&gt;C.4. 910")</t>
  </si>
  <si>
    <t>$C$266</t>
  </si>
  <si>
    <t xml:space="preserve"> -cw_map("BR","10-EF-&gt;C.4. 920")</t>
  </si>
  <si>
    <t>$C$267</t>
  </si>
  <si>
    <t xml:space="preserve"> -cw_map("BR","10-EF-&gt;C.4. 930")</t>
  </si>
  <si>
    <t>$C$268</t>
  </si>
  <si>
    <t xml:space="preserve"> -cw_map("BR","10-EF-&gt;C.4. 932")</t>
  </si>
  <si>
    <t>$C$269</t>
  </si>
  <si>
    <t xml:space="preserve"> -cw_map("BR","10-EF-&gt;C.4. 960")</t>
  </si>
  <si>
    <t>$C$270</t>
  </si>
  <si>
    <t xml:space="preserve"> -cw_map("BR","10-EF-&gt;C.4. 991")</t>
  </si>
  <si>
    <t>$C$271</t>
  </si>
  <si>
    <t xml:space="preserve"> -cw_map("BR","10-EF-&gt;C.4. 992")</t>
  </si>
  <si>
    <t>$C$272</t>
  </si>
  <si>
    <t xml:space="preserve"> -cw_map("BR","10-EF-&gt;C.4. 998")</t>
  </si>
  <si>
    <t>SH:Expenditures 15-22</t>
  </si>
  <si>
    <t xml:space="preserve"> cw_map("BR","10-EF-&gt;D.1.1001")</t>
  </si>
  <si>
    <t>$D$5</t>
  </si>
  <si>
    <t xml:space="preserve"> cw_map("BR","10-EF-&gt;D.1.1002")</t>
  </si>
  <si>
    <t>$E$5</t>
  </si>
  <si>
    <t xml:space="preserve"> cw_map("BR","10-EF-&gt;D.1.1003")</t>
  </si>
  <si>
    <t>$F$5</t>
  </si>
  <si>
    <t xml:space="preserve"> cw_map("BR","10-EF-&gt;D.1.1004")</t>
  </si>
  <si>
    <t>$G$5</t>
  </si>
  <si>
    <t xml:space="preserve"> cw_map("BR","10-EF-&gt;D.1.1005")</t>
  </si>
  <si>
    <t>$H$5</t>
  </si>
  <si>
    <t xml:space="preserve"> cw_map("BR","10-EF-&gt;D.1.1006")</t>
  </si>
  <si>
    <t>$I$5</t>
  </si>
  <si>
    <t xml:space="preserve"> cw_map("BR","10-EF-&gt;D.1.1007")</t>
  </si>
  <si>
    <t>$J$5</t>
  </si>
  <si>
    <t xml:space="preserve"> cw_map("BR","10-EF-&gt;D.1.1008")</t>
  </si>
  <si>
    <t>$L$5</t>
  </si>
  <si>
    <t xml:space="preserve"> cw_map("BBR","10-EF-&gt;D.1.100*")-cw_map("BBR","10-EF-&gt;D.1.10022")</t>
  </si>
  <si>
    <t>$E$6</t>
  </si>
  <si>
    <t xml:space="preserve"> cw_map("BR","10-EF-&gt;D.1.1153")</t>
  </si>
  <si>
    <t>$L$6</t>
  </si>
  <si>
    <t xml:space="preserve"> cw_map("BBR","10-EF-&gt;D.1.1153")</t>
  </si>
  <si>
    <t xml:space="preserve"> cw_map("BR","10-EF-&gt;D.1.1251")</t>
  </si>
  <si>
    <t>$D$7</t>
  </si>
  <si>
    <t xml:space="preserve"> cw_map("BR","10-EF-&gt;D.1.1252")</t>
  </si>
  <si>
    <t>$E$7</t>
  </si>
  <si>
    <t xml:space="preserve"> cw_map("BR","10-EF-&gt;D.1.1253")</t>
  </si>
  <si>
    <t>$F$7</t>
  </si>
  <si>
    <t xml:space="preserve"> cw_map("BR","10-EF-&gt;D.1.1254")</t>
  </si>
  <si>
    <t>$G$7</t>
  </si>
  <si>
    <t xml:space="preserve"> cw_map("BR","10-EF-&gt;D.1.1255")</t>
  </si>
  <si>
    <t>$H$7</t>
  </si>
  <si>
    <t xml:space="preserve"> cw_map("BR","10-EF-&gt;D.1.1256")</t>
  </si>
  <si>
    <t>$I$7</t>
  </si>
  <si>
    <t xml:space="preserve"> cw_map("BR","10-EF-&gt;D.1.1257")</t>
  </si>
  <si>
    <t>$J$7</t>
  </si>
  <si>
    <t xml:space="preserve"> cw_map("BR","10-EF-&gt;D.1.1258")</t>
  </si>
  <si>
    <t>$L$7</t>
  </si>
  <si>
    <t xml:space="preserve"> cw_map("BBR","10-EF-&gt;D.1.125*")</t>
  </si>
  <si>
    <t xml:space="preserve"> cw_map("BR","10-EF-&gt;D.1.2001")</t>
  </si>
  <si>
    <t>$D$8</t>
  </si>
  <si>
    <t xml:space="preserve"> cw_map("BR","10-EF-&gt;D.1.2002")</t>
  </si>
  <si>
    <t>$E$8</t>
  </si>
  <si>
    <t xml:space="preserve"> cw_map("BR","10-EF-&gt;D.1.2003")</t>
  </si>
  <si>
    <t>$F$8</t>
  </si>
  <si>
    <t xml:space="preserve"> cw_map("BR","10-EF-&gt;D.1.2004")</t>
  </si>
  <si>
    <t>$G$8</t>
  </si>
  <si>
    <t xml:space="preserve"> cw_map("BR","10-EF-&gt;D.1.2005")</t>
  </si>
  <si>
    <t>$H$8</t>
  </si>
  <si>
    <t xml:space="preserve"> cw_map("BR","10-EF-&gt;D.1.2006")</t>
  </si>
  <si>
    <t>$I$8</t>
  </si>
  <si>
    <t xml:space="preserve"> cw_map("BR","10-EF-&gt;D.1.2007")</t>
  </si>
  <si>
    <t>$J$8</t>
  </si>
  <si>
    <t xml:space="preserve"> cw_map("BR","10-EF-&gt;D.1.2008")</t>
  </si>
  <si>
    <t>$L$8</t>
  </si>
  <si>
    <t xml:space="preserve"> cw_map("BBR","10-EF-&gt;D.1.200*")</t>
  </si>
  <si>
    <t xml:space="preserve"> cw_map("BR","10-EF-&gt;D.1.2251")</t>
  </si>
  <si>
    <t>$D$9</t>
  </si>
  <si>
    <t xml:space="preserve"> cw_map("BR","10-EF-&gt;D.1.2252")</t>
  </si>
  <si>
    <t>$E$9</t>
  </si>
  <si>
    <t xml:space="preserve"> cw_map("BR","10-EF-&gt;D.1.2253")</t>
  </si>
  <si>
    <t>$F$9</t>
  </si>
  <si>
    <t xml:space="preserve"> cw_map("BR","10-EF-&gt;D.1.2254")</t>
  </si>
  <si>
    <t>$G$9</t>
  </si>
  <si>
    <t xml:space="preserve"> cw_map("BR","10-EF-&gt;D.1.2255")</t>
  </si>
  <si>
    <t>$H$9</t>
  </si>
  <si>
    <t xml:space="preserve"> cw_map("BR","10-EF-&gt;D.1.2256")</t>
  </si>
  <si>
    <t>$I$9</t>
  </si>
  <si>
    <t xml:space="preserve"> cw_map("BR","10-EF-&gt;D.1.2257")</t>
  </si>
  <si>
    <t>$J$9</t>
  </si>
  <si>
    <t xml:space="preserve"> cw_map("BR","10-EF-&gt;D.1.2258")</t>
  </si>
  <si>
    <t>$L$9</t>
  </si>
  <si>
    <t xml:space="preserve"> cw_map("BBR","10-EF-&gt;D.1.225*")</t>
  </si>
  <si>
    <t xml:space="preserve"> cw_map("BR","10-EF-&gt;D.1.2501")</t>
  </si>
  <si>
    <t>$D$10</t>
  </si>
  <si>
    <t xml:space="preserve"> cw_map("BR","10-EF-&gt;D.1.2502")</t>
  </si>
  <si>
    <t>$E$10</t>
  </si>
  <si>
    <t xml:space="preserve"> cw_map("BR","10-EF-&gt;D.1.2503")</t>
  </si>
  <si>
    <t>$F$10</t>
  </si>
  <si>
    <t xml:space="preserve"> cw_map("BR","10-EF-&gt;D.1.2504")</t>
  </si>
  <si>
    <t>$G$10</t>
  </si>
  <si>
    <t xml:space="preserve"> cw_map("BR","10-EF-&gt;D.1.2505")</t>
  </si>
  <si>
    <t>$H$10</t>
  </si>
  <si>
    <t xml:space="preserve"> cw_map("BR","10-EF-&gt;D.1.2506")</t>
  </si>
  <si>
    <t>$I$10</t>
  </si>
  <si>
    <t xml:space="preserve"> cw_map("BR","10-EF-&gt;D.1.2507")</t>
  </si>
  <si>
    <t>$J$10</t>
  </si>
  <si>
    <t xml:space="preserve"> cw_map("BR","10-EF-&gt;D.1.2508")</t>
  </si>
  <si>
    <t>$L$10</t>
  </si>
  <si>
    <t xml:space="preserve"> cw_map("BBR","10-EF-&gt;D.1.250*")</t>
  </si>
  <si>
    <t xml:space="preserve"> cw_map("BR","10-EF-&gt;D.1.2751")</t>
  </si>
  <si>
    <t>$D$11</t>
  </si>
  <si>
    <t xml:space="preserve"> cw_map("BR","10-EF-&gt;D.1.2752")</t>
  </si>
  <si>
    <t>$E$11</t>
  </si>
  <si>
    <t xml:space="preserve"> cw_map("BR","10-EF-&gt;D.1.2753")</t>
  </si>
  <si>
    <t>$F$11</t>
  </si>
  <si>
    <t xml:space="preserve"> cw_map("BR","10-EF-&gt;D.1.2754")</t>
  </si>
  <si>
    <t>$G$11</t>
  </si>
  <si>
    <t xml:space="preserve"> cw_map("BR","10-EF-&gt;D.1.2755")</t>
  </si>
  <si>
    <t>$H$11</t>
  </si>
  <si>
    <t xml:space="preserve"> cw_map("BR","10-EF-&gt;D.1.2756")</t>
  </si>
  <si>
    <t>$I$11</t>
  </si>
  <si>
    <t xml:space="preserve"> cw_map("BR","10-EF-&gt;D.1.2757")</t>
  </si>
  <si>
    <t>$J$11</t>
  </si>
  <si>
    <t xml:space="preserve"> cw_map("BR","10-EF-&gt;D.1.2758")</t>
  </si>
  <si>
    <t>$L$11</t>
  </si>
  <si>
    <t xml:space="preserve"> cw_map("BBR","10-EF-&gt;D.1.275*")</t>
  </si>
  <si>
    <t xml:space="preserve"> cw_map("BR","10-EF-&gt;D.1.3001")</t>
  </si>
  <si>
    <t>$D$12</t>
  </si>
  <si>
    <t xml:space="preserve"> cw_map("BR","10-EF-&gt;D.1.3002")</t>
  </si>
  <si>
    <t>$E$12</t>
  </si>
  <si>
    <t xml:space="preserve"> cw_map("BR","10-EF-&gt;D.1.3003")</t>
  </si>
  <si>
    <t>$F$12</t>
  </si>
  <si>
    <t xml:space="preserve"> cw_map("BR","10-EF-&gt;D.1.3004")</t>
  </si>
  <si>
    <t>$G$12</t>
  </si>
  <si>
    <t xml:space="preserve"> cw_map("BR","10-EF-&gt;D.1.3005")</t>
  </si>
  <si>
    <t>$H$12</t>
  </si>
  <si>
    <t xml:space="preserve"> cw_map("BR","10-EF-&gt;D.1.3006")</t>
  </si>
  <si>
    <t>$I$12</t>
  </si>
  <si>
    <t xml:space="preserve"> cw_map("BR","10-EF-&gt;D.1.3007")</t>
  </si>
  <si>
    <t>$J$12</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</si>
  <si>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</si>
  <si>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</si>
  <si>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</si>
  <si>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</si>
  <si>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</si>
  <si>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</si>
  <si>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</si>
  <si>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</si>
  <si>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</si>
  <si>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</si>
  <si>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</si>
  <si>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</si>
  <si>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</si>
  <si>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</si>
  <si>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</si>
  <si>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</si>
  <si>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</si>
  <si>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</si>
  <si>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</si>
  <si>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</si>
  <si>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</si>
  <si>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</si>
  <si>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$D$14</t>
  </si>
  <si>
    <t xml:space="preserve"> cw_map("BR","10-EF-&gt;D.1.5002")</t>
  </si>
  <si>
    <t>$E$14</t>
  </si>
  <si>
    <t xml:space="preserve"> cw_map("BR","10-EF-&gt;D.1.5003")</t>
  </si>
  <si>
    <t>$F$14</t>
  </si>
  <si>
    <t xml:space="preserve"> cw_map("BR","10-EF-&gt;D.1.5004")</t>
  </si>
  <si>
    <t>$G$14</t>
  </si>
  <si>
    <t xml:space="preserve"> cw_map("BR","10-EF-&gt;D.1.5005")</t>
  </si>
  <si>
    <t>$H$14</t>
  </si>
  <si>
    <t xml:space="preserve"> cw_map("BR","10-EF-&gt;D.1.5006")</t>
  </si>
  <si>
    <t>$I$14</t>
  </si>
  <si>
    <t xml:space="preserve"> cw_map("BR","10-EF-&gt;D.1.5007")</t>
  </si>
  <si>
    <t>$J$14</t>
  </si>
  <si>
    <t xml:space="preserve"> cw_map("BR","10-EF-&gt;D.1.5008")</t>
  </si>
  <si>
    <t>$L$14</t>
  </si>
  <si>
    <t xml:space="preserve"> cw_map("BBR","10-EF-&gt;D.1.500*")</t>
  </si>
  <si>
    <t xml:space="preserve"> cw_map("BR","10-EF-&gt;D.1.6001")</t>
  </si>
  <si>
    <t>$D$15</t>
  </si>
  <si>
    <t xml:space="preserve"> cw_map("BR","10-EF-&gt;D.1.6002")</t>
  </si>
  <si>
    <t>$E$15</t>
  </si>
  <si>
    <t xml:space="preserve"> cw_map("BR","10-EF-&gt;D.1.6003")</t>
  </si>
  <si>
    <t>$F$15</t>
  </si>
  <si>
    <t xml:space="preserve"> cw_map("BR","10-EF-&gt;D.1.6004")</t>
  </si>
  <si>
    <t>$G$15</t>
  </si>
  <si>
    <t xml:space="preserve"> cw_map("BR","10-EF-&gt;D.1.6005")</t>
  </si>
  <si>
    <t>$H$15</t>
  </si>
  <si>
    <t xml:space="preserve"> cw_map("BR","10-EF-&gt;D.1.6006")</t>
  </si>
  <si>
    <t>$I$15</t>
  </si>
  <si>
    <t xml:space="preserve"> cw_map("BR","10-EF-&gt;D.1.6007")</t>
  </si>
  <si>
    <t>$J$15</t>
  </si>
  <si>
    <t xml:space="preserve"> cw_map("BR","10-EF-&gt;D.1.6008")</t>
  </si>
  <si>
    <t>$L$15</t>
  </si>
  <si>
    <t xml:space="preserve"> cw_map("BBR","10-EF-&gt;D.1.600*")</t>
  </si>
  <si>
    <t xml:space="preserve"> cw_map("BR","10-EF-&gt;D.1.6501")</t>
  </si>
  <si>
    <t>$D$16</t>
  </si>
  <si>
    <t xml:space="preserve"> cw_map("BR","10-EF-&gt;D.1.6502")</t>
  </si>
  <si>
    <t>$E$16</t>
  </si>
  <si>
    <t xml:space="preserve"> cw_map("BR","10-EF-&gt;D.1.6503")</t>
  </si>
  <si>
    <t>$F$16</t>
  </si>
  <si>
    <t xml:space="preserve"> cw_map("BR","10-EF-&gt;D.1.6504")</t>
  </si>
  <si>
    <t>$G$16</t>
  </si>
  <si>
    <t xml:space="preserve"> cw_map("BR","10-EF-&gt;D.1.6505")</t>
  </si>
  <si>
    <t>$H$16</t>
  </si>
  <si>
    <t xml:space="preserve"> cw_map("BR","10-EF-&gt;D.1.6506")</t>
  </si>
  <si>
    <t>$I$16</t>
  </si>
  <si>
    <t xml:space="preserve"> cw_map("BR","10-EF-&gt;D.1.6507")</t>
  </si>
  <si>
    <t>$J$16</t>
  </si>
  <si>
    <t xml:space="preserve"> cw_map("BR","10-EF-&gt;D.1.6508")</t>
  </si>
  <si>
    <t>$L$16</t>
  </si>
  <si>
    <t xml:space="preserve"> cw_map("BBR","10-EF-&gt;D.1.650*")</t>
  </si>
  <si>
    <t xml:space="preserve"> cw_map("BR","10-EF-&gt;D.1.7001")</t>
  </si>
  <si>
    <t>$D$17</t>
  </si>
  <si>
    <t xml:space="preserve"> cw_map("BR","10-EF-&gt;D.1.7002")</t>
  </si>
  <si>
    <t>$E$17</t>
  </si>
  <si>
    <t xml:space="preserve"> cw_map("BR","10-EF-&gt;D.1.7003")</t>
  </si>
  <si>
    <t>$F$17</t>
  </si>
  <si>
    <t xml:space="preserve"> cw_map("BR","10-EF-&gt;D.1.7004")</t>
  </si>
  <si>
    <t>$G$17</t>
  </si>
  <si>
    <t xml:space="preserve"> cw_map("BR","10-EF-&gt;D.1.7005")</t>
  </si>
  <si>
    <t>$H$17</t>
  </si>
  <si>
    <t xml:space="preserve"> cw_map("BR","10-EF-&gt;D.1.7006")</t>
  </si>
  <si>
    <t>$I$17</t>
  </si>
  <si>
    <t xml:space="preserve"> cw_map("BR","10-EF-&gt;D.1.7007")</t>
  </si>
  <si>
    <t>$J$17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</si>
  <si>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</si>
  <si>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</si>
  <si>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</si>
  <si>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</si>
  <si>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</si>
  <si>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</si>
  <si>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</si>
  <si>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</si>
  <si>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</si>
  <si>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</si>
  <si>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</si>
  <si>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</si>
  <si>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</si>
  <si>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</si>
  <si>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</si>
  <si>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</si>
  <si>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</si>
  <si>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</si>
  <si>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</si>
  <si>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</si>
  <si>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</si>
  <si>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</si>
  <si>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</si>
  <si>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</si>
  <si>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</si>
  <si>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</si>
  <si>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</si>
  <si>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</si>
  <si>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</si>
  <si>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</si>
  <si>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</si>
  <si>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</si>
  <si>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</si>
  <si>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</si>
  <si>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</si>
  <si>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</si>
  <si>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</si>
  <si>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</si>
  <si>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</si>
  <si>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</si>
  <si>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</si>
  <si>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</si>
  <si>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</si>
  <si>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</si>
  <si>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</si>
  <si>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</si>
  <si>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</si>
  <si>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</si>
  <si>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</si>
  <si>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</si>
  <si>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</si>
  <si>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</si>
  <si>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</si>
  <si>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</si>
  <si>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</si>
  <si>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</si>
  <si>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</si>
  <si>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</si>
  <si>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</si>
  <si>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$H$25</t>
  </si>
  <si>
    <t xml:space="preserve"> cw_map("BR","10-EF-&gt;D.1.9156")</t>
  </si>
  <si>
    <t>$L$25</t>
  </si>
  <si>
    <t xml:space="preserve"> cw_map("BBR","10-EF-&gt;D.1.915*")</t>
  </si>
  <si>
    <t>$H$26</t>
  </si>
  <si>
    <t xml:space="preserve"> cw_map("BR","10-EF-&gt;D.1.9166")</t>
  </si>
  <si>
    <t>$L$26</t>
  </si>
  <si>
    <t xml:space="preserve"> cw_map("BBR","10-EF-&gt;D.1.916*")</t>
  </si>
  <si>
    <t>$H$27</t>
  </si>
  <si>
    <t xml:space="preserve"> cw_map("BR","10-EF-&gt;D.1.9176")</t>
  </si>
  <si>
    <t>$L$27</t>
  </si>
  <si>
    <t xml:space="preserve"> cw_map("BBR","10-EF-&gt;D.1.917*")</t>
  </si>
  <si>
    <t>$H$28</t>
  </si>
  <si>
    <t xml:space="preserve"> cw_map("BR","10-EF-&gt;D.1.9186")</t>
  </si>
  <si>
    <t>$L$28</t>
  </si>
  <si>
    <t xml:space="preserve"> cw_map("BBR","10-EF-&gt;D.1.918*")</t>
  </si>
  <si>
    <t>$H$29</t>
  </si>
  <si>
    <t xml:space="preserve"> cw_map("BR","10-EF-&gt;D.1.9196")</t>
  </si>
  <si>
    <t>$L$29</t>
  </si>
  <si>
    <t xml:space="preserve"> cw_map("BBR","10-EF-&gt;D.1.919*")</t>
  </si>
  <si>
    <t>$H$30</t>
  </si>
  <si>
    <t xml:space="preserve"> cw_map("BR","10-EF-&gt;D.1.9206")</t>
  </si>
  <si>
    <t>$L$30</t>
  </si>
  <si>
    <t xml:space="preserve"> cw_map("BBR","10-EF-&gt;D.1.920*")</t>
  </si>
  <si>
    <t>$H$31</t>
  </si>
  <si>
    <t xml:space="preserve"> cw_map("BR","10-EF-&gt;D.1.9216")</t>
  </si>
  <si>
    <t>$L$31</t>
  </si>
  <si>
    <t xml:space="preserve"> cw_map("BBR","10-EF-&gt;D.1.921*")</t>
  </si>
  <si>
    <t>$H$32</t>
  </si>
  <si>
    <t xml:space="preserve"> cw_map("BR","10-EF-&gt;D.1.9226")</t>
  </si>
  <si>
    <t>$L$32</t>
  </si>
  <si>
    <t xml:space="preserve"> cw_map("BBR","10-EF-&gt;D.1.922*")</t>
  </si>
  <si>
    <t xml:space="preserve"> cw_map("BR","10-EF-&gt;D.2.1101")</t>
  </si>
  <si>
    <t>$D$36</t>
  </si>
  <si>
    <t xml:space="preserve"> cw_map("BR","10-EF-&gt;D.2.1102")</t>
  </si>
  <si>
    <t>$E$36</t>
  </si>
  <si>
    <t xml:space="preserve"> cw_map("BR","10-EF-&gt;D.2.1103")</t>
  </si>
  <si>
    <t>$F$36</t>
  </si>
  <si>
    <t xml:space="preserve"> cw_map("BR","10-EF-&gt;D.2.1104")</t>
  </si>
  <si>
    <t>$G$36</t>
  </si>
  <si>
    <t xml:space="preserve"> cw_map("BR","10-EF-&gt;D.2.1105")</t>
  </si>
  <si>
    <t>$H$36</t>
  </si>
  <si>
    <t xml:space="preserve"> cw_map("BR","10-EF-&gt;D.2.1106")</t>
  </si>
  <si>
    <t>$I$36</t>
  </si>
  <si>
    <t xml:space="preserve"> cw_map("BR","10-EF-&gt;D.2.1107")</t>
  </si>
  <si>
    <t>$J$36</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</si>
  <si>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</si>
  <si>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</si>
  <si>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</si>
  <si>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</si>
  <si>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</si>
  <si>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</si>
  <si>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</si>
  <si>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</si>
  <si>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</si>
  <si>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</si>
  <si>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</si>
  <si>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</si>
  <si>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</si>
  <si>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</si>
  <si>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</si>
  <si>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</si>
  <si>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</si>
  <si>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</si>
  <si>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</si>
  <si>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</si>
  <si>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</si>
  <si>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$D$38</t>
  </si>
  <si>
    <t xml:space="preserve"> cw_map("BR","10-EF-&gt;D.2.1302")</t>
  </si>
  <si>
    <t>$E$38</t>
  </si>
  <si>
    <t xml:space="preserve"> cw_map("BR","10-EF-&gt;D.2.1303")</t>
  </si>
  <si>
    <t>$F$38</t>
  </si>
  <si>
    <t xml:space="preserve"> cw_map("BR","10-EF-&gt;D.2.1304")</t>
  </si>
  <si>
    <t>$G$38</t>
  </si>
  <si>
    <t xml:space="preserve"> cw_map("BR","10-EF-&gt;D.2.1305")</t>
  </si>
  <si>
    <t>$H$38</t>
  </si>
  <si>
    <t xml:space="preserve"> cw_map("BR","10-EF-&gt;D.2.1306")</t>
  </si>
  <si>
    <t>$I$38</t>
  </si>
  <si>
    <t xml:space="preserve"> cw_map("BR","10-EF-&gt;D.2.1307")</t>
  </si>
  <si>
    <t>$J$38</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</si>
  <si>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</si>
  <si>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</si>
  <si>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</si>
  <si>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</si>
  <si>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</si>
  <si>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</si>
  <si>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</si>
  <si>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</si>
  <si>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</si>
  <si>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</si>
  <si>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</si>
  <si>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</si>
  <si>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</si>
  <si>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</si>
  <si>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</si>
  <si>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</si>
  <si>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</si>
  <si>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</si>
  <si>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</si>
  <si>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</si>
  <si>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</si>
  <si>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</si>
  <si>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</si>
  <si>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</si>
  <si>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</si>
  <si>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</si>
  <si>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</si>
  <si>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</si>
  <si>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</si>
  <si>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</si>
  <si>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</si>
  <si>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</si>
  <si>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</si>
  <si>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</si>
  <si>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</si>
  <si>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</si>
  <si>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</si>
  <si>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</si>
  <si>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</si>
  <si>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</si>
  <si>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</si>
  <si>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</si>
  <si>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</si>
  <si>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</si>
  <si>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</si>
  <si>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</si>
  <si>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</si>
  <si>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</si>
  <si>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</si>
  <si>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</si>
  <si>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</si>
  <si>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</si>
  <si>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</si>
  <si>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</si>
  <si>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</si>
  <si>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</si>
  <si>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</si>
  <si>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</si>
  <si>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</si>
  <si>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</si>
  <si>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</si>
  <si>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</si>
  <si>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$F$44</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</si>
  <si>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</si>
  <si>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</si>
  <si>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</si>
  <si>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</si>
  <si>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</si>
  <si>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</si>
  <si>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</si>
  <si>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</si>
  <si>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</si>
  <si>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</si>
  <si>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</si>
  <si>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</si>
  <si>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</si>
  <si>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</si>
  <si>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</si>
  <si>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</si>
  <si>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</si>
  <si>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$F$45</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</si>
  <si>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</si>
  <si>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</si>
  <si>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</si>
  <si>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</si>
  <si>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</si>
  <si>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</si>
  <si>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</si>
  <si>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</si>
  <si>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</si>
  <si>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</si>
  <si>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</si>
  <si>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</si>
  <si>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</si>
  <si>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</si>
  <si>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</si>
  <si>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</si>
  <si>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</si>
  <si>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$F$46</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</si>
  <si>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</si>
  <si>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</si>
  <si>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</si>
  <si>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</si>
  <si>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</si>
  <si>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</si>
  <si>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</si>
  <si>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</si>
  <si>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</si>
  <si>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</si>
  <si>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</si>
  <si>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</si>
  <si>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$D$49</t>
  </si>
  <si>
    <t xml:space="preserve"> cw_map("BR","10-EF-&gt;D.2.3102")</t>
  </si>
  <si>
    <t>$E$49</t>
  </si>
  <si>
    <t xml:space="preserve"> cw_map("BR","10-EF-&gt;D.2.3103")</t>
  </si>
  <si>
    <t>$F$49</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</si>
  <si>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</si>
  <si>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</si>
  <si>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</si>
  <si>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</si>
  <si>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</si>
  <si>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</si>
  <si>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</si>
  <si>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</si>
  <si>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</si>
  <si>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</si>
  <si>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</si>
  <si>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</si>
  <si>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$D$50</t>
  </si>
  <si>
    <t xml:space="preserve"> cw_map("BR","10-EF-&gt;D.2.3202")</t>
  </si>
  <si>
    <t>$E$50</t>
  </si>
  <si>
    <t xml:space="preserve"> cw_map("BR","10-EF-&gt;D.2.3203")</t>
  </si>
  <si>
    <t>$F$50</t>
  </si>
  <si>
    <t xml:space="preserve"> cw_map("BR","10-EF-&gt;D.2.3204")</t>
  </si>
  <si>
    <t>$G$50</t>
  </si>
  <si>
    <t xml:space="preserve"> cw_map("BR","10-EF-&gt;D.2.3205")</t>
  </si>
  <si>
    <t>$H$50</t>
  </si>
  <si>
    <t xml:space="preserve"> cw_map("BR","10-EF-&gt;D.2.3206")</t>
  </si>
  <si>
    <t>$I$50</t>
  </si>
  <si>
    <t xml:space="preserve"> cw_map("BR","10-EF-&gt;D.2.3207")</t>
  </si>
  <si>
    <t>$J$50</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</si>
  <si>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</si>
  <si>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</si>
  <si>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</si>
  <si>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</si>
  <si>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</si>
  <si>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</si>
  <si>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</si>
  <si>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</si>
  <si>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</si>
  <si>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$F$51</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</si>
  <si>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</si>
  <si>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</si>
  <si>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</si>
  <si>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</si>
  <si>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</si>
  <si>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</si>
  <si>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</si>
  <si>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</si>
  <si>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</si>
  <si>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</si>
  <si>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</si>
  <si>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</si>
  <si>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</si>
  <si>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</si>
  <si>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</si>
  <si>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</si>
  <si>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</si>
  <si>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$F$52</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</si>
  <si>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</si>
  <si>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</si>
  <si>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</si>
  <si>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</si>
  <si>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</si>
  <si>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</si>
  <si>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</si>
  <si>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</si>
  <si>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</si>
  <si>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</si>
  <si>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</si>
  <si>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</si>
  <si>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$D$55</t>
  </si>
  <si>
    <t xml:space="preserve"> cw_map("BR","10-EF-&gt;D.2.4102")</t>
  </si>
  <si>
    <t>$E$55</t>
  </si>
  <si>
    <t xml:space="preserve"> cw_map("BR","10-EF-&gt;D.2.4103")</t>
  </si>
  <si>
    <t>$F$55</t>
  </si>
  <si>
    <t xml:space="preserve"> cw_map("BR","10-EF-&gt;D.2.4104")</t>
  </si>
  <si>
    <t>$G$55</t>
  </si>
  <si>
    <t xml:space="preserve"> cw_map("BR","10-EF-&gt;D.2.4105")</t>
  </si>
  <si>
    <t>$H$55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</si>
  <si>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</si>
  <si>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</si>
  <si>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</si>
  <si>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</si>
  <si>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</si>
  <si>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</si>
  <si>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</si>
  <si>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</si>
  <si>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$D$56</t>
  </si>
  <si>
    <t xml:space="preserve"> cw_map("BR","10-EF-&gt;D.2.4902")</t>
  </si>
  <si>
    <t>$E$56</t>
  </si>
  <si>
    <t xml:space="preserve"> cw_map("BR","10-EF-&gt;D.2.4903")</t>
  </si>
  <si>
    <t>$F$56</t>
  </si>
  <si>
    <t xml:space="preserve"> cw_map("BR","10-EF-&gt;D.2.4904")</t>
  </si>
  <si>
    <t>$G$56</t>
  </si>
  <si>
    <t xml:space="preserve"> cw_map("BR","10-EF-&gt;D.2.4905")</t>
  </si>
  <si>
    <t>$H$56</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</si>
  <si>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</si>
  <si>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</si>
  <si>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</si>
  <si>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</si>
  <si>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</si>
  <si>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</si>
  <si>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</si>
  <si>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</si>
  <si>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$D$59</t>
  </si>
  <si>
    <t xml:space="preserve"> cw_map("BR","10-EF-&gt;D.2.5102")</t>
  </si>
  <si>
    <t>$E$59</t>
  </si>
  <si>
    <t xml:space="preserve"> cw_map("BR","10-EF-&gt;D.2.5103")</t>
  </si>
  <si>
    <t>$F$59</t>
  </si>
  <si>
    <t xml:space="preserve"> cw_map("BR","10-EF-&gt;D.2.5104")</t>
  </si>
  <si>
    <t>$G$59</t>
  </si>
  <si>
    <t xml:space="preserve"> cw_map("BR","10-EF-&gt;D.2.5105")</t>
  </si>
  <si>
    <t>$H$59</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</si>
  <si>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</si>
  <si>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</si>
  <si>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</si>
  <si>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</si>
  <si>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</si>
  <si>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</si>
  <si>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</si>
  <si>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</si>
  <si>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$D$60</t>
  </si>
  <si>
    <t xml:space="preserve"> cw_map("BR","10-EF-&gt;D.2.5202")</t>
  </si>
  <si>
    <t>$E$60</t>
  </si>
  <si>
    <t xml:space="preserve"> cw_map("BR","10-EF-&gt;D.2.5203")</t>
  </si>
  <si>
    <t>$F$60</t>
  </si>
  <si>
    <t xml:space="preserve"> cw_map("BR","10-EF-&gt;D.2.5204")</t>
  </si>
  <si>
    <t>$G$60</t>
  </si>
  <si>
    <t xml:space="preserve"> cw_map("BR","10-EF-&gt;D.2.5205")</t>
  </si>
  <si>
    <t>$H$60</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</si>
  <si>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</si>
  <si>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</si>
  <si>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</si>
  <si>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</si>
  <si>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</si>
  <si>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</si>
  <si>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</si>
  <si>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</si>
  <si>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$D$61</t>
  </si>
  <si>
    <t xml:space="preserve"> cw_map("BR","10-EF-&gt;D.2.5402")+cw_map("BR","10-EF-&gt;D.2.54022")</t>
  </si>
  <si>
    <t>$E$61</t>
  </si>
  <si>
    <t xml:space="preserve"> cw_map("BR","10-EF-&gt;D.2.5403")</t>
  </si>
  <si>
    <t>$F$61</t>
  </si>
  <si>
    <t xml:space="preserve"> cw_map("BR","10-EF-&gt;D.2.5404")</t>
  </si>
  <si>
    <t>$G$61</t>
  </si>
  <si>
    <t xml:space="preserve"> cw_map("BR","10-EF-&gt;D.2.5405")</t>
  </si>
  <si>
    <t>$H$61</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</si>
  <si>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</si>
  <si>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</si>
  <si>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</si>
  <si>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</si>
  <si>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</si>
  <si>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</si>
  <si>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</si>
  <si>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</si>
  <si>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$D$62</t>
  </si>
  <si>
    <t xml:space="preserve"> cw_map("BR","10-EF-&gt;D.2.5502")+cw_map("BR","10-EF-&gt;D.2.55022")</t>
  </si>
  <si>
    <t>$E$62</t>
  </si>
  <si>
    <t xml:space="preserve"> cw_map("BR","10-EF-&gt;D.2.5503")</t>
  </si>
  <si>
    <t>$F$62</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</si>
  <si>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</si>
  <si>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</si>
  <si>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</si>
  <si>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</si>
  <si>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</si>
  <si>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</si>
  <si>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</si>
  <si>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</si>
  <si>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</si>
  <si>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</si>
  <si>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</si>
  <si>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</si>
  <si>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$D$63</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</si>
  <si>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</si>
  <si>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</si>
  <si>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</si>
  <si>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</si>
  <si>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</si>
  <si>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</si>
  <si>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</si>
  <si>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</si>
  <si>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</si>
  <si>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</si>
  <si>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</si>
  <si>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</si>
  <si>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</si>
  <si>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</si>
  <si>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</si>
  <si>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</si>
  <si>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$D$64</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</si>
  <si>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</si>
  <si>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</si>
  <si>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</si>
  <si>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</si>
  <si>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</si>
  <si>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</si>
  <si>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</si>
  <si>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</si>
  <si>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</si>
  <si>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</si>
  <si>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</si>
  <si>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</si>
  <si>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</si>
  <si>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</si>
  <si>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</si>
  <si>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</si>
  <si>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$D$67</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</si>
  <si>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</si>
  <si>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</si>
  <si>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</si>
  <si>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</si>
  <si>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</si>
  <si>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</si>
  <si>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</si>
  <si>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</si>
  <si>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</si>
  <si>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</si>
  <si>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</si>
  <si>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</si>
  <si>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</si>
  <si>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</si>
  <si>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</si>
  <si>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</si>
  <si>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$D$68</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</si>
  <si>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</si>
  <si>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</si>
  <si>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</si>
  <si>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</si>
  <si>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</si>
  <si>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</si>
  <si>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</si>
  <si>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</si>
  <si>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</si>
  <si>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</si>
  <si>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</si>
  <si>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</si>
  <si>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</si>
  <si>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</si>
  <si>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</si>
  <si>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</si>
  <si>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$D$69</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</si>
  <si>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</si>
  <si>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</si>
  <si>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</si>
  <si>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</si>
  <si>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</si>
  <si>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</si>
  <si>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</si>
  <si>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</si>
  <si>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</si>
  <si>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</si>
  <si>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</si>
  <si>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</si>
  <si>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</si>
  <si>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</si>
  <si>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</si>
  <si>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</si>
  <si>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$D$70</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</si>
  <si>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</si>
  <si>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</si>
  <si>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</si>
  <si>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</si>
  <si>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</si>
  <si>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</si>
  <si>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</si>
  <si>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</si>
  <si>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</si>
  <si>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</si>
  <si>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</si>
  <si>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</si>
  <si>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</si>
  <si>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</si>
  <si>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</si>
  <si>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</si>
  <si>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$D$71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</si>
  <si>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</si>
  <si>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</si>
  <si>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</si>
  <si>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</si>
  <si>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</si>
  <si>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</si>
  <si>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</si>
  <si>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</si>
  <si>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</si>
  <si>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</si>
  <si>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</si>
  <si>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</si>
  <si>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</si>
  <si>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</si>
  <si>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</si>
  <si>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</si>
  <si>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$D$73</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</si>
  <si>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</si>
  <si>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</si>
  <si>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</si>
  <si>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</si>
  <si>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</si>
  <si>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</si>
  <si>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</si>
  <si>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</si>
  <si>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</si>
  <si>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</si>
  <si>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</si>
  <si>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</si>
  <si>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</si>
  <si>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</si>
  <si>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</si>
  <si>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</si>
  <si>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$D$75</t>
  </si>
  <si>
    <t xml:space="preserve"> cw_map("BR","10-EF-&gt;D.3.0002")</t>
  </si>
  <si>
    <t>$E$75</t>
  </si>
  <si>
    <t xml:space="preserve"> cw_map("BR","10-EF-&gt;D.3.0003")</t>
  </si>
  <si>
    <t>$F$75</t>
  </si>
  <si>
    <t xml:space="preserve"> cw_map("BR","10-EF-&gt;D.3.0004")</t>
  </si>
  <si>
    <t>$G$75</t>
  </si>
  <si>
    <t xml:space="preserve"> cw_map("BR","10-EF-&gt;D.3.0005")</t>
  </si>
  <si>
    <t>$H$75</t>
  </si>
  <si>
    <t xml:space="preserve"> cw_map("BR","10-EF-&gt;D.3.0006")</t>
  </si>
  <si>
    <t>$I$75</t>
  </si>
  <si>
    <t xml:space="preserve"> cw_map("BR","10-EF-&gt;D.3.0007")</t>
  </si>
  <si>
    <t>$J$75</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</si>
  <si>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</si>
  <si>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</si>
  <si>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</si>
  <si>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</si>
  <si>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</si>
  <si>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</si>
  <si>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</si>
  <si>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</si>
  <si>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</si>
  <si>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$E$79</t>
  </si>
  <si>
    <t xml:space="preserve"> cw_map("BR","10-EF-&gt;D.4.1203")</t>
  </si>
  <si>
    <t>$H$79</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</si>
  <si>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</si>
  <si>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</si>
  <si>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</si>
  <si>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</si>
  <si>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</si>
  <si>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</si>
  <si>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</si>
  <si>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</si>
  <si>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</si>
  <si>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</si>
  <si>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</si>
  <si>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</si>
  <si>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</si>
  <si>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</si>
  <si>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</si>
  <si>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</si>
  <si>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</si>
  <si>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</si>
  <si>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</si>
  <si>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</si>
  <si>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</si>
  <si>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</si>
  <si>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</si>
  <si>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</si>
  <si>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</si>
  <si>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</si>
  <si>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</si>
  <si>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</si>
  <si>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</si>
  <si>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</si>
  <si>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</si>
  <si>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</si>
  <si>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</si>
  <si>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</si>
  <si>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</si>
  <si>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</si>
  <si>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</si>
  <si>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</si>
  <si>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</si>
  <si>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</si>
  <si>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</si>
  <si>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</si>
  <si>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</si>
  <si>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</si>
  <si>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</si>
  <si>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</si>
  <si>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</si>
  <si>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</si>
  <si>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</si>
  <si>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</si>
  <si>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</si>
  <si>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</si>
  <si>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</si>
  <si>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</si>
  <si>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</si>
  <si>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</si>
  <si>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</si>
  <si>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</si>
  <si>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</si>
  <si>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</si>
  <si>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</si>
  <si>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</si>
  <si>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</si>
  <si>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</si>
  <si>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</si>
  <si>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</si>
  <si>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</si>
  <si>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$H$96</t>
  </si>
  <si>
    <t xml:space="preserve"> cw_map("BR","10-EF-&gt;D.4.3406")</t>
  </si>
  <si>
    <t>$L$96</t>
  </si>
  <si>
    <t xml:space="preserve"> cw_map("BBR","10-EF-&gt;D.4.3406")</t>
  </si>
  <si>
    <t>$H$97</t>
  </si>
  <si>
    <t xml:space="preserve"> cw_map("BR","10-EF-&gt;D.4.3706")</t>
  </si>
  <si>
    <t>$L$97</t>
  </si>
  <si>
    <t xml:space="preserve"> cw_map("BBR","10-EF-&gt;D.4.3706")</t>
  </si>
  <si>
    <t>$H$98</t>
  </si>
  <si>
    <t xml:space="preserve"> cw_map("BR","10-EF-&gt;D.4.3806")</t>
  </si>
  <si>
    <t>$L$98</t>
  </si>
  <si>
    <t xml:space="preserve"> cw_map("BBR","10-EF-&gt;D.4.3806")</t>
  </si>
  <si>
    <t>$E$99</t>
  </si>
  <si>
    <t xml:space="preserve"> cw_map("BR","10-EF-&gt;D.4.3903")</t>
  </si>
  <si>
    <t>$H$99</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</si>
  <si>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</si>
  <si>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</si>
  <si>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</si>
  <si>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</si>
  <si>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</si>
  <si>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</si>
  <si>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</si>
  <si>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</si>
  <si>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</si>
  <si>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</si>
  <si>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</si>
  <si>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</si>
  <si>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</si>
  <si>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$H$106</t>
  </si>
  <si>
    <t xml:space="preserve"> cw_map("BR","10-EF-&gt;D.5.1206")</t>
  </si>
  <si>
    <t>$L$106</t>
  </si>
  <si>
    <t xml:space="preserve"> cw_map("BBR","10-EF-&gt;D.5.1206")</t>
  </si>
  <si>
    <t>$H$107</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</si>
  <si>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</si>
  <si>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</si>
  <si>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</si>
  <si>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</si>
  <si>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</si>
  <si>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</si>
  <si>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</si>
  <si>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</si>
  <si>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</si>
  <si>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</si>
  <si>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</si>
  <si>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</si>
  <si>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</si>
  <si>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</si>
  <si>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</si>
  <si>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</si>
  <si>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</si>
  <si>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SH:SEFA</t>
  </si>
  <si>
    <t>$A$1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</si>
</sst>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0"/>
      <color theme="1"/>
      <name val="Arial"/>
      <family val="2"/>
    </font>
    <font>
      <b/>
      <u/>
      <sz val="10"/>
      <color theme="1"/>
      <name val="Arial"/>
      <family val="2"/>
    </font>
    <font>
      <sz val="12"/>
      <color theme="1"/>
      <name val="Arial Narrow"/>
      <family val="2"/>
    </font>
    <font>
      <sz val="10"/>
      <color theme="1"/>
      <name val="Arial Narrow"/>
      <family val="2"/>
    </font>
    <font>
      <b/>
      <sz val="10"/>
      <color theme="1"/>
      <name val="Arial Narrow"/>
      <family val="2"/>
    </font>
    <font>
      <sz val="10"/>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indexed="64"/>
      </bottom>
      <diagonal/>
    </border>
    <border>
      <left style="thin">
        <color theme="0" tint="-0.499984740745262"/>
      </left>
      <right style="thin">
        <color theme="0" tint="-0.499984740745262"/>
      </right>
      <top style="thin">
        <color indexed="64"/>
      </top>
      <bottom style="medium">
        <color indexed="64"/>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indexed="64"/>
      </top>
      <bottom style="thin">
        <color indexed="64"/>
      </bottom>
      <diagonal/>
    </border>
    <border>
      <left/>
      <right style="thin">
        <color theme="0" tint="-0.499984740745262"/>
      </right>
      <top/>
      <bottom style="medium">
        <color indexed="64"/>
      </bottom>
      <diagonal/>
    </border>
    <border>
      <left style="thin">
        <color indexed="64"/>
      </left>
      <right/>
      <top/>
      <bottom style="medium">
        <color indexed="64"/>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s>
  <cellStyleXfs count="23">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138" fillId="0" borderId="0"/>
    <xf numFmtId="43" fontId="138" fillId="0" borderId="0" applyFont="0" applyFill="0" applyBorder="0" applyAlignment="0" applyProtection="0"/>
  </cellStyleXfs>
  <cellXfs count="251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8" xfId="0" applyFont="1" applyFill="1" applyBorder="1" applyAlignment="1" applyProtection="1">
      <alignment horizontal="left" vertical="center"/>
    </xf>
    <xf numFmtId="164" fontId="52" fillId="18" borderId="118" xfId="0" applyNumberFormat="1" applyFont="1" applyFill="1" applyBorder="1" applyAlignment="1" applyProtection="1">
      <alignment horizontal="center" vertical="center"/>
    </xf>
    <xf numFmtId="164" fontId="62" fillId="18" borderId="118" xfId="0" applyNumberFormat="1" applyFont="1" applyFill="1" applyBorder="1" applyAlignment="1" applyProtection="1">
      <alignment vertical="center"/>
    </xf>
    <xf numFmtId="0" fontId="75" fillId="11" borderId="119"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4"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7"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4"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5" xfId="0" applyFont="1" applyFill="1" applyBorder="1" applyAlignment="1" applyProtection="1">
      <alignment horizontal="center" vertical="center"/>
    </xf>
    <xf numFmtId="164" fontId="52" fillId="14" borderId="116" xfId="0" applyNumberFormat="1" applyFont="1" applyFill="1" applyBorder="1" applyAlignment="1" applyProtection="1">
      <alignment horizontal="center" vertical="center"/>
    </xf>
    <xf numFmtId="164" fontId="62" fillId="14" borderId="116"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0" borderId="124" xfId="0" applyNumberFormat="1" applyFont="1" applyBorder="1" applyAlignment="1" applyProtection="1">
      <alignment horizontal="right"/>
      <protection locked="0"/>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38" fontId="53" fillId="0" borderId="121"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38" fontId="53" fillId="0" borderId="108"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0" borderId="124"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9" borderId="141" xfId="3" applyFont="1" applyFill="1" applyBorder="1" applyProtection="1"/>
    <xf numFmtId="0" fontId="55" fillId="9" borderId="141" xfId="3" applyFont="1" applyFill="1" applyBorder="1" applyAlignment="1" applyProtection="1">
      <alignment horizontal="center"/>
    </xf>
    <xf numFmtId="0" fontId="55" fillId="9" borderId="142"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0" xfId="3" applyFont="1" applyFill="1" applyBorder="1" applyProtection="1"/>
    <xf numFmtId="0" fontId="62" fillId="9" borderId="141"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4"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2" xfId="0" applyNumberFormat="1" applyFont="1" applyFill="1" applyBorder="1" applyAlignment="1">
      <alignment horizontal="left" vertical="center" wrapText="1"/>
    </xf>
    <xf numFmtId="49" fontId="62" fillId="18" borderId="124"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2"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4" xfId="0" applyFont="1" applyFill="1" applyBorder="1" applyAlignment="1">
      <alignment horizontal="left" vertical="center" wrapText="1"/>
    </xf>
    <xf numFmtId="3" fontId="62" fillId="18"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4" xfId="17" applyFont="1" applyFill="1" applyBorder="1" applyAlignment="1" applyProtection="1">
      <alignment horizontal="left" vertical="top" wrapText="1"/>
    </xf>
    <xf numFmtId="49" fontId="125" fillId="21" borderId="154" xfId="17" applyNumberFormat="1" applyFont="1" applyFill="1" applyBorder="1" applyAlignment="1" applyProtection="1">
      <alignment horizontal="center" vertical="top"/>
    </xf>
    <xf numFmtId="0" fontId="125" fillId="21" borderId="154" xfId="17" applyFont="1" applyFill="1" applyBorder="1" applyAlignment="1" applyProtection="1">
      <alignment vertical="top"/>
    </xf>
    <xf numFmtId="38" fontId="125" fillId="21" borderId="154" xfId="17" applyNumberFormat="1" applyFont="1" applyFill="1" applyBorder="1" applyAlignment="1" applyProtection="1">
      <alignment horizontal="right" vertical="top"/>
    </xf>
    <xf numFmtId="38" fontId="125" fillId="21"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1" fillId="0" borderId="0" xfId="2" applyNumberFormat="1" applyAlignment="1" applyProtection="1">
      <alignment vertical="center"/>
    </xf>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4"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4"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4" xfId="17" applyNumberFormat="1" applyFill="1" applyBorder="1" applyAlignment="1" applyProtection="1">
      <alignment horizontal="right" vertical="top"/>
    </xf>
    <xf numFmtId="38" fontId="5" fillId="17" borderId="154" xfId="17" applyNumberFormat="1" applyFill="1" applyBorder="1" applyAlignment="1" applyProtection="1">
      <alignment vertical="top"/>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0" fontId="5" fillId="17" borderId="155" xfId="17" applyFill="1" applyBorder="1" applyAlignment="1" applyProtection="1">
      <alignment horizontal="left" vertical="top" wrapText="1"/>
    </xf>
    <xf numFmtId="49" fontId="5" fillId="17" borderId="155" xfId="17" applyNumberFormat="1" applyFill="1" applyBorder="1" applyAlignment="1" applyProtection="1">
      <alignment vertical="top"/>
    </xf>
    <xf numFmtId="0" fontId="5" fillId="17" borderId="155" xfId="17" applyFill="1" applyBorder="1" applyAlignment="1" applyProtection="1">
      <alignment vertical="top"/>
    </xf>
    <xf numFmtId="0" fontId="53" fillId="17" borderId="123" xfId="0" applyFont="1" applyFill="1" applyBorder="1"/>
    <xf numFmtId="37" fontId="53" fillId="17" borderId="123" xfId="0" applyNumberFormat="1" applyFont="1" applyFill="1" applyBorder="1"/>
    <xf numFmtId="37" fontId="53" fillId="17" borderId="125"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4"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49" fontId="3" fillId="0" borderId="154"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6" borderId="72"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8" borderId="136"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0" xfId="18" applyFont="1"/>
    <xf numFmtId="181" fontId="136" fillId="0" borderId="162" xfId="19" applyNumberFormat="1" applyFont="1" applyBorder="1"/>
    <xf numFmtId="0" fontId="136" fillId="0" borderId="0" xfId="18" applyFont="1"/>
    <xf numFmtId="182" fontId="1" fillId="0" borderId="0" xfId="20" applyNumberFormat="1" applyFont="1"/>
    <xf numFmtId="182" fontId="1" fillId="0" borderId="74" xfId="20" applyNumberFormat="1" applyFont="1" applyFill="1" applyBorder="1"/>
    <xf numFmtId="182" fontId="1" fillId="0" borderId="0" xfId="20" applyNumberFormat="1" applyFont="1" applyBorder="1"/>
    <xf numFmtId="0" fontId="1" fillId="0" borderId="0" xfId="18" applyFont="1" applyAlignment="1">
      <alignment horizontal="left"/>
    </xf>
    <xf numFmtId="181" fontId="1" fillId="0" borderId="0" xfId="19" applyNumberFormat="1" applyFont="1"/>
    <xf numFmtId="0" fontId="1" fillId="0" borderId="0" xfId="18" applyFont="1" applyAlignment="1">
      <alignment horizontal="center"/>
    </xf>
    <xf numFmtId="182" fontId="1" fillId="0" borderId="74" xfId="20" applyNumberFormat="1" applyFont="1" applyBorder="1"/>
    <xf numFmtId="0" fontId="137" fillId="0" borderId="0" xfId="18" applyFont="1"/>
    <xf numFmtId="0" fontId="1" fillId="0" borderId="163" xfId="18" applyFont="1" applyBorder="1"/>
    <xf numFmtId="0" fontId="139" fillId="0" borderId="0" xfId="21" applyFont="1"/>
    <xf numFmtId="0" fontId="139" fillId="0" borderId="0" xfId="21" applyFont="1" applyAlignment="1">
      <alignment horizontal="center" wrapText="1"/>
    </xf>
    <xf numFmtId="0" fontId="140" fillId="0" borderId="0" xfId="21" applyFont="1" applyAlignment="1">
      <alignment horizontal="center"/>
    </xf>
    <xf numFmtId="182" fontId="139" fillId="0" borderId="0" xfId="21" applyNumberFormat="1" applyFont="1"/>
    <xf numFmtId="182" fontId="139" fillId="0" borderId="164" xfId="22" applyNumberFormat="1" applyFont="1" applyBorder="1"/>
    <xf numFmtId="182" fontId="139" fillId="0" borderId="165" xfId="22" applyNumberFormat="1" applyFont="1" applyBorder="1"/>
    <xf numFmtId="0" fontId="139" fillId="0" borderId="164" xfId="21" applyFont="1" applyBorder="1" applyAlignment="1">
      <alignment horizontal="center"/>
    </xf>
    <xf numFmtId="0" fontId="139" fillId="0" borderId="166" xfId="21" applyFont="1" applyBorder="1" applyAlignment="1">
      <alignment horizontal="center" wrapText="1"/>
    </xf>
    <xf numFmtId="0" fontId="140" fillId="0" borderId="166" xfId="21" applyFont="1" applyBorder="1" applyAlignment="1">
      <alignment horizontal="center"/>
    </xf>
    <xf numFmtId="0" fontId="139" fillId="0" borderId="166" xfId="21" applyFont="1" applyBorder="1"/>
    <xf numFmtId="0" fontId="139" fillId="0" borderId="167" xfId="21" applyFont="1" applyBorder="1"/>
    <xf numFmtId="0" fontId="140" fillId="0" borderId="168" xfId="21" applyFont="1" applyBorder="1"/>
    <xf numFmtId="182" fontId="139" fillId="0" borderId="169" xfId="22" applyNumberFormat="1" applyFont="1" applyBorder="1"/>
    <xf numFmtId="0" fontId="139" fillId="0" borderId="168" xfId="21" applyFont="1" applyBorder="1"/>
    <xf numFmtId="182" fontId="139" fillId="0" borderId="170" xfId="22" applyNumberFormat="1" applyFont="1" applyBorder="1"/>
    <xf numFmtId="0" fontId="139" fillId="0" borderId="164" xfId="21" quotePrefix="1" applyFont="1" applyBorder="1" applyAlignment="1">
      <alignment horizontal="center"/>
    </xf>
    <xf numFmtId="0" fontId="139" fillId="0" borderId="166" xfId="21" applyFont="1" applyFill="1" applyBorder="1"/>
    <xf numFmtId="182" fontId="139" fillId="0" borderId="170" xfId="22" applyNumberFormat="1" applyFont="1" applyBorder="1" applyAlignment="1">
      <alignment horizontal="center"/>
    </xf>
    <xf numFmtId="182" fontId="139" fillId="0" borderId="171" xfId="22" applyNumberFormat="1" applyFont="1" applyBorder="1"/>
    <xf numFmtId="0" fontId="139" fillId="0" borderId="164" xfId="21" applyFont="1" applyFill="1" applyBorder="1" applyAlignment="1">
      <alignment horizontal="center"/>
    </xf>
    <xf numFmtId="182" fontId="139" fillId="0" borderId="172" xfId="22" applyNumberFormat="1" applyFont="1" applyBorder="1"/>
    <xf numFmtId="0" fontId="141" fillId="0" borderId="164" xfId="21" applyFont="1" applyFill="1" applyBorder="1" applyAlignment="1">
      <alignment horizontal="center"/>
    </xf>
    <xf numFmtId="0" fontId="139" fillId="0" borderId="0" xfId="21" applyFont="1" applyFill="1"/>
    <xf numFmtId="182" fontId="139" fillId="0" borderId="173" xfId="22" applyNumberFormat="1" applyFont="1" applyBorder="1"/>
    <xf numFmtId="182" fontId="139" fillId="0" borderId="174" xfId="22" applyNumberFormat="1" applyFont="1" applyBorder="1"/>
    <xf numFmtId="0" fontId="139" fillId="0" borderId="164" xfId="21" quotePrefix="1" applyFont="1" applyFill="1" applyBorder="1" applyAlignment="1">
      <alignment horizontal="center"/>
    </xf>
    <xf numFmtId="0" fontId="139" fillId="0" borderId="166" xfId="21" applyFont="1" applyFill="1" applyBorder="1" applyAlignment="1">
      <alignment horizontal="center" wrapText="1"/>
    </xf>
    <xf numFmtId="182" fontId="139" fillId="0" borderId="170" xfId="22" applyNumberFormat="1" applyFont="1" applyFill="1" applyBorder="1"/>
    <xf numFmtId="182" fontId="139" fillId="0" borderId="164" xfId="22" applyNumberFormat="1" applyFont="1" applyFill="1" applyBorder="1"/>
    <xf numFmtId="0" fontId="140" fillId="0" borderId="166" xfId="21" applyFont="1" applyFill="1" applyBorder="1" applyAlignment="1">
      <alignment horizontal="center"/>
    </xf>
    <xf numFmtId="0" fontId="139" fillId="0" borderId="167" xfId="21" applyFont="1" applyFill="1" applyBorder="1"/>
    <xf numFmtId="182" fontId="141" fillId="0" borderId="164" xfId="22" applyNumberFormat="1" applyFont="1" applyFill="1" applyBorder="1"/>
    <xf numFmtId="0" fontId="140" fillId="20" borderId="171" xfId="21" applyFont="1" applyFill="1" applyBorder="1" applyAlignment="1">
      <alignment horizontal="center"/>
    </xf>
    <xf numFmtId="0" fontId="140" fillId="20" borderId="171" xfId="21" applyFont="1" applyFill="1" applyBorder="1" applyAlignment="1">
      <alignment horizontal="center" wrapText="1"/>
    </xf>
    <xf numFmtId="0" fontId="140" fillId="20" borderId="175" xfId="21" applyFont="1" applyFill="1" applyBorder="1" applyAlignment="1">
      <alignment horizontal="center"/>
    </xf>
    <xf numFmtId="0" fontId="140" fillId="20" borderId="173" xfId="21" applyFont="1" applyFill="1" applyBorder="1" applyAlignment="1">
      <alignment horizontal="center"/>
    </xf>
    <xf numFmtId="0" fontId="140" fillId="20" borderId="173" xfId="21" quotePrefix="1" applyFont="1" applyFill="1" applyBorder="1" applyAlignment="1">
      <alignment horizontal="center"/>
    </xf>
    <xf numFmtId="0" fontId="140" fillId="20" borderId="173" xfId="21" applyFont="1" applyFill="1" applyBorder="1" applyAlignment="1">
      <alignment horizontal="center" wrapText="1"/>
    </xf>
    <xf numFmtId="0" fontId="140" fillId="20" borderId="177" xfId="21" applyFont="1" applyFill="1" applyBorder="1" applyAlignment="1">
      <alignment horizontal="center"/>
    </xf>
    <xf numFmtId="0" fontId="140" fillId="20" borderId="177" xfId="21" applyFont="1" applyFill="1" applyBorder="1" applyAlignment="1">
      <alignment horizontal="center" wrapText="1"/>
    </xf>
    <xf numFmtId="0" fontId="140" fillId="20" borderId="179" xfId="21" applyFont="1" applyFill="1" applyBorder="1" applyAlignment="1">
      <alignment horizontal="center"/>
    </xf>
    <xf numFmtId="0" fontId="140" fillId="20" borderId="183" xfId="21" applyFont="1" applyFill="1" applyBorder="1" applyAlignment="1">
      <alignment horizontal="center" wrapText="1"/>
    </xf>
    <xf numFmtId="0" fontId="140" fillId="20" borderId="183" xfId="21" applyFont="1" applyFill="1" applyBorder="1" applyAlignment="1">
      <alignment horizontal="center"/>
    </xf>
    <xf numFmtId="0" fontId="2" fillId="0" borderId="154" xfId="17" applyFont="1" applyBorder="1" applyAlignment="1" applyProtection="1">
      <alignment horizontal="left" vertical="top" wrapText="1"/>
      <protection locked="0"/>
    </xf>
    <xf numFmtId="49" fontId="2" fillId="0" borderId="154" xfId="17" applyNumberFormat="1" applyFont="1" applyBorder="1" applyAlignment="1" applyProtection="1">
      <alignment horizontal="center" vertical="top"/>
      <protection locked="0"/>
    </xf>
    <xf numFmtId="0" fontId="2" fillId="0" borderId="154"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3"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17"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9"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2" xfId="0" applyFont="1" applyFill="1" applyBorder="1" applyAlignment="1">
      <alignment horizontal="center" vertical="center"/>
    </xf>
    <xf numFmtId="0" fontId="110" fillId="13" borderId="125" xfId="0" applyFont="1" applyFill="1" applyBorder="1" applyAlignment="1">
      <alignment horizontal="center" vertical="center"/>
    </xf>
    <xf numFmtId="0" fontId="110" fillId="13" borderId="150"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2" xfId="0" applyNumberFormat="1" applyFont="1" applyFill="1" applyBorder="1" applyAlignment="1">
      <alignment horizontal="center" vertical="top"/>
    </xf>
    <xf numFmtId="164" fontId="111" fillId="13" borderId="125" xfId="0" applyNumberFormat="1" applyFont="1" applyFill="1" applyBorder="1" applyAlignment="1">
      <alignment horizontal="center" vertical="top"/>
    </xf>
    <xf numFmtId="164" fontId="111" fillId="13"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3"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4"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1" fillId="0" borderId="0" xfId="18" applyFont="1" applyAlignment="1">
      <alignment horizontal="left" wrapText="1"/>
    </xf>
    <xf numFmtId="0" fontId="136" fillId="0" borderId="0" xfId="18" applyFont="1" applyBorder="1" applyAlignment="1">
      <alignment horizontal="center"/>
    </xf>
    <xf numFmtId="0" fontId="136" fillId="0" borderId="74" xfId="18" applyFont="1" applyBorder="1" applyAlignment="1">
      <alignment horizontal="center"/>
    </xf>
    <xf numFmtId="0" fontId="1" fillId="0" borderId="0" xfId="18" applyFont="1" applyAlignment="1">
      <alignment horizontal="left"/>
    </xf>
    <xf numFmtId="0" fontId="136" fillId="0" borderId="0" xfId="18" applyFont="1" applyBorder="1" applyAlignment="1">
      <alignment horizontal="center" wrapText="1"/>
    </xf>
    <xf numFmtId="0" fontId="136" fillId="0" borderId="74" xfId="18" applyFont="1" applyBorder="1" applyAlignment="1">
      <alignment horizontal="center" wrapText="1"/>
    </xf>
    <xf numFmtId="0" fontId="136" fillId="0" borderId="0" xfId="18" applyFont="1" applyAlignment="1">
      <alignment horizontal="left"/>
    </xf>
    <xf numFmtId="0" fontId="140" fillId="20" borderId="178" xfId="21" applyFont="1" applyFill="1" applyBorder="1" applyAlignment="1">
      <alignment horizontal="center"/>
    </xf>
    <xf numFmtId="0" fontId="140" fillId="20" borderId="0" xfId="21" applyFont="1" applyFill="1" applyBorder="1" applyAlignment="1">
      <alignment horizontal="center"/>
    </xf>
    <xf numFmtId="0" fontId="140" fillId="20" borderId="177" xfId="21" applyFont="1" applyFill="1" applyBorder="1" applyAlignment="1">
      <alignment horizontal="center"/>
    </xf>
    <xf numFmtId="0" fontId="140" fillId="20" borderId="176" xfId="21" applyFont="1" applyFill="1" applyBorder="1" applyAlignment="1">
      <alignment horizontal="center"/>
    </xf>
    <xf numFmtId="0" fontId="140" fillId="20" borderId="163" xfId="21" applyFont="1" applyFill="1" applyBorder="1" applyAlignment="1">
      <alignment horizontal="center"/>
    </xf>
    <xf numFmtId="0" fontId="140" fillId="20" borderId="175" xfId="21" applyFont="1" applyFill="1" applyBorder="1" applyAlignment="1">
      <alignment horizontal="center"/>
    </xf>
    <xf numFmtId="0" fontId="140" fillId="0" borderId="0" xfId="21" applyFont="1" applyAlignment="1">
      <alignment horizontal="center"/>
    </xf>
    <xf numFmtId="0" fontId="139" fillId="0" borderId="0" xfId="21" applyNumberFormat="1" applyFont="1" applyAlignment="1">
      <alignment horizontal="center"/>
    </xf>
    <xf numFmtId="0" fontId="139" fillId="0" borderId="0" xfId="21" applyFont="1" applyAlignment="1">
      <alignment horizontal="center"/>
    </xf>
    <xf numFmtId="0" fontId="140" fillId="20" borderId="185" xfId="21" applyFont="1" applyFill="1" applyBorder="1" applyAlignment="1">
      <alignment horizontal="center"/>
    </xf>
    <xf numFmtId="0" fontId="140" fillId="20" borderId="184" xfId="21" applyFont="1" applyFill="1" applyBorder="1" applyAlignment="1">
      <alignment horizontal="center"/>
    </xf>
    <xf numFmtId="0" fontId="140" fillId="20" borderId="183" xfId="21" applyFont="1" applyFill="1" applyBorder="1" applyAlignment="1">
      <alignment horizontal="center"/>
    </xf>
    <xf numFmtId="0" fontId="140" fillId="20" borderId="182" xfId="21" applyFont="1" applyFill="1" applyBorder="1" applyAlignment="1">
      <alignment horizontal="center"/>
    </xf>
    <xf numFmtId="0" fontId="140" fillId="20" borderId="180" xfId="21" applyFont="1" applyFill="1" applyBorder="1" applyAlignment="1">
      <alignment horizontal="center"/>
    </xf>
    <xf numFmtId="0" fontId="140" fillId="20" borderId="181" xfId="21" applyFont="1" applyFill="1" applyBorder="1" applyAlignment="1">
      <alignment horizontal="center"/>
    </xf>
    <xf numFmtId="0" fontId="62" fillId="0" borderId="146"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6"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2"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3">
    <cellStyle name="Comma" xfId="1" builtinId="3"/>
    <cellStyle name="Comma 2" xfId="20"/>
    <cellStyle name="Comma 3" xfId="22"/>
    <cellStyle name="Currency 2" xfId="19"/>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1"/>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SASED\2018\SASED-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 val="SEFA"/>
    </sheetNames>
    <sheetDataSet>
      <sheetData sheetId="0">
        <row r="36">
          <cell r="U36" t="str">
            <v>X</v>
          </cell>
        </row>
        <row r="40">
          <cell r="U40" t="str">
            <v>X</v>
          </cell>
        </row>
        <row r="44">
          <cell r="U44" t="str">
            <v>X</v>
          </cell>
        </row>
        <row r="52">
          <cell r="U52" t="str">
            <v>X</v>
          </cell>
        </row>
        <row r="56">
          <cell r="U56" t="str">
            <v>X</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01.bin"/><Relationship Id="rId7" Type="http://schemas.openxmlformats.org/officeDocument/2006/relationships/printerSettings" Target="../printerSettings/printerSettings205.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08.bin"/><Relationship Id="rId7" Type="http://schemas.openxmlformats.org/officeDocument/2006/relationships/printerSettings" Target="../printerSettings/printerSettings212.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15.bin"/><Relationship Id="rId7" Type="http://schemas.openxmlformats.org/officeDocument/2006/relationships/printerSettings" Target="../printerSettings/printerSettings219.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5" Type="http://schemas.openxmlformats.org/officeDocument/2006/relationships/printerSettings" Target="../printerSettings/printerSettings217.bin"/><Relationship Id="rId4" Type="http://schemas.openxmlformats.org/officeDocument/2006/relationships/printerSettings" Target="../printerSettings/printerSettings216.bin"/></Relationships>
</file>

<file path=xl/worksheets/_rels/sheet35.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22.bin"/><Relationship Id="rId7" Type="http://schemas.openxmlformats.org/officeDocument/2006/relationships/printerSettings" Target="../printerSettings/printerSettings226.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5" Type="http://schemas.openxmlformats.org/officeDocument/2006/relationships/printerSettings" Target="../printerSettings/printerSettings224.bin"/><Relationship Id="rId4" Type="http://schemas.openxmlformats.org/officeDocument/2006/relationships/printerSettings" Target="../printerSettings/printerSettings22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I22" sqref="I22:S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2020" t="s">
        <v>425</v>
      </c>
      <c r="J1" s="2021"/>
      <c r="K1" s="2021"/>
      <c r="L1" s="2021"/>
      <c r="M1" s="2021"/>
      <c r="N1" s="2021"/>
      <c r="O1" s="2021"/>
      <c r="P1" s="2021"/>
      <c r="Q1" s="2021"/>
      <c r="R1" s="2021"/>
      <c r="S1" s="2021"/>
    </row>
    <row r="2" spans="1:28" ht="12" customHeight="1" x14ac:dyDescent="0.2">
      <c r="A2" s="47" t="s">
        <v>1674</v>
      </c>
      <c r="D2" s="48"/>
      <c r="I2" s="2022" t="s">
        <v>1036</v>
      </c>
      <c r="J2" s="2021"/>
      <c r="K2" s="2021"/>
      <c r="L2" s="2021"/>
      <c r="M2" s="2021"/>
      <c r="N2" s="2021"/>
      <c r="O2" s="2021"/>
      <c r="P2" s="2021"/>
      <c r="Q2" s="2021"/>
      <c r="R2" s="2021"/>
      <c r="S2" s="2021"/>
    </row>
    <row r="3" spans="1:28" ht="12" customHeight="1" x14ac:dyDescent="0.2">
      <c r="A3" s="155" t="s">
        <v>1675</v>
      </c>
      <c r="B3" s="156"/>
      <c r="C3" s="156"/>
      <c r="D3" s="157"/>
      <c r="I3" s="2022" t="s">
        <v>54</v>
      </c>
      <c r="J3" s="2021"/>
      <c r="K3" s="2021"/>
      <c r="L3" s="2021"/>
      <c r="M3" s="2021"/>
      <c r="N3" s="2021"/>
      <c r="O3" s="2021"/>
      <c r="P3" s="2021"/>
      <c r="Q3" s="2021"/>
      <c r="R3" s="2021"/>
      <c r="S3" s="2021"/>
    </row>
    <row r="4" spans="1:28" ht="12" customHeight="1" x14ac:dyDescent="0.2">
      <c r="A4" s="37"/>
      <c r="I4" s="2022" t="s">
        <v>545</v>
      </c>
      <c r="J4" s="2021"/>
      <c r="K4" s="2021"/>
      <c r="L4" s="2021"/>
      <c r="M4" s="2021"/>
      <c r="N4" s="2021"/>
      <c r="O4" s="2021"/>
      <c r="P4" s="2021"/>
      <c r="Q4" s="2021"/>
      <c r="R4" s="2021"/>
      <c r="S4" s="2021"/>
    </row>
    <row r="5" spans="1:28" ht="14.1" customHeight="1" x14ac:dyDescent="0.2">
      <c r="B5" s="104"/>
      <c r="C5" s="26" t="s">
        <v>966</v>
      </c>
      <c r="D5" s="84"/>
      <c r="E5" s="84"/>
      <c r="H5" s="38"/>
      <c r="I5" s="2029" t="s">
        <v>701</v>
      </c>
      <c r="J5" s="1974"/>
      <c r="K5" s="1974"/>
      <c r="L5" s="1974"/>
      <c r="M5" s="1974"/>
      <c r="N5" s="1974"/>
      <c r="O5" s="1974"/>
      <c r="P5" s="1974"/>
      <c r="Q5" s="1974"/>
      <c r="R5" s="1974"/>
      <c r="S5" s="1974"/>
    </row>
    <row r="6" spans="1:28" ht="14.1" customHeight="1" x14ac:dyDescent="0.2">
      <c r="B6" s="104" t="s">
        <v>2056</v>
      </c>
      <c r="C6" s="26" t="s">
        <v>967</v>
      </c>
      <c r="D6" s="84"/>
      <c r="E6" s="84"/>
      <c r="I6" s="2028" t="s">
        <v>938</v>
      </c>
      <c r="J6" s="1974"/>
      <c r="K6" s="1974"/>
      <c r="L6" s="1974"/>
      <c r="M6" s="1974"/>
      <c r="N6" s="1974"/>
      <c r="O6" s="1974"/>
      <c r="P6" s="1974"/>
      <c r="Q6" s="1974"/>
      <c r="R6" s="1974"/>
      <c r="S6" s="1974"/>
    </row>
    <row r="7" spans="1:28" ht="12.2" customHeight="1" x14ac:dyDescent="0.2">
      <c r="I7" s="2023">
        <v>43281</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695</v>
      </c>
      <c r="J9" s="2026"/>
      <c r="K9" s="2026"/>
      <c r="L9" s="2026"/>
      <c r="M9" s="2026"/>
      <c r="N9" s="2026"/>
      <c r="O9" s="2026"/>
      <c r="P9" s="2026"/>
      <c r="Q9" s="2026"/>
      <c r="R9" s="2026"/>
      <c r="S9" s="2027"/>
      <c r="T9" s="1970" t="s">
        <v>554</v>
      </c>
      <c r="U9" s="1971"/>
      <c r="V9" s="1971"/>
      <c r="W9" s="1971"/>
      <c r="X9" s="1971"/>
      <c r="Y9" s="1971"/>
      <c r="Z9" s="1971"/>
      <c r="AA9" s="1972"/>
    </row>
    <row r="10" spans="1:28" ht="13.5" customHeight="1" x14ac:dyDescent="0.2">
      <c r="A10" s="1979" t="s">
        <v>696</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1012</v>
      </c>
      <c r="B11" s="1983"/>
      <c r="C11" s="1983"/>
      <c r="D11" s="1983"/>
      <c r="E11" s="1983"/>
      <c r="F11" s="1983"/>
      <c r="G11" s="1983"/>
      <c r="H11" s="1984"/>
      <c r="I11" s="27"/>
      <c r="J11" s="74"/>
      <c r="K11" s="27"/>
      <c r="O11" s="148"/>
      <c r="P11" s="100" t="s">
        <v>210</v>
      </c>
      <c r="Q11" s="30"/>
      <c r="R11" s="28"/>
      <c r="S11" s="27"/>
      <c r="T11" s="1976"/>
      <c r="U11" s="1977"/>
      <c r="V11" s="1977"/>
      <c r="W11" s="1977"/>
      <c r="X11" s="1977"/>
      <c r="Y11" s="1977"/>
      <c r="Z11" s="1977"/>
      <c r="AA11" s="1978"/>
    </row>
    <row r="12" spans="1:28" ht="13.5" customHeight="1" x14ac:dyDescent="0.2">
      <c r="A12" s="85" t="s">
        <v>982</v>
      </c>
      <c r="B12" s="76"/>
      <c r="C12" s="76"/>
      <c r="D12" s="76"/>
      <c r="E12" s="76"/>
      <c r="F12" s="76"/>
      <c r="G12" s="76"/>
      <c r="H12" s="53"/>
      <c r="I12" s="29"/>
      <c r="J12" s="30"/>
      <c r="K12" s="28"/>
      <c r="O12" s="149" t="s">
        <v>2056</v>
      </c>
      <c r="P12" s="100" t="s">
        <v>211</v>
      </c>
      <c r="Q12" s="74"/>
      <c r="R12" s="30"/>
      <c r="S12" s="30"/>
      <c r="T12" s="85" t="s">
        <v>283</v>
      </c>
      <c r="U12" s="51"/>
      <c r="V12" s="51"/>
      <c r="W12" s="51"/>
      <c r="X12" s="51"/>
      <c r="Y12" s="45"/>
      <c r="Z12" s="45"/>
      <c r="AA12" s="46"/>
    </row>
    <row r="13" spans="1:28" ht="13.5" customHeight="1" x14ac:dyDescent="0.2">
      <c r="A13" s="1990" t="s">
        <v>2057</v>
      </c>
      <c r="B13" s="1991"/>
      <c r="C13" s="1991"/>
      <c r="D13" s="1991"/>
      <c r="E13" s="1991"/>
      <c r="F13" s="1991"/>
      <c r="G13" s="1991"/>
      <c r="H13" s="1992"/>
      <c r="I13" s="31"/>
      <c r="J13" s="30"/>
      <c r="K13" s="28"/>
      <c r="L13" s="30"/>
      <c r="M13" s="30"/>
      <c r="N13" s="30"/>
      <c r="O13" s="30"/>
      <c r="P13" s="30"/>
      <c r="Q13" s="30"/>
      <c r="R13" s="30"/>
      <c r="S13" s="30"/>
      <c r="T13" s="1995" t="s">
        <v>2055</v>
      </c>
      <c r="U13" s="1996"/>
      <c r="V13" s="1996"/>
      <c r="W13" s="1996"/>
      <c r="X13" s="1996"/>
      <c r="Y13" s="1997"/>
      <c r="Z13" s="1997"/>
      <c r="AA13" s="1998"/>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1988" t="s">
        <v>2058</v>
      </c>
      <c r="B15" s="1993"/>
      <c r="C15" s="1993"/>
      <c r="D15" s="1993"/>
      <c r="E15" s="1993"/>
      <c r="F15" s="1993"/>
      <c r="G15" s="1993"/>
      <c r="H15" s="1994"/>
      <c r="T15" s="1956" t="s">
        <v>2060</v>
      </c>
      <c r="U15" s="1957"/>
      <c r="V15" s="1957"/>
      <c r="W15" s="1957"/>
      <c r="X15" s="1957"/>
      <c r="Y15" s="1999"/>
      <c r="Z15" s="1999"/>
      <c r="AA15" s="200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48" t="s">
        <v>2265</v>
      </c>
      <c r="B17" s="2018"/>
      <c r="C17" s="2018"/>
      <c r="D17" s="2018"/>
      <c r="E17" s="2018"/>
      <c r="F17" s="2018"/>
      <c r="G17" s="2018"/>
      <c r="H17" s="2019"/>
      <c r="T17" s="2005" t="s">
        <v>2061</v>
      </c>
      <c r="U17" s="2006"/>
      <c r="V17" s="2006"/>
      <c r="W17" s="2006"/>
      <c r="X17" s="2006"/>
      <c r="Y17" s="2006"/>
      <c r="Z17" s="2006"/>
      <c r="AA17" s="2007"/>
    </row>
    <row r="18" spans="1:27" ht="13.5" customHeight="1" x14ac:dyDescent="0.2">
      <c r="A18" s="85" t="s">
        <v>551</v>
      </c>
      <c r="B18" s="76"/>
      <c r="C18" s="72"/>
      <c r="D18" s="76"/>
      <c r="E18" s="76"/>
      <c r="F18" s="76"/>
      <c r="G18" s="76"/>
      <c r="H18" s="56"/>
      <c r="I18" s="2015" t="s">
        <v>697</v>
      </c>
      <c r="J18" s="2016"/>
      <c r="K18" s="2016"/>
      <c r="L18" s="2016"/>
      <c r="M18" s="2016"/>
      <c r="N18" s="2016"/>
      <c r="O18" s="2016"/>
      <c r="P18" s="2016"/>
      <c r="Q18" s="2016"/>
      <c r="R18" s="2016"/>
      <c r="S18" s="2017"/>
      <c r="T18" s="85" t="s">
        <v>735</v>
      </c>
      <c r="U18" s="51"/>
      <c r="V18" s="72"/>
      <c r="W18" s="50"/>
      <c r="X18" s="85" t="s">
        <v>284</v>
      </c>
      <c r="Y18" s="81"/>
      <c r="Z18" s="159" t="s">
        <v>698</v>
      </c>
      <c r="AA18" s="46"/>
    </row>
    <row r="19" spans="1:27" ht="13.5" customHeight="1" x14ac:dyDescent="0.2">
      <c r="A19" s="1988" t="s">
        <v>2266</v>
      </c>
      <c r="B19" s="1989"/>
      <c r="C19" s="1989"/>
      <c r="D19" s="1989"/>
      <c r="E19" s="1989"/>
      <c r="F19" s="1989"/>
      <c r="G19" s="1989"/>
      <c r="H19" s="1987"/>
      <c r="I19" s="30"/>
      <c r="J19" s="99"/>
      <c r="K19" s="40"/>
      <c r="L19" s="38"/>
      <c r="M19" s="112" t="s">
        <v>333</v>
      </c>
      <c r="P19" s="27"/>
      <c r="Q19" s="27"/>
      <c r="R19" s="27"/>
      <c r="S19" s="31"/>
      <c r="T19" s="1988" t="s">
        <v>2062</v>
      </c>
      <c r="U19" s="1986"/>
      <c r="V19" s="1986"/>
      <c r="W19" s="1987"/>
      <c r="X19" s="2003" t="s">
        <v>2063</v>
      </c>
      <c r="Y19" s="2004"/>
      <c r="Z19" s="2001">
        <v>60504</v>
      </c>
      <c r="AA19" s="200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5" t="s">
        <v>2267</v>
      </c>
      <c r="B21" s="1986"/>
      <c r="C21" s="1986"/>
      <c r="D21" s="1986"/>
      <c r="E21" s="1986"/>
      <c r="F21" s="1986"/>
      <c r="G21" s="1986"/>
      <c r="H21" s="1987"/>
      <c r="I21" s="2011" t="s">
        <v>699</v>
      </c>
      <c r="J21" s="1974"/>
      <c r="K21" s="1974"/>
      <c r="L21" s="1974"/>
      <c r="M21" s="1974"/>
      <c r="N21" s="1974"/>
      <c r="O21" s="1974"/>
      <c r="P21" s="1974"/>
      <c r="Q21" s="1974"/>
      <c r="R21" s="1974"/>
      <c r="S21" s="1975"/>
      <c r="T21" s="1953" t="s">
        <v>2064</v>
      </c>
      <c r="U21" s="1954"/>
      <c r="V21" s="1954"/>
      <c r="W21" s="1954"/>
      <c r="X21" s="1967" t="s">
        <v>2065</v>
      </c>
      <c r="Y21" s="1968"/>
      <c r="Z21" s="1968"/>
      <c r="AA21" s="1969"/>
    </row>
    <row r="22" spans="1:27" ht="13.5" customHeight="1" x14ac:dyDescent="0.2">
      <c r="A22" s="87" t="s">
        <v>552</v>
      </c>
      <c r="B22" s="59"/>
      <c r="C22" s="59"/>
      <c r="D22" s="59"/>
      <c r="E22" s="59"/>
      <c r="F22" s="59"/>
      <c r="G22" s="59"/>
      <c r="H22" s="60"/>
      <c r="I22" s="2012" t="s">
        <v>1500</v>
      </c>
      <c r="J22" s="2013"/>
      <c r="K22" s="2013"/>
      <c r="L22" s="2013"/>
      <c r="M22" s="2013"/>
      <c r="N22" s="2013"/>
      <c r="O22" s="2013"/>
      <c r="P22" s="2013"/>
      <c r="Q22" s="2013"/>
      <c r="R22" s="2013"/>
      <c r="S22" s="2014"/>
      <c r="T22" s="85" t="s">
        <v>1592</v>
      </c>
      <c r="U22" s="51"/>
      <c r="V22" s="72"/>
      <c r="W22" s="51"/>
      <c r="X22" s="160" t="s">
        <v>1381</v>
      </c>
      <c r="Z22" s="45"/>
      <c r="AA22" s="46"/>
    </row>
    <row r="23" spans="1:27" ht="13.5" customHeight="1" x14ac:dyDescent="0.2">
      <c r="A23" s="2008" t="s">
        <v>2059</v>
      </c>
      <c r="B23" s="2009"/>
      <c r="C23" s="2009"/>
      <c r="D23" s="2009"/>
      <c r="E23" s="2009"/>
      <c r="F23" s="2009"/>
      <c r="G23" s="2009"/>
      <c r="H23" s="2010"/>
      <c r="T23" s="1948" t="s">
        <v>2066</v>
      </c>
      <c r="U23" s="1949"/>
      <c r="V23" s="1949"/>
      <c r="W23" s="1949"/>
      <c r="X23" s="1964">
        <v>44530</v>
      </c>
      <c r="Y23" s="1965"/>
      <c r="Z23" s="1965"/>
      <c r="AA23" s="1966"/>
    </row>
    <row r="24" spans="1:27" ht="14.1" customHeight="1" x14ac:dyDescent="0.2">
      <c r="A24" s="88" t="s">
        <v>698</v>
      </c>
      <c r="B24" s="49"/>
      <c r="C24" s="49"/>
      <c r="D24" s="49"/>
      <c r="E24" s="49"/>
      <c r="F24" s="49"/>
      <c r="G24" s="49"/>
      <c r="H24" s="61"/>
      <c r="J24" s="2050" t="str">
        <f>IF(B5="x",IF(AUDITCHECK!D29="AFR form Incomplete.","",IF(AUDITCHECK!D29="Deficit reduction plan is required.","School District must complete a deficit reduction plan in the 2018-2019 Budget",)),"")</f>
        <v/>
      </c>
      <c r="K24" s="2050"/>
      <c r="L24" s="2050"/>
      <c r="M24" s="2050"/>
      <c r="N24" s="2050"/>
      <c r="O24" s="2050"/>
      <c r="P24" s="2050"/>
      <c r="Q24" s="2050"/>
      <c r="R24" s="2050"/>
      <c r="S24" s="2051"/>
      <c r="T24" s="105" t="s">
        <v>552</v>
      </c>
      <c r="U24" s="106"/>
      <c r="V24" s="106"/>
      <c r="W24" s="106"/>
      <c r="X24" s="107"/>
      <c r="Y24" s="107"/>
      <c r="Z24" s="107"/>
      <c r="AA24" s="108"/>
    </row>
    <row r="25" spans="1:27" ht="14.1" customHeight="1" x14ac:dyDescent="0.2">
      <c r="A25" s="1985">
        <v>60532</v>
      </c>
      <c r="B25" s="1986"/>
      <c r="C25" s="1986"/>
      <c r="D25" s="1986"/>
      <c r="E25" s="1986"/>
      <c r="F25" s="1986"/>
      <c r="G25" s="1986"/>
      <c r="H25" s="1987"/>
      <c r="I25" s="113"/>
      <c r="J25" s="2052"/>
      <c r="K25" s="2052"/>
      <c r="L25" s="2052"/>
      <c r="M25" s="2052"/>
      <c r="N25" s="2052"/>
      <c r="O25" s="2052"/>
      <c r="P25" s="2052"/>
      <c r="Q25" s="2052"/>
      <c r="R25" s="2052"/>
      <c r="S25" s="2053"/>
      <c r="T25" s="1945" t="s">
        <v>2067</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43" t="s">
        <v>1587</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2056</v>
      </c>
      <c r="F29" s="141" t="s">
        <v>1379</v>
      </c>
      <c r="G29" s="114"/>
      <c r="I29" s="54"/>
      <c r="J29" s="148" t="s">
        <v>2056</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2056</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2056</v>
      </c>
      <c r="M31" s="40" t="s">
        <v>101</v>
      </c>
      <c r="N31" s="32" t="s">
        <v>1672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48"/>
      <c r="B38" s="2018"/>
      <c r="C38" s="2018"/>
      <c r="D38" s="2018"/>
      <c r="E38" s="2018"/>
      <c r="F38" s="1986"/>
      <c r="G38" s="1986"/>
      <c r="H38" s="1987"/>
      <c r="I38" s="2037"/>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1" t="s">
        <v>552</v>
      </c>
      <c r="B39" s="2042"/>
      <c r="C39" s="72"/>
      <c r="D39" s="69"/>
      <c r="E39" s="69"/>
      <c r="F39" s="79"/>
      <c r="G39" s="69"/>
      <c r="H39" s="56"/>
      <c r="I39" s="2041" t="s">
        <v>552</v>
      </c>
      <c r="J39" s="2042"/>
      <c r="K39" s="2042"/>
      <c r="L39" s="2042"/>
      <c r="M39" s="2042"/>
      <c r="N39" s="67"/>
      <c r="O39" s="72"/>
      <c r="P39" s="72"/>
      <c r="Q39" s="78"/>
      <c r="R39" s="72"/>
      <c r="S39" s="56"/>
      <c r="T39" s="72" t="s">
        <v>552</v>
      </c>
      <c r="U39" s="51"/>
      <c r="V39" s="72"/>
      <c r="W39" s="50"/>
      <c r="X39" s="78"/>
      <c r="Y39" s="45"/>
      <c r="Z39" s="45"/>
      <c r="AA39" s="46"/>
    </row>
    <row r="40" spans="1:27" ht="13.5" customHeight="1" x14ac:dyDescent="0.2">
      <c r="A40" s="2044"/>
      <c r="B40" s="2045"/>
      <c r="C40" s="2046"/>
      <c r="D40" s="2046"/>
      <c r="E40" s="2046"/>
      <c r="F40" s="2047"/>
      <c r="G40" s="2047"/>
      <c r="H40" s="2048"/>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4"/>
      <c r="B42" s="2035"/>
      <c r="C42" s="2036"/>
      <c r="D42" s="2049"/>
      <c r="E42" s="2035"/>
      <c r="F42" s="2035"/>
      <c r="G42" s="2035"/>
      <c r="H42" s="2036"/>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1677</v>
      </c>
      <c r="D46" s="41"/>
      <c r="E46" s="41"/>
      <c r="F46" s="41"/>
      <c r="G46" s="41"/>
      <c r="Q46" s="29" t="s">
        <v>1488</v>
      </c>
      <c r="R46" s="41"/>
      <c r="S46" s="41"/>
      <c r="T46" s="41"/>
      <c r="U46" s="41"/>
      <c r="V46" s="41"/>
      <c r="W46" s="41"/>
      <c r="X46" s="41"/>
      <c r="Y46" s="41"/>
      <c r="Z46" s="41"/>
      <c r="AA46" s="41"/>
    </row>
    <row r="47" spans="1:27" x14ac:dyDescent="0.2">
      <c r="A47" s="137"/>
      <c r="Q47" s="41" t="s">
        <v>2045</v>
      </c>
      <c r="R47" s="41"/>
      <c r="S47" s="41"/>
      <c r="T47" s="41"/>
      <c r="U47" s="41"/>
      <c r="V47" s="41"/>
      <c r="W47" s="41"/>
      <c r="X47" s="41"/>
      <c r="Y47" s="41"/>
      <c r="Z47" s="41"/>
      <c r="AA47" s="41"/>
    </row>
    <row r="48" spans="1:27" x14ac:dyDescent="0.2">
      <c r="Q48" s="41" t="s">
        <v>2046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9292DCF1-9FC7-4CD2-9BD8-11534F852062}"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5831A72F-A9A9-457B-B51D-80CC7F3F6378}" scale="110" showGridLines="0">
      <selection activeCell="T25" sqref="T25:AA25"/>
      <pageMargins left="0.4" right="0.2" top="0.75" bottom="0.52" header="0.19" footer="0.17"/>
      <pageSetup scale="75" orientation="landscape" r:id="rId2"/>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7" display="www.isbe.net/sfms/afr/afr.htm"/>
    <hyperlink ref="I22:S22" r:id="rId8" display="   Send ISBE a File"/>
  </hyperlinks>
  <pageMargins left="0.4" right="0.2" top="0.75" bottom="0.52" header="0.19" footer="0.17"/>
  <pageSetup scale="75" orientation="landscape" r:id="rId9"/>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106</v>
      </c>
    </row>
    <row r="2" spans="1:6" ht="39.75" customHeight="1" x14ac:dyDescent="0.2">
      <c r="A2" s="2187" t="s">
        <v>1884</v>
      </c>
      <c r="B2" s="1483" t="s">
        <v>2015</v>
      </c>
      <c r="C2" s="715" t="s">
        <v>1889</v>
      </c>
      <c r="D2" s="715" t="s">
        <v>1890</v>
      </c>
      <c r="E2" s="715" t="s">
        <v>1891</v>
      </c>
      <c r="F2" s="715" t="s">
        <v>1892</v>
      </c>
    </row>
    <row r="3" spans="1:6" ht="12" customHeight="1" x14ac:dyDescent="0.2">
      <c r="A3" s="2188"/>
      <c r="B3" s="1480"/>
      <c r="C3" s="1481"/>
      <c r="D3" s="1482" t="s">
        <v>274</v>
      </c>
      <c r="E3" s="1481"/>
      <c r="F3" s="1482" t="s">
        <v>275</v>
      </c>
    </row>
    <row r="4" spans="1:6" ht="13.7" customHeight="1" x14ac:dyDescent="0.2">
      <c r="A4" s="716" t="s">
        <v>1217</v>
      </c>
      <c r="B4" s="1703">
        <f>'Revenues 9-14'!C5</f>
        <v>0</v>
      </c>
      <c r="C4" s="1479"/>
      <c r="D4" s="1706">
        <f>B4-C4</f>
        <v>0</v>
      </c>
      <c r="E4" s="1479"/>
      <c r="F4" s="1706">
        <f>E4-C4</f>
        <v>0</v>
      </c>
    </row>
    <row r="5" spans="1:6" ht="13.7" customHeight="1" x14ac:dyDescent="0.2">
      <c r="A5" s="716" t="s">
        <v>925</v>
      </c>
      <c r="B5" s="1704">
        <f>'Revenues 9-14'!D5</f>
        <v>0</v>
      </c>
      <c r="C5" s="585"/>
      <c r="D5" s="1707">
        <f t="shared" ref="D5:D18" si="0">B5-C5</f>
        <v>0</v>
      </c>
      <c r="E5" s="585"/>
      <c r="F5" s="1707">
        <f>E5-C5</f>
        <v>0</v>
      </c>
    </row>
    <row r="6" spans="1:6" ht="13.7" customHeight="1" x14ac:dyDescent="0.2">
      <c r="A6" s="716" t="s">
        <v>431</v>
      </c>
      <c r="B6" s="1704">
        <f>'Revenues 9-14'!E5</f>
        <v>0</v>
      </c>
      <c r="C6" s="585"/>
      <c r="D6" s="1707">
        <f t="shared" si="0"/>
        <v>0</v>
      </c>
      <c r="E6" s="585"/>
      <c r="F6" s="1707">
        <f t="shared" ref="F6:F18" si="1">E6-C6</f>
        <v>0</v>
      </c>
    </row>
    <row r="7" spans="1:6" ht="13.7" customHeight="1" x14ac:dyDescent="0.2">
      <c r="A7" s="716" t="s">
        <v>157</v>
      </c>
      <c r="B7" s="1704">
        <f>'Revenues 9-14'!F5</f>
        <v>0</v>
      </c>
      <c r="C7" s="585"/>
      <c r="D7" s="1707">
        <f t="shared" si="0"/>
        <v>0</v>
      </c>
      <c r="E7" s="585"/>
      <c r="F7" s="1707">
        <f t="shared" si="1"/>
        <v>0</v>
      </c>
    </row>
    <row r="8" spans="1:6" ht="13.7" customHeight="1" x14ac:dyDescent="0.2">
      <c r="A8" s="716" t="s">
        <v>1241</v>
      </c>
      <c r="B8" s="1704">
        <f>'Revenues 9-14'!G5</f>
        <v>0</v>
      </c>
      <c r="C8" s="585"/>
      <c r="D8" s="1707">
        <f t="shared" si="0"/>
        <v>0</v>
      </c>
      <c r="E8" s="585"/>
      <c r="F8" s="1707">
        <f t="shared" si="1"/>
        <v>0</v>
      </c>
    </row>
    <row r="9" spans="1:6" ht="13.7" customHeight="1" x14ac:dyDescent="0.2">
      <c r="A9" s="716" t="s">
        <v>428</v>
      </c>
      <c r="B9" s="1704">
        <f>'Revenues 9-14'!H5</f>
        <v>0</v>
      </c>
      <c r="C9" s="585"/>
      <c r="D9" s="1707">
        <f t="shared" si="0"/>
        <v>0</v>
      </c>
      <c r="E9" s="585"/>
      <c r="F9" s="1707">
        <f t="shared" si="1"/>
        <v>0</v>
      </c>
    </row>
    <row r="10" spans="1:6" ht="13.7" customHeight="1" x14ac:dyDescent="0.2">
      <c r="A10" s="716" t="s">
        <v>427</v>
      </c>
      <c r="B10" s="1704">
        <f>'Revenues 9-14'!I5</f>
        <v>0</v>
      </c>
      <c r="C10" s="585"/>
      <c r="D10" s="1707">
        <f t="shared" si="0"/>
        <v>0</v>
      </c>
      <c r="E10" s="585"/>
      <c r="F10" s="1707">
        <f t="shared" si="1"/>
        <v>0</v>
      </c>
    </row>
    <row r="11" spans="1:6" x14ac:dyDescent="0.2">
      <c r="A11" s="716" t="s">
        <v>429</v>
      </c>
      <c r="B11" s="1704">
        <f>'Revenues 9-14'!J5</f>
        <v>0</v>
      </c>
      <c r="C11" s="585"/>
      <c r="D11" s="1707">
        <f t="shared" si="0"/>
        <v>0</v>
      </c>
      <c r="E11" s="585"/>
      <c r="F11" s="1707">
        <f t="shared" si="1"/>
        <v>0</v>
      </c>
    </row>
    <row r="12" spans="1:6" ht="13.7" customHeight="1" x14ac:dyDescent="0.2">
      <c r="A12" s="716" t="s">
        <v>159</v>
      </c>
      <c r="B12" s="1704">
        <f>'Revenues 9-14'!K5</f>
        <v>0</v>
      </c>
      <c r="C12" s="585"/>
      <c r="D12" s="1707">
        <f t="shared" si="0"/>
        <v>0</v>
      </c>
      <c r="E12" s="585"/>
      <c r="F12" s="1707">
        <f t="shared" si="1"/>
        <v>0</v>
      </c>
    </row>
    <row r="13" spans="1:6" ht="13.7" customHeight="1" x14ac:dyDescent="0.2">
      <c r="A13" s="716" t="s">
        <v>993</v>
      </c>
      <c r="B13" s="1704">
        <f>SUM('Revenues 9-14'!C6:D6)</f>
        <v>0</v>
      </c>
      <c r="C13" s="585"/>
      <c r="D13" s="1707">
        <f t="shared" si="0"/>
        <v>0</v>
      </c>
      <c r="E13" s="585"/>
      <c r="F13" s="1707">
        <f t="shared" si="1"/>
        <v>0</v>
      </c>
    </row>
    <row r="14" spans="1:6" ht="13.7" customHeight="1" x14ac:dyDescent="0.2">
      <c r="A14" s="716" t="s">
        <v>430</v>
      </c>
      <c r="B14" s="1704">
        <f>SUM('Revenues 9-14'!C7:D7,'Revenues 9-14'!F7:H7)</f>
        <v>0</v>
      </c>
      <c r="C14" s="585"/>
      <c r="D14" s="1707">
        <f t="shared" si="0"/>
        <v>0</v>
      </c>
      <c r="E14" s="585"/>
      <c r="F14" s="1707">
        <f t="shared" si="1"/>
        <v>0</v>
      </c>
    </row>
    <row r="15" spans="1:6" ht="13.7" customHeight="1" x14ac:dyDescent="0.2">
      <c r="A15" s="716" t="s">
        <v>1220</v>
      </c>
      <c r="B15" s="1704">
        <f>'Revenues 9-14'!E9</f>
        <v>0</v>
      </c>
      <c r="C15" s="585"/>
      <c r="D15" s="1707">
        <f t="shared" si="0"/>
        <v>0</v>
      </c>
      <c r="E15" s="585"/>
      <c r="F15" s="1707">
        <f t="shared" si="1"/>
        <v>0</v>
      </c>
    </row>
    <row r="16" spans="1:6" ht="13.7" customHeight="1" x14ac:dyDescent="0.2">
      <c r="A16" s="716" t="s">
        <v>1221</v>
      </c>
      <c r="B16" s="1704">
        <f>'Revenues 9-14'!G8</f>
        <v>0</v>
      </c>
      <c r="C16" s="585"/>
      <c r="D16" s="1707">
        <f t="shared" si="0"/>
        <v>0</v>
      </c>
      <c r="E16" s="585"/>
      <c r="F16" s="1707">
        <f t="shared" si="1"/>
        <v>0</v>
      </c>
    </row>
    <row r="17" spans="1:6" ht="13.7" customHeight="1" x14ac:dyDescent="0.2">
      <c r="A17" s="716" t="s">
        <v>1222</v>
      </c>
      <c r="B17" s="1704">
        <f>'Revenues 9-14'!C10</f>
        <v>0</v>
      </c>
      <c r="C17" s="585"/>
      <c r="D17" s="1707">
        <f t="shared" si="0"/>
        <v>0</v>
      </c>
      <c r="E17" s="585"/>
      <c r="F17" s="1707">
        <f t="shared" si="1"/>
        <v>0</v>
      </c>
    </row>
    <row r="18" spans="1:6" ht="13.7" customHeight="1" x14ac:dyDescent="0.2">
      <c r="A18" s="716" t="s">
        <v>786</v>
      </c>
      <c r="B18" s="1704">
        <f>SUM('Revenues 9-14'!C11:K11)</f>
        <v>0</v>
      </c>
      <c r="C18" s="585"/>
      <c r="D18" s="1707">
        <f t="shared" si="0"/>
        <v>0</v>
      </c>
      <c r="E18" s="585"/>
      <c r="F18" s="1707">
        <f t="shared" si="1"/>
        <v>0</v>
      </c>
    </row>
    <row r="19" spans="1:6" ht="13.7" customHeight="1" thickBot="1" x14ac:dyDescent="0.25">
      <c r="A19" s="1708" t="s">
        <v>1223</v>
      </c>
      <c r="B19" s="1705">
        <f>SUM(B4:B18)</f>
        <v>0</v>
      </c>
      <c r="C19" s="1705">
        <f>SUM(C4:C18)</f>
        <v>0</v>
      </c>
      <c r="D19" s="1705">
        <f>SUM(D4:D18)</f>
        <v>0</v>
      </c>
      <c r="E19" s="1705">
        <f>SUM(E4:E18)</f>
        <v>0</v>
      </c>
      <c r="F19" s="1705">
        <f>SUM(F4:F18)</f>
        <v>0</v>
      </c>
    </row>
    <row r="20" spans="1:6" ht="13.5" thickTop="1" x14ac:dyDescent="0.2">
      <c r="B20" s="714"/>
      <c r="F20" s="717"/>
    </row>
    <row r="21" spans="1:6" x14ac:dyDescent="0.2">
      <c r="A21" s="718" t="s">
        <v>1894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9292DCF1-9FC7-4CD2-9BD8-11534F852062}" scale="110" colorId="8" showGridLines="0">
      <selection activeCell="F3" sqref="F3"/>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5831A72F-A9A9-457B-B51D-80CC7F3F6378}"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selection activeCell="F3" sqref="F3"/>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2" sqref="A2:B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650</v>
      </c>
      <c r="B1" s="2194"/>
      <c r="C1" s="722"/>
    </row>
    <row r="2" spans="1:7" ht="33.75" x14ac:dyDescent="0.2">
      <c r="A2" s="2202" t="s">
        <v>1884</v>
      </c>
      <c r="B2" s="2203"/>
      <c r="C2" s="1840" t="s">
        <v>2016</v>
      </c>
      <c r="D2" s="724" t="s">
        <v>2023</v>
      </c>
      <c r="E2" s="724" t="s">
        <v>2024</v>
      </c>
      <c r="F2" s="1840" t="s">
        <v>2017</v>
      </c>
    </row>
    <row r="3" spans="1:7" ht="15.75" customHeight="1" x14ac:dyDescent="0.2">
      <c r="A3" s="2206" t="s">
        <v>1176</v>
      </c>
      <c r="B3" s="2207"/>
      <c r="C3" s="2195"/>
      <c r="D3" s="2196"/>
      <c r="E3" s="2196"/>
      <c r="F3" s="2197"/>
    </row>
    <row r="4" spans="1:7" ht="12.75" customHeight="1" thickBot="1" x14ac:dyDescent="0.25">
      <c r="A4" s="2204" t="s">
        <v>651</v>
      </c>
      <c r="B4" s="2205"/>
      <c r="C4" s="581"/>
      <c r="D4" s="581"/>
      <c r="E4" s="581"/>
      <c r="F4" s="1709">
        <f>SUM(C4+D4)-E4</f>
        <v>0</v>
      </c>
    </row>
    <row r="5" spans="1:7" ht="15.75" customHeight="1" thickTop="1" x14ac:dyDescent="0.2">
      <c r="A5" s="2189" t="s">
        <v>1172</v>
      </c>
      <c r="B5" s="2190"/>
      <c r="C5" s="2198"/>
      <c r="D5" s="2199"/>
      <c r="E5" s="2199"/>
      <c r="F5" s="2200"/>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91" t="s">
        <v>652</v>
      </c>
      <c r="B15" s="2192"/>
      <c r="C15" s="1709">
        <f>SUM(C6:C14)</f>
        <v>0</v>
      </c>
      <c r="D15" s="1709">
        <f>SUM(D6:D14)</f>
        <v>0</v>
      </c>
      <c r="E15" s="1709">
        <f>SUM(E6:E14)</f>
        <v>0</v>
      </c>
      <c r="F15" s="1709">
        <f>SUM(F6:F14)</f>
        <v>0</v>
      </c>
      <c r="G15" s="552"/>
    </row>
    <row r="16" spans="1:7" s="202" customFormat="1" ht="15.75" customHeight="1" thickTop="1" x14ac:dyDescent="0.2">
      <c r="A16" s="2201" t="s">
        <v>1173</v>
      </c>
      <c r="B16" s="2190"/>
      <c r="C16" s="2198"/>
      <c r="D16" s="2199"/>
      <c r="E16" s="2199"/>
      <c r="F16" s="2200"/>
    </row>
    <row r="17" spans="1:11" ht="12.75" customHeight="1" thickBot="1" x14ac:dyDescent="0.25">
      <c r="A17" s="2214" t="s">
        <v>66</v>
      </c>
      <c r="B17" s="2215"/>
      <c r="C17" s="727"/>
      <c r="D17" s="585"/>
      <c r="E17" s="727"/>
      <c r="F17" s="1709">
        <f>SUM(C17+D17)-E17</f>
        <v>0</v>
      </c>
    </row>
    <row r="18" spans="1:11" ht="12.75" customHeight="1" thickTop="1" thickBot="1" x14ac:dyDescent="0.25">
      <c r="A18" s="2214" t="s">
        <v>6</v>
      </c>
      <c r="B18" s="2215"/>
      <c r="C18" s="727"/>
      <c r="D18" s="585"/>
      <c r="E18" s="727"/>
      <c r="F18" s="1709">
        <f>SUM(C18+D18)-E18</f>
        <v>0</v>
      </c>
    </row>
    <row r="19" spans="1:11" ht="12.75" customHeight="1" thickTop="1" thickBot="1" x14ac:dyDescent="0.25">
      <c r="A19" s="2214" t="s">
        <v>406</v>
      </c>
      <c r="B19" s="2215"/>
      <c r="C19" s="727"/>
      <c r="D19" s="585"/>
      <c r="E19" s="727"/>
      <c r="F19" s="1709">
        <f>SUM(C19+D19)-E19</f>
        <v>0</v>
      </c>
    </row>
    <row r="20" spans="1:11" ht="12.75" customHeight="1" thickTop="1" thickBot="1" x14ac:dyDescent="0.25">
      <c r="A20" s="2214" t="s">
        <v>468</v>
      </c>
      <c r="B20" s="2215"/>
      <c r="C20" s="727"/>
      <c r="D20" s="585"/>
      <c r="E20" s="727"/>
      <c r="F20" s="1709">
        <f>SUM(C20+D20)-E20</f>
        <v>0</v>
      </c>
    </row>
    <row r="21" spans="1:11" ht="14.25" thickTop="1" thickBot="1" x14ac:dyDescent="0.25">
      <c r="A21" s="2191" t="s">
        <v>653</v>
      </c>
      <c r="B21" s="2192"/>
      <c r="C21" s="1709">
        <f>SUM(C17:C20)</f>
        <v>0</v>
      </c>
      <c r="D21" s="1709">
        <f>SUM(D17:D20)</f>
        <v>0</v>
      </c>
      <c r="E21" s="1709">
        <f>SUM(E17:E20)</f>
        <v>0</v>
      </c>
      <c r="F21" s="1709">
        <f>SUM(F17:F20)</f>
        <v>0</v>
      </c>
      <c r="G21" s="552"/>
    </row>
    <row r="22" spans="1:11" ht="15.75" customHeight="1" thickTop="1" x14ac:dyDescent="0.2">
      <c r="A22" s="2216" t="s">
        <v>1174</v>
      </c>
      <c r="B22" s="2190"/>
      <c r="C22" s="2198"/>
      <c r="D22" s="2199"/>
      <c r="E22" s="2199"/>
      <c r="F22" s="2200"/>
    </row>
    <row r="23" spans="1:11" ht="13.5" thickBot="1" x14ac:dyDescent="0.25">
      <c r="A23" s="2204" t="s">
        <v>654</v>
      </c>
      <c r="B23" s="2205"/>
      <c r="C23" s="581"/>
      <c r="D23" s="581"/>
      <c r="E23" s="581"/>
      <c r="F23" s="1709">
        <f>SUM(C23+D23)-E23</f>
        <v>0</v>
      </c>
      <c r="G23" s="552"/>
    </row>
    <row r="24" spans="1:11" ht="15.75" customHeight="1" thickTop="1" x14ac:dyDescent="0.2">
      <c r="A24" s="2216" t="s">
        <v>1175</v>
      </c>
      <c r="B24" s="2190"/>
      <c r="C24" s="2198"/>
      <c r="D24" s="2199"/>
      <c r="E24" s="2199"/>
      <c r="F24" s="2200"/>
    </row>
    <row r="25" spans="1:11" ht="13.5" thickBot="1" x14ac:dyDescent="0.25">
      <c r="A25" s="2204" t="s">
        <v>655</v>
      </c>
      <c r="B25" s="2205"/>
      <c r="C25" s="581"/>
      <c r="D25" s="581"/>
      <c r="E25" s="581"/>
      <c r="F25" s="1709">
        <f>SUM(C25+D25)-E25</f>
        <v>0</v>
      </c>
      <c r="G25" s="552"/>
    </row>
    <row r="26" spans="1:11" ht="15.75" customHeight="1" thickTop="1" x14ac:dyDescent="0.2">
      <c r="A26" s="2189" t="s">
        <v>678</v>
      </c>
      <c r="B26" s="2190"/>
      <c r="C26" s="728"/>
      <c r="D26" s="728"/>
      <c r="E26" s="728"/>
      <c r="F26" s="729"/>
    </row>
    <row r="27" spans="1:11" ht="13.5" thickBot="1" x14ac:dyDescent="0.25">
      <c r="A27" s="2191" t="s">
        <v>1130</v>
      </c>
      <c r="B27" s="2192"/>
      <c r="C27" s="585"/>
      <c r="D27" s="585"/>
      <c r="E27" s="585"/>
      <c r="F27" s="1709">
        <f>SUM(C27+D27)-E27</f>
        <v>0</v>
      </c>
      <c r="G27" s="552"/>
    </row>
    <row r="28" spans="1:11" ht="7.5" customHeight="1" thickTop="1" x14ac:dyDescent="0.2">
      <c r="A28" s="594"/>
    </row>
    <row r="29" spans="1:11" ht="23.25" customHeight="1" x14ac:dyDescent="0.2">
      <c r="A29" s="2217" t="s">
        <v>603</v>
      </c>
      <c r="B29" s="2194"/>
      <c r="C29" s="730"/>
      <c r="D29" s="730"/>
      <c r="E29" s="730"/>
      <c r="F29" s="730"/>
      <c r="G29" s="730"/>
      <c r="H29" s="730"/>
      <c r="I29" s="730"/>
      <c r="J29" s="730"/>
    </row>
    <row r="30" spans="1:11" ht="33.75" x14ac:dyDescent="0.2">
      <c r="A30" s="1484" t="s">
        <v>1131</v>
      </c>
      <c r="B30" s="731" t="s">
        <v>1186</v>
      </c>
      <c r="C30" s="1841" t="s">
        <v>604</v>
      </c>
      <c r="D30" s="1841" t="s">
        <v>1762</v>
      </c>
      <c r="E30" s="1841" t="s">
        <v>2018</v>
      </c>
      <c r="F30" s="1841" t="s">
        <v>2019</v>
      </c>
      <c r="G30" s="1841" t="s">
        <v>2022</v>
      </c>
      <c r="H30" s="1841" t="s">
        <v>2020</v>
      </c>
      <c r="I30" s="1841" t="s">
        <v>2021</v>
      </c>
      <c r="J30" s="1842" t="s">
        <v>2</v>
      </c>
      <c r="K30" s="732"/>
    </row>
    <row r="31" spans="1:11" ht="12" customHeight="1" x14ac:dyDescent="0.2">
      <c r="A31" s="733"/>
      <c r="B31" s="734"/>
      <c r="C31" s="735"/>
      <c r="D31" s="736"/>
      <c r="E31" s="735"/>
      <c r="F31" s="735"/>
      <c r="G31" s="735"/>
      <c r="H31" s="735"/>
      <c r="I31" s="1710">
        <f>((E31+F31)-H31)+G31</f>
        <v>0</v>
      </c>
      <c r="J31" s="735"/>
      <c r="K31" s="737"/>
    </row>
    <row r="32" spans="1:11" ht="12" customHeight="1" x14ac:dyDescent="0.2">
      <c r="A32" s="733"/>
      <c r="B32" s="734"/>
      <c r="C32" s="735"/>
      <c r="D32" s="736"/>
      <c r="E32" s="735"/>
      <c r="F32" s="735"/>
      <c r="G32" s="735"/>
      <c r="H32" s="735"/>
      <c r="I32" s="1710">
        <f>((E32+F32)-H32)+G32</f>
        <v>0</v>
      </c>
      <c r="J32" s="735"/>
      <c r="K32" s="737"/>
    </row>
    <row r="33" spans="1:11" ht="12" customHeight="1" x14ac:dyDescent="0.2">
      <c r="A33" s="733"/>
      <c r="B33" s="734"/>
      <c r="C33" s="735"/>
      <c r="D33" s="736"/>
      <c r="E33" s="735"/>
      <c r="F33" s="735"/>
      <c r="G33" s="735"/>
      <c r="H33" s="735"/>
      <c r="I33" s="1710">
        <f t="shared" ref="I33:I48" si="1">((E33+F33)-H33)+G33</f>
        <v>0</v>
      </c>
      <c r="J33" s="735"/>
      <c r="K33" s="737"/>
    </row>
    <row r="34" spans="1:11" ht="12" customHeight="1" x14ac:dyDescent="0.2">
      <c r="A34" s="733"/>
      <c r="B34" s="734"/>
      <c r="C34" s="735"/>
      <c r="D34" s="736"/>
      <c r="E34" s="735"/>
      <c r="F34" s="735"/>
      <c r="G34" s="735"/>
      <c r="H34" s="735"/>
      <c r="I34" s="1710">
        <f t="shared" si="1"/>
        <v>0</v>
      </c>
      <c r="J34" s="735"/>
      <c r="K34" s="738"/>
    </row>
    <row r="35" spans="1:11" ht="12" customHeight="1" x14ac:dyDescent="0.2">
      <c r="A35" s="733"/>
      <c r="B35" s="734"/>
      <c r="C35" s="739"/>
      <c r="D35" s="736"/>
      <c r="E35" s="739"/>
      <c r="F35" s="739"/>
      <c r="G35" s="739"/>
      <c r="H35" s="739"/>
      <c r="I35" s="1710">
        <f t="shared" si="1"/>
        <v>0</v>
      </c>
      <c r="J35" s="739"/>
      <c r="K35" s="738"/>
    </row>
    <row r="36" spans="1:11" ht="12" customHeight="1" x14ac:dyDescent="0.2">
      <c r="A36" s="733"/>
      <c r="B36" s="734"/>
      <c r="C36" s="735"/>
      <c r="D36" s="736"/>
      <c r="E36" s="735"/>
      <c r="F36" s="735"/>
      <c r="G36" s="735"/>
      <c r="H36" s="735"/>
      <c r="I36" s="1710">
        <f t="shared" si="1"/>
        <v>0</v>
      </c>
      <c r="J36" s="735"/>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0</v>
      </c>
      <c r="D49" s="746"/>
      <c r="E49" s="1710">
        <f t="shared" ref="E49:J49" si="2">SUM(E31:E48)</f>
        <v>0</v>
      </c>
      <c r="F49" s="1710">
        <f t="shared" si="2"/>
        <v>0</v>
      </c>
      <c r="G49" s="1710">
        <f t="shared" si="2"/>
        <v>0</v>
      </c>
      <c r="H49" s="1710">
        <f t="shared" si="2"/>
        <v>0</v>
      </c>
      <c r="I49" s="1710">
        <f t="shared" si="2"/>
        <v>0</v>
      </c>
      <c r="J49" s="1710">
        <f t="shared" si="2"/>
        <v>0</v>
      </c>
      <c r="K49" s="738"/>
    </row>
    <row r="50" spans="1:11" ht="6" customHeight="1" x14ac:dyDescent="0.2">
      <c r="A50" s="747"/>
      <c r="B50" s="737"/>
      <c r="C50" s="737"/>
      <c r="D50" s="737"/>
      <c r="E50" s="737"/>
      <c r="F50" s="737"/>
      <c r="G50" s="737"/>
      <c r="H50" s="737"/>
      <c r="I50" s="737"/>
      <c r="J50" s="747"/>
    </row>
    <row r="51" spans="1:11" x14ac:dyDescent="0.2">
      <c r="A51" s="748" t="s">
        <v>1893</v>
      </c>
      <c r="B51" s="747"/>
      <c r="C51" s="738"/>
      <c r="D51" s="738"/>
      <c r="E51" s="738"/>
      <c r="F51" s="738"/>
      <c r="G51" s="738"/>
      <c r="H51" s="737"/>
      <c r="I51" s="737"/>
      <c r="J51" s="747"/>
    </row>
    <row r="52" spans="1:11" ht="11.25" customHeight="1" x14ac:dyDescent="0.2">
      <c r="A52" s="749" t="s">
        <v>968</v>
      </c>
      <c r="B52" s="2208" t="s">
        <v>605</v>
      </c>
      <c r="C52" s="2209"/>
      <c r="D52" s="2209"/>
      <c r="E52" s="750" t="s">
        <v>900</v>
      </c>
      <c r="F52" s="2210"/>
      <c r="G52" s="2211"/>
      <c r="H52" s="737"/>
      <c r="I52" s="737"/>
      <c r="J52" s="747"/>
    </row>
    <row r="53" spans="1:11" ht="11.25" customHeight="1" x14ac:dyDescent="0.2">
      <c r="A53" s="751" t="s">
        <v>969</v>
      </c>
      <c r="B53" s="752" t="s">
        <v>1008</v>
      </c>
      <c r="C53" s="747"/>
      <c r="D53" s="738"/>
      <c r="E53" s="750" t="s">
        <v>518</v>
      </c>
      <c r="F53" s="2212"/>
      <c r="G53" s="2213"/>
      <c r="H53" s="737"/>
      <c r="I53" s="737"/>
      <c r="J53" s="747"/>
    </row>
    <row r="54" spans="1:11" ht="11.25" customHeight="1" x14ac:dyDescent="0.2">
      <c r="A54" s="753" t="s">
        <v>970</v>
      </c>
      <c r="B54" s="748" t="s">
        <v>1009</v>
      </c>
      <c r="C54" s="747"/>
      <c r="D54" s="738"/>
      <c r="E54" s="750" t="s">
        <v>519</v>
      </c>
      <c r="F54" s="2212"/>
      <c r="G54" s="221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9292DCF1-9FC7-4CD2-9BD8-11534F852062}" scale="110" colorId="8" showGridLines="0" fitToPage="1" topLeftCell="A37">
      <selection sqref="A1:B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5831A72F-A9A9-457B-B51D-80CC7F3F6378}"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fitToPage="1" topLeftCell="A37">
      <selection sqref="A1:B1"/>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7"/>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911</v>
      </c>
      <c r="B1" s="2243"/>
      <c r="C1" s="2243"/>
      <c r="D1" s="2243"/>
      <c r="E1" s="2243"/>
      <c r="F1" s="2243"/>
      <c r="G1" s="2244"/>
      <c r="H1" s="1485"/>
      <c r="I1" s="761"/>
      <c r="J1" s="433"/>
    </row>
    <row r="2" spans="1:11" ht="26.25" x14ac:dyDescent="0.2">
      <c r="A2" s="2221" t="s">
        <v>1766</v>
      </c>
      <c r="B2" s="2222"/>
      <c r="C2" s="2222"/>
      <c r="D2" s="2222"/>
      <c r="E2" s="2223"/>
      <c r="F2" s="762" t="s">
        <v>960</v>
      </c>
      <c r="G2" s="763" t="s">
        <v>1763</v>
      </c>
      <c r="H2" s="763" t="s">
        <v>430</v>
      </c>
      <c r="I2" s="763" t="s">
        <v>1220</v>
      </c>
      <c r="J2" s="763" t="s">
        <v>1898</v>
      </c>
      <c r="K2" s="763" t="s">
        <v>140</v>
      </c>
    </row>
    <row r="3" spans="1:11" x14ac:dyDescent="0.2">
      <c r="A3" s="2224" t="s">
        <v>1688</v>
      </c>
      <c r="B3" s="2225"/>
      <c r="C3" s="2225"/>
      <c r="D3" s="2225"/>
      <c r="E3" s="2226"/>
      <c r="F3" s="764"/>
      <c r="G3" s="765"/>
      <c r="H3" s="765"/>
      <c r="I3" s="765"/>
      <c r="J3" s="766"/>
      <c r="K3" s="766"/>
    </row>
    <row r="4" spans="1:11" x14ac:dyDescent="0.2">
      <c r="A4" s="2227" t="s">
        <v>387</v>
      </c>
      <c r="B4" s="2228"/>
      <c r="C4" s="2228"/>
      <c r="D4" s="2228"/>
      <c r="E4" s="2209"/>
      <c r="F4" s="767"/>
      <c r="G4" s="768"/>
      <c r="H4" s="769"/>
      <c r="I4" s="768"/>
      <c r="J4" s="770"/>
      <c r="K4" s="770"/>
    </row>
    <row r="5" spans="1:11" x14ac:dyDescent="0.2">
      <c r="A5" s="2245" t="s">
        <v>1129</v>
      </c>
      <c r="B5" s="2218"/>
      <c r="C5" s="2218"/>
      <c r="D5" s="2218"/>
      <c r="E5" s="2246"/>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5" t="s">
        <v>1899</v>
      </c>
      <c r="B10" s="2218"/>
      <c r="C10" s="2218"/>
      <c r="D10" s="2218"/>
      <c r="E10" s="2247"/>
      <c r="F10" s="784" t="s">
        <v>917</v>
      </c>
      <c r="G10" s="783"/>
      <c r="H10" s="785"/>
      <c r="I10" s="765"/>
      <c r="J10" s="766"/>
      <c r="K10" s="766"/>
    </row>
    <row r="11" spans="1:11" x14ac:dyDescent="0.2">
      <c r="A11" s="2245" t="s">
        <v>162</v>
      </c>
      <c r="B11" s="2218"/>
      <c r="C11" s="2218"/>
      <c r="D11" s="2218"/>
      <c r="E11" s="2246"/>
      <c r="F11" s="771" t="s">
        <v>907</v>
      </c>
      <c r="G11" s="772"/>
      <c r="H11" s="765"/>
      <c r="I11" s="765"/>
      <c r="J11" s="766"/>
      <c r="K11" s="774"/>
    </row>
    <row r="12" spans="1:11" ht="13.5" thickBot="1" x14ac:dyDescent="0.25">
      <c r="A12" s="2235" t="s">
        <v>961</v>
      </c>
      <c r="B12" s="2236"/>
      <c r="C12" s="2236"/>
      <c r="D12" s="2236"/>
      <c r="E12" s="2237"/>
      <c r="F12" s="1711"/>
      <c r="G12" s="1712">
        <f>SUM(G5:G11)</f>
        <v>0</v>
      </c>
      <c r="H12" s="1712">
        <f>SUM(H5:H11)</f>
        <v>0</v>
      </c>
      <c r="I12" s="1712">
        <f>SUM(I5:I11)</f>
        <v>0</v>
      </c>
      <c r="J12" s="1712">
        <f>SUM(J5:J11)</f>
        <v>0</v>
      </c>
      <c r="K12" s="1712">
        <f>SUM(K5:K11)</f>
        <v>0</v>
      </c>
    </row>
    <row r="13" spans="1:11" ht="13.5" thickTop="1" x14ac:dyDescent="0.2">
      <c r="A13" s="2229" t="s">
        <v>388</v>
      </c>
      <c r="B13" s="2230"/>
      <c r="C13" s="2230"/>
      <c r="D13" s="2230"/>
      <c r="E13" s="2231"/>
      <c r="F13" s="786"/>
      <c r="G13" s="787"/>
      <c r="H13" s="788"/>
      <c r="I13" s="789"/>
      <c r="J13" s="789"/>
      <c r="K13" s="789"/>
    </row>
    <row r="14" spans="1:11" x14ac:dyDescent="0.2">
      <c r="A14" s="2251" t="s">
        <v>476</v>
      </c>
      <c r="B14" s="2251"/>
      <c r="C14" s="2251"/>
      <c r="D14" s="2251"/>
      <c r="E14" s="2252"/>
      <c r="F14" s="790" t="s">
        <v>909</v>
      </c>
      <c r="G14" s="783"/>
      <c r="H14" s="765"/>
      <c r="I14" s="772"/>
      <c r="J14" s="774"/>
      <c r="K14" s="766"/>
    </row>
    <row r="15" spans="1:11" x14ac:dyDescent="0.2">
      <c r="A15" s="2218" t="s">
        <v>4</v>
      </c>
      <c r="B15" s="2218"/>
      <c r="C15" s="2218"/>
      <c r="D15" s="2218"/>
      <c r="E15" s="2246"/>
      <c r="F15" s="790" t="s">
        <v>910</v>
      </c>
      <c r="G15" s="772"/>
      <c r="H15" s="765"/>
      <c r="I15" s="765"/>
      <c r="J15" s="766"/>
      <c r="K15" s="766"/>
    </row>
    <row r="16" spans="1:11" x14ac:dyDescent="0.2">
      <c r="A16" s="2218" t="s">
        <v>316</v>
      </c>
      <c r="B16" s="2218"/>
      <c r="C16" s="2218"/>
      <c r="D16" s="2218"/>
      <c r="E16" s="2246"/>
      <c r="F16" s="790" t="s">
        <v>980</v>
      </c>
      <c r="G16" s="773"/>
      <c r="H16" s="768"/>
      <c r="I16" s="768"/>
      <c r="J16" s="770"/>
      <c r="K16" s="770"/>
    </row>
    <row r="17" spans="1:11" x14ac:dyDescent="0.2">
      <c r="A17" s="2240" t="s">
        <v>992</v>
      </c>
      <c r="B17" s="2240"/>
      <c r="C17" s="2240"/>
      <c r="D17" s="2240"/>
      <c r="E17" s="2241"/>
      <c r="F17" s="791"/>
      <c r="G17" s="792"/>
      <c r="H17" s="793"/>
      <c r="I17" s="793"/>
      <c r="J17" s="794"/>
      <c r="K17" s="795"/>
    </row>
    <row r="18" spans="1:11" x14ac:dyDescent="0.2">
      <c r="A18" s="2232" t="s">
        <v>386</v>
      </c>
      <c r="B18" s="2233"/>
      <c r="C18" s="2233"/>
      <c r="D18" s="2233"/>
      <c r="E18" s="2234"/>
      <c r="F18" s="790" t="s">
        <v>989</v>
      </c>
      <c r="G18" s="783"/>
      <c r="H18" s="783"/>
      <c r="I18" s="783"/>
      <c r="J18" s="766"/>
      <c r="K18" s="796"/>
    </row>
    <row r="19" spans="1:11" ht="21.75" customHeight="1" x14ac:dyDescent="0.2">
      <c r="A19" s="2253" t="s">
        <v>1895</v>
      </c>
      <c r="B19" s="2253"/>
      <c r="C19" s="2253"/>
      <c r="D19" s="2253"/>
      <c r="E19" s="2254"/>
      <c r="F19" s="790" t="s">
        <v>990</v>
      </c>
      <c r="G19" s="783"/>
      <c r="H19" s="783"/>
      <c r="I19" s="783"/>
      <c r="J19" s="766"/>
      <c r="K19" s="796"/>
    </row>
    <row r="20" spans="1:11" x14ac:dyDescent="0.2">
      <c r="A20" s="2232" t="s">
        <v>1900</v>
      </c>
      <c r="B20" s="2233"/>
      <c r="C20" s="2233"/>
      <c r="D20" s="2233"/>
      <c r="E20" s="2234"/>
      <c r="F20" s="790" t="s">
        <v>991</v>
      </c>
      <c r="G20" s="783"/>
      <c r="H20" s="783"/>
      <c r="I20" s="783"/>
      <c r="J20" s="766"/>
      <c r="K20" s="796"/>
    </row>
    <row r="21" spans="1:11" ht="13.5" thickBot="1" x14ac:dyDescent="0.25">
      <c r="A21" s="2238" t="s">
        <v>659</v>
      </c>
      <c r="B21" s="2238"/>
      <c r="C21" s="2238"/>
      <c r="D21" s="2238"/>
      <c r="E21" s="2238"/>
      <c r="F21" s="1713"/>
      <c r="G21" s="793"/>
      <c r="H21" s="797"/>
      <c r="I21" s="797"/>
      <c r="J21" s="1714">
        <f>SUM(J18:J20)</f>
        <v>0</v>
      </c>
      <c r="K21" s="794"/>
    </row>
    <row r="22" spans="1:11" ht="13.5" thickTop="1" x14ac:dyDescent="0.2">
      <c r="A22" s="2218" t="s">
        <v>1901</v>
      </c>
      <c r="B22" s="2218"/>
      <c r="C22" s="2218"/>
      <c r="D22" s="2218"/>
      <c r="E22" s="2246"/>
      <c r="F22" s="790" t="s">
        <v>917</v>
      </c>
      <c r="G22" s="783"/>
      <c r="H22" s="765"/>
      <c r="I22" s="765"/>
      <c r="J22" s="798"/>
      <c r="K22" s="766"/>
    </row>
    <row r="23" spans="1:11" ht="13.5" thickBot="1" x14ac:dyDescent="0.25">
      <c r="A23" s="2239" t="s">
        <v>962</v>
      </c>
      <c r="B23" s="2238"/>
      <c r="C23" s="2238"/>
      <c r="D23" s="2238"/>
      <c r="E23" s="2238"/>
      <c r="F23" s="1715"/>
      <c r="G23" s="1712">
        <f>SUM(G14:G16,G21,G22)</f>
        <v>0</v>
      </c>
      <c r="H23" s="1712">
        <f>SUM(H14:H16,H21,H22)</f>
        <v>0</v>
      </c>
      <c r="I23" s="1712">
        <f>SUM(I14:I16,I21,I22)</f>
        <v>0</v>
      </c>
      <c r="J23" s="1712">
        <f>SUM(J14:J16,J21,J22)</f>
        <v>0</v>
      </c>
      <c r="K23" s="1712">
        <f>SUM(K14:K16,K21,K22)</f>
        <v>0</v>
      </c>
    </row>
    <row r="24" spans="1:11" ht="14.25" thickTop="1" thickBot="1" x14ac:dyDescent="0.25">
      <c r="A24" s="2239" t="s">
        <v>2004</v>
      </c>
      <c r="B24" s="2238"/>
      <c r="C24" s="2238"/>
      <c r="D24" s="2238"/>
      <c r="E24" s="2238"/>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6" t="s">
        <v>2014</v>
      </c>
      <c r="B28" s="1837"/>
      <c r="C28" s="1837"/>
      <c r="D28" s="1837"/>
      <c r="E28" s="1838"/>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8"/>
      <c r="I31" s="2249"/>
      <c r="J31" s="2249"/>
      <c r="K31" s="2249"/>
    </row>
    <row r="32" spans="1:11" x14ac:dyDescent="0.2">
      <c r="A32" s="810"/>
      <c r="B32" s="237"/>
      <c r="C32" s="237"/>
      <c r="D32" s="237"/>
      <c r="E32" s="806"/>
      <c r="F32" s="812" t="s">
        <v>561</v>
      </c>
      <c r="G32" s="765"/>
      <c r="H32" s="2250"/>
      <c r="I32" s="2249"/>
      <c r="J32" s="2249"/>
      <c r="K32" s="2249"/>
    </row>
    <row r="33" spans="1:11" ht="1.5" customHeight="1" x14ac:dyDescent="0.2">
      <c r="A33" s="813" t="s">
        <v>1231</v>
      </c>
      <c r="B33" s="364"/>
      <c r="C33" s="364"/>
      <c r="D33" s="364"/>
      <c r="E33" s="364"/>
      <c r="F33" s="364"/>
      <c r="G33" s="814"/>
      <c r="H33" s="2250"/>
      <c r="I33" s="2249"/>
      <c r="J33" s="2249"/>
      <c r="K33" s="2249"/>
    </row>
    <row r="34" spans="1:11" x14ac:dyDescent="0.2">
      <c r="A34" s="815" t="s">
        <v>1902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18" t="s">
        <v>562</v>
      </c>
      <c r="B41" s="2219"/>
      <c r="C41" s="2219"/>
      <c r="D41" s="2219"/>
      <c r="E41" s="2219"/>
      <c r="F41" s="222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1896</v>
      </c>
      <c r="B46" s="408" t="s">
        <v>1764</v>
      </c>
    </row>
    <row r="47" spans="1:11" s="824" customFormat="1" ht="12.75" customHeight="1" x14ac:dyDescent="0.2">
      <c r="A47" s="822"/>
      <c r="B47" s="823" t="s">
        <v>1765</v>
      </c>
      <c r="E47" s="823"/>
      <c r="K47" s="825"/>
    </row>
    <row r="48" spans="1:11" ht="12.75" customHeight="1" x14ac:dyDescent="0.2">
      <c r="A48" s="1487" t="s">
        <v>1897</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9292DCF1-9FC7-4CD2-9BD8-11534F852062}"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831A72F-A9A9-457B-B51D-80CC7F3F6378}"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16" sqref="L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2013</v>
      </c>
      <c r="B1" s="2258"/>
      <c r="C1" s="2259"/>
      <c r="D1" s="827"/>
      <c r="E1" s="828"/>
      <c r="F1" s="828"/>
      <c r="G1" s="829"/>
      <c r="H1" s="830"/>
      <c r="I1" s="831"/>
      <c r="J1" s="2255"/>
      <c r="K1" s="2256"/>
      <c r="L1" s="2256"/>
    </row>
    <row r="2" spans="1:14" ht="69.75" customHeight="1" x14ac:dyDescent="0.2">
      <c r="A2" s="832" t="s">
        <v>1767</v>
      </c>
      <c r="B2" s="833" t="s">
        <v>396</v>
      </c>
      <c r="C2" s="834" t="s">
        <v>2008</v>
      </c>
      <c r="D2" s="834" t="s">
        <v>2005</v>
      </c>
      <c r="E2" s="834" t="s">
        <v>2006</v>
      </c>
      <c r="F2" s="834" t="s">
        <v>2007</v>
      </c>
      <c r="G2" s="834" t="s">
        <v>626</v>
      </c>
      <c r="H2" s="834" t="s">
        <v>2009</v>
      </c>
      <c r="I2" s="834" t="s">
        <v>2010</v>
      </c>
      <c r="J2" s="834" t="s">
        <v>2025</v>
      </c>
      <c r="K2" s="834" t="s">
        <v>2011</v>
      </c>
      <c r="L2" s="834" t="s">
        <v>2012</v>
      </c>
      <c r="M2" s="835"/>
      <c r="N2" s="835"/>
    </row>
    <row r="3" spans="1:14" ht="13.5" thickBot="1" x14ac:dyDescent="0.25">
      <c r="A3" s="1584" t="s">
        <v>948</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137628</v>
      </c>
      <c r="D5" s="842"/>
      <c r="E5" s="842"/>
      <c r="F5" s="1714">
        <f>(C5+D5)-E5</f>
        <v>137628</v>
      </c>
      <c r="G5" s="838"/>
      <c r="H5" s="843"/>
      <c r="I5" s="843"/>
      <c r="J5" s="843"/>
      <c r="K5" s="794"/>
      <c r="L5" s="1723">
        <f>F5-K5</f>
        <v>137628</v>
      </c>
    </row>
    <row r="6" spans="1:14" ht="14.25" thickTop="1" thickBot="1" x14ac:dyDescent="0.25">
      <c r="A6" s="779" t="s">
        <v>1179</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3236455</v>
      </c>
      <c r="D8" s="845"/>
      <c r="E8" s="845"/>
      <c r="F8" s="1714">
        <f>(C8+D8)-E8</f>
        <v>3236455</v>
      </c>
      <c r="G8" s="844">
        <v>50</v>
      </c>
      <c r="H8" s="766">
        <v>1234918</v>
      </c>
      <c r="I8" s="766">
        <v>66997</v>
      </c>
      <c r="J8" s="766"/>
      <c r="K8" s="1723">
        <f>(H8+I8)-J8</f>
        <v>1301915</v>
      </c>
      <c r="L8" s="1723">
        <f>F8-K8</f>
        <v>1934540</v>
      </c>
    </row>
    <row r="9" spans="1:14" ht="14.25" thickTop="1" thickBot="1" x14ac:dyDescent="0.25">
      <c r="A9" s="779" t="s">
        <v>1181</v>
      </c>
      <c r="B9" s="841">
        <v>232</v>
      </c>
      <c r="C9" s="766"/>
      <c r="D9" s="766"/>
      <c r="E9" s="766"/>
      <c r="F9" s="1714">
        <f>(C9+D9)-E9</f>
        <v>0</v>
      </c>
      <c r="G9" s="844">
        <v>20</v>
      </c>
      <c r="H9" s="766"/>
      <c r="I9" s="766"/>
      <c r="J9" s="766"/>
      <c r="K9" s="1723">
        <f>(H9+I9)-J9</f>
        <v>0</v>
      </c>
      <c r="L9" s="1723">
        <f>F9-K9</f>
        <v>0</v>
      </c>
    </row>
    <row r="10" spans="1:14" ht="24" thickTop="1" thickBot="1" x14ac:dyDescent="0.25">
      <c r="A10" s="846" t="s">
        <v>1182</v>
      </c>
      <c r="B10" s="841">
        <v>240</v>
      </c>
      <c r="C10" s="847">
        <v>1463906</v>
      </c>
      <c r="D10" s="847">
        <v>414201</v>
      </c>
      <c r="E10" s="847">
        <v>317525</v>
      </c>
      <c r="F10" s="1718">
        <f>(C10+D10)-E10</f>
        <v>1560582</v>
      </c>
      <c r="G10" s="844">
        <v>20</v>
      </c>
      <c r="H10" s="848">
        <v>1013245</v>
      </c>
      <c r="I10" s="848">
        <v>99794</v>
      </c>
      <c r="J10" s="848">
        <v>310406</v>
      </c>
      <c r="K10" s="1723">
        <f>(H10+I10)-J10</f>
        <v>802633</v>
      </c>
      <c r="L10" s="1723">
        <f>F10-K10</f>
        <v>757949</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1688710</v>
      </c>
      <c r="D12" s="845">
        <v>181170</v>
      </c>
      <c r="E12" s="845">
        <v>37473</v>
      </c>
      <c r="F12" s="1714">
        <f>(C12+D12)-E12</f>
        <v>1832407</v>
      </c>
      <c r="G12" s="844">
        <v>10</v>
      </c>
      <c r="H12" s="766">
        <v>904857</v>
      </c>
      <c r="I12" s="766">
        <v>234556</v>
      </c>
      <c r="J12" s="766">
        <v>33452</v>
      </c>
      <c r="K12" s="1723">
        <f>(H12+I12)-J12</f>
        <v>1105961</v>
      </c>
      <c r="L12" s="1723">
        <f>F12-K12</f>
        <v>726446</v>
      </c>
    </row>
    <row r="13" spans="1:14" ht="14.25" thickTop="1" thickBot="1" x14ac:dyDescent="0.25">
      <c r="A13" s="849" t="s">
        <v>1184</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549</v>
      </c>
      <c r="B15" s="1585">
        <v>260</v>
      </c>
      <c r="C15" s="845"/>
      <c r="D15" s="845"/>
      <c r="E15" s="845"/>
      <c r="F15" s="1714">
        <f>(C15+D15)-E15</f>
        <v>0</v>
      </c>
      <c r="G15" s="850" t="s">
        <v>917</v>
      </c>
      <c r="H15" s="782"/>
      <c r="I15" s="782"/>
      <c r="J15" s="782"/>
      <c r="K15" s="782"/>
      <c r="L15" s="1723">
        <f>F15-K15</f>
        <v>0</v>
      </c>
    </row>
    <row r="16" spans="1:14" ht="15" customHeight="1" thickTop="1" thickBot="1" x14ac:dyDescent="0.25">
      <c r="A16" s="1719" t="s">
        <v>664</v>
      </c>
      <c r="B16" s="1720">
        <v>200</v>
      </c>
      <c r="C16" s="1714">
        <f>SUM(C3,C5:C6,C8:C10,C12:C15)</f>
        <v>6526699</v>
      </c>
      <c r="D16" s="1714">
        <f>SUM(D3,D5:D6,D8:D10,D12:D15)</f>
        <v>595371</v>
      </c>
      <c r="E16" s="1714">
        <f>SUM(E3,E5:E6,E8:E10,E12:E15)</f>
        <v>354998</v>
      </c>
      <c r="F16" s="1714">
        <f>SUM(F3,F5:F6,F8:F10,F12:F15)</f>
        <v>6767072</v>
      </c>
      <c r="G16" s="844"/>
      <c r="H16" s="1714">
        <f>SUM(H3,H6,H8:H10,H12:H14,)</f>
        <v>3153020</v>
      </c>
      <c r="I16" s="1714">
        <f>SUM(I3,I6,I8:I10,I12:I14,)</f>
        <v>401347</v>
      </c>
      <c r="J16" s="1714">
        <f>SUM(J3,J6,J8:J10,J12:J14,)</f>
        <v>343858</v>
      </c>
      <c r="K16" s="1714">
        <f>(H16+I16)-J16</f>
        <v>3210509</v>
      </c>
      <c r="L16" s="1714">
        <f>F16-K16</f>
        <v>3556563</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174447</v>
      </c>
      <c r="G17" s="838">
        <v>10</v>
      </c>
      <c r="H17" s="770"/>
      <c r="I17" s="1723">
        <f>F17/G17</f>
        <v>17444.7</v>
      </c>
      <c r="J17" s="770"/>
      <c r="K17" s="796"/>
      <c r="L17" s="796"/>
    </row>
    <row r="18" spans="1:12" ht="14.25" thickTop="1" thickBot="1" x14ac:dyDescent="0.25">
      <c r="A18" s="1721" t="s">
        <v>706</v>
      </c>
      <c r="B18" s="1722"/>
      <c r="C18" s="772"/>
      <c r="D18" s="772"/>
      <c r="E18" s="772"/>
      <c r="F18" s="851"/>
      <c r="G18" s="852"/>
      <c r="H18" s="774"/>
      <c r="I18" s="1714">
        <f>SUM(I16,I17)</f>
        <v>418791.7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9292DCF1-9FC7-4CD2-9BD8-11534F852062}" scale="110" colorId="8" showGridLines="0">
      <selection activeCell="H15" sqref="H15"/>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5831A72F-A9A9-457B-B51D-80CC7F3F6378}" scale="110" colorId="8" showGridLines="0">
      <selection activeCell="F8" sqref="F8"/>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selection activeCell="H15" sqref="H15"/>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3"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63" t="s">
        <v>1689</v>
      </c>
      <c r="B1" s="2264"/>
      <c r="C1" s="2264"/>
      <c r="D1" s="2264"/>
      <c r="E1" s="2264"/>
      <c r="F1" s="2265"/>
      <c r="G1" s="856"/>
    </row>
    <row r="2" spans="1:7" ht="15" customHeight="1" thickBot="1" x14ac:dyDescent="0.25">
      <c r="A2" s="2266" t="s">
        <v>498</v>
      </c>
      <c r="B2" s="2267"/>
      <c r="C2" s="2267"/>
      <c r="D2" s="2267"/>
      <c r="E2" s="2267"/>
      <c r="F2" s="226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69"/>
      <c r="B5" s="2270"/>
      <c r="C5" s="2270"/>
      <c r="D5" s="2270"/>
      <c r="E5" s="2270"/>
      <c r="F5" s="2270"/>
    </row>
    <row r="6" spans="1:7" ht="13.5" customHeight="1" thickBot="1" x14ac:dyDescent="0.25">
      <c r="A6" s="2260" t="s">
        <v>1166</v>
      </c>
      <c r="B6" s="2261"/>
      <c r="C6" s="2261"/>
      <c r="D6" s="2261"/>
      <c r="E6" s="2261"/>
      <c r="F6" s="2262"/>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5">
        <f>'Expenditures 15-22'!K114</f>
        <v>49367466</v>
      </c>
      <c r="G8" s="866"/>
    </row>
    <row r="9" spans="1:7" x14ac:dyDescent="0.2">
      <c r="A9" s="870" t="s">
        <v>480</v>
      </c>
      <c r="B9" s="871" t="s">
        <v>1967</v>
      </c>
      <c r="C9" s="872"/>
      <c r="D9" s="870" t="s">
        <v>522</v>
      </c>
      <c r="E9" s="869"/>
      <c r="F9" s="1866">
        <f>'Expenditures 15-22'!K151</f>
        <v>0</v>
      </c>
      <c r="G9" s="873"/>
    </row>
    <row r="10" spans="1:7" x14ac:dyDescent="0.2">
      <c r="A10" s="870" t="s">
        <v>520</v>
      </c>
      <c r="B10" s="871" t="s">
        <v>1968</v>
      </c>
      <c r="C10" s="872"/>
      <c r="D10" s="870" t="s">
        <v>522</v>
      </c>
      <c r="E10" s="869"/>
      <c r="F10" s="1866">
        <f>'Expenditures 15-22'!K174</f>
        <v>0</v>
      </c>
      <c r="G10" s="873"/>
    </row>
    <row r="11" spans="1:7" x14ac:dyDescent="0.2">
      <c r="A11" s="870" t="s">
        <v>481</v>
      </c>
      <c r="B11" s="871" t="s">
        <v>1969</v>
      </c>
      <c r="C11" s="872"/>
      <c r="D11" s="870" t="s">
        <v>522</v>
      </c>
      <c r="E11" s="869"/>
      <c r="F11" s="1866">
        <f>'Expenditures 15-22'!K210</f>
        <v>0</v>
      </c>
      <c r="G11" s="873"/>
    </row>
    <row r="12" spans="1:7" x14ac:dyDescent="0.2">
      <c r="A12" s="870" t="s">
        <v>482</v>
      </c>
      <c r="B12" s="871" t="s">
        <v>1970</v>
      </c>
      <c r="C12" s="872"/>
      <c r="D12" s="870" t="s">
        <v>522</v>
      </c>
      <c r="E12" s="869"/>
      <c r="F12" s="1866">
        <f>'Expenditures 15-22'!K295</f>
        <v>0</v>
      </c>
      <c r="G12" s="873"/>
    </row>
    <row r="13" spans="1:7" x14ac:dyDescent="0.2">
      <c r="A13" s="870" t="s">
        <v>108</v>
      </c>
      <c r="B13" s="871" t="s">
        <v>1971</v>
      </c>
      <c r="C13" s="872"/>
      <c r="D13" s="870" t="s">
        <v>522</v>
      </c>
      <c r="E13" s="869"/>
      <c r="F13" s="1866">
        <f>'Expenditures 15-22'!K342</f>
        <v>0</v>
      </c>
      <c r="G13" s="874"/>
    </row>
    <row r="14" spans="1:7" ht="12" customHeight="1" thickBot="1" x14ac:dyDescent="0.25">
      <c r="A14" s="1724"/>
      <c r="B14" s="1725"/>
      <c r="C14" s="1726"/>
      <c r="D14" s="1727" t="s">
        <v>522</v>
      </c>
      <c r="E14" s="1728" t="s">
        <v>1015</v>
      </c>
      <c r="F14" s="1729">
        <f>SUM(F8:F13)</f>
        <v>49367466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7">
        <f>'Revenues 9-14'!F43</f>
        <v>0</v>
      </c>
      <c r="G18" s="866"/>
    </row>
    <row r="19" spans="1:7" x14ac:dyDescent="0.2">
      <c r="A19" s="870" t="s">
        <v>481</v>
      </c>
      <c r="B19" s="871" t="s">
        <v>1069</v>
      </c>
      <c r="C19" s="878">
        <f>'Revenues 9-14'!B47</f>
        <v>1421</v>
      </c>
      <c r="D19" s="879" t="str">
        <f>'Revenues 9-14'!A47</f>
        <v>Summer Sch - Transp. Fees from Pupils or Parents (In State)</v>
      </c>
      <c r="E19" s="880"/>
      <c r="F19" s="1868">
        <f>'Revenues 9-14'!F47</f>
        <v>0</v>
      </c>
      <c r="G19" s="866"/>
    </row>
    <row r="20" spans="1:7" x14ac:dyDescent="0.2">
      <c r="A20" s="870" t="s">
        <v>481</v>
      </c>
      <c r="B20" s="871" t="s">
        <v>1070</v>
      </c>
      <c r="C20" s="876">
        <f>'Revenues 9-14'!B48</f>
        <v>1422</v>
      </c>
      <c r="D20" s="877" t="str">
        <f>'Revenues 9-14'!A48</f>
        <v>Summer Sch - Transp. Fees from Other Districts (In State)</v>
      </c>
      <c r="E20" s="869"/>
      <c r="F20" s="1869">
        <f>'Revenues 9-14'!F48</f>
        <v>0</v>
      </c>
      <c r="G20" s="866"/>
    </row>
    <row r="21" spans="1:7" x14ac:dyDescent="0.2">
      <c r="A21" s="870" t="s">
        <v>481</v>
      </c>
      <c r="B21" s="871" t="s">
        <v>1071</v>
      </c>
      <c r="C21" s="878">
        <f>'Revenues 9-14'!B49</f>
        <v>1423</v>
      </c>
      <c r="D21" s="877" t="str">
        <f>'Revenues 9-14'!A49</f>
        <v>Summer Sch - Transp. Fees from Other Sources (In State)</v>
      </c>
      <c r="E21" s="869"/>
      <c r="F21" s="1870">
        <f>'Revenues 9-14'!F49</f>
        <v>0</v>
      </c>
      <c r="G21" s="866"/>
    </row>
    <row r="22" spans="1:7" x14ac:dyDescent="0.2">
      <c r="A22" s="870" t="s">
        <v>481</v>
      </c>
      <c r="B22" s="871" t="s">
        <v>1072</v>
      </c>
      <c r="C22" s="878">
        <f>'Revenues 9-14'!B50</f>
        <v>1424</v>
      </c>
      <c r="D22" s="877" t="str">
        <f>'Revenues 9-14'!A50</f>
        <v>Summer Sch - Transp. Fees from Other Sources (Out of State)</v>
      </c>
      <c r="E22" s="869"/>
      <c r="F22" s="1870">
        <f>'Revenues 9-14'!F50</f>
        <v>0</v>
      </c>
      <c r="G22" s="866"/>
    </row>
    <row r="23" spans="1:7" x14ac:dyDescent="0.2">
      <c r="A23" s="870" t="s">
        <v>481</v>
      </c>
      <c r="B23" s="871" t="s">
        <v>1073</v>
      </c>
      <c r="C23" s="876">
        <f>'Revenues 9-14'!B52</f>
        <v>1432</v>
      </c>
      <c r="D23" s="877" t="str">
        <f>'Revenues 9-14'!A52</f>
        <v>CTE - Transp Fees from Other Districts (In State)</v>
      </c>
      <c r="E23" s="869"/>
      <c r="F23" s="1870">
        <f>'Revenues 9-14'!F52</f>
        <v>0</v>
      </c>
      <c r="G23" s="866"/>
    </row>
    <row r="24" spans="1:7" x14ac:dyDescent="0.2">
      <c r="A24" s="870" t="s">
        <v>481</v>
      </c>
      <c r="B24" s="871" t="s">
        <v>1074</v>
      </c>
      <c r="C24" s="876">
        <f>'Revenues 9-14'!B56</f>
        <v>1442</v>
      </c>
      <c r="D24" s="877" t="str">
        <f>'Revenues 9-14'!A56</f>
        <v>Special Ed - Transp Fees from Other Districts (In State)</v>
      </c>
      <c r="E24" s="869"/>
      <c r="F24" s="1870">
        <f>'Revenues 9-14'!F56</f>
        <v>0</v>
      </c>
      <c r="G24" s="866"/>
    </row>
    <row r="25" spans="1:7" x14ac:dyDescent="0.2">
      <c r="A25" s="870" t="s">
        <v>481</v>
      </c>
      <c r="B25" s="871" t="s">
        <v>1075</v>
      </c>
      <c r="C25" s="876">
        <f>'Revenues 9-14'!B59</f>
        <v>1451</v>
      </c>
      <c r="D25" s="877" t="str">
        <f>'Revenues 9-14'!A59</f>
        <v>Adult - Transp Fees from Pupils or Parents (In State)</v>
      </c>
      <c r="E25" s="869"/>
      <c r="F25" s="1870">
        <f>'Revenues 9-14'!F59</f>
        <v>0</v>
      </c>
      <c r="G25" s="866"/>
    </row>
    <row r="26" spans="1:7" x14ac:dyDescent="0.2">
      <c r="A26" s="870" t="s">
        <v>481</v>
      </c>
      <c r="B26" s="871" t="s">
        <v>1076</v>
      </c>
      <c r="C26" s="876">
        <f>'Revenues 9-14'!B60</f>
        <v>1452</v>
      </c>
      <c r="D26" s="877" t="str">
        <f>'Revenues 9-14'!A60</f>
        <v>Adult - Transp Fees from Other Districts (In State)</v>
      </c>
      <c r="E26" s="869"/>
      <c r="F26" s="1870">
        <f>'Revenues 9-14'!F60</f>
        <v>0</v>
      </c>
      <c r="G26" s="866"/>
    </row>
    <row r="27" spans="1:7" x14ac:dyDescent="0.2">
      <c r="A27" s="870" t="s">
        <v>481</v>
      </c>
      <c r="B27" s="871" t="s">
        <v>1077</v>
      </c>
      <c r="C27" s="876">
        <f>'Revenues 9-14'!B61</f>
        <v>1453</v>
      </c>
      <c r="D27" s="877" t="str">
        <f>'Revenues 9-14'!A61</f>
        <v>Adult - Transp Fees from Other Sources (In State)</v>
      </c>
      <c r="E27" s="869"/>
      <c r="F27" s="1870">
        <f>'Revenues 9-14'!F61</f>
        <v>0</v>
      </c>
      <c r="G27" s="866"/>
    </row>
    <row r="28" spans="1:7" x14ac:dyDescent="0.2">
      <c r="A28" s="870" t="s">
        <v>481</v>
      </c>
      <c r="B28" s="871" t="s">
        <v>1078</v>
      </c>
      <c r="C28" s="876">
        <f>'Revenues 9-14'!B62</f>
        <v>1454</v>
      </c>
      <c r="D28" s="877" t="str">
        <f>'Revenues 9-14'!A62</f>
        <v>Adult - Transp Fees from Other Sources (Out of State)</v>
      </c>
      <c r="E28" s="869"/>
      <c r="F28" s="1870">
        <f>'Revenues 9-14'!F62</f>
        <v>0</v>
      </c>
      <c r="G28" s="866"/>
    </row>
    <row r="29" spans="1:7" x14ac:dyDescent="0.2">
      <c r="A29" s="870" t="s">
        <v>1159</v>
      </c>
      <c r="B29" s="871" t="s">
        <v>1673</v>
      </c>
      <c r="C29" s="881">
        <f>'Revenues 9-14'!B148</f>
        <v>3410</v>
      </c>
      <c r="D29" s="882" t="str">
        <f>'Revenues 9-14'!A148</f>
        <v>Adult Ed (from ICCB)</v>
      </c>
      <c r="E29" s="869"/>
      <c r="F29" s="1870">
        <f>SUM('Revenues 9-14'!D148,F149)</f>
        <v>0</v>
      </c>
      <c r="G29" s="866"/>
    </row>
    <row r="30" spans="1:7" x14ac:dyDescent="0.2">
      <c r="A30" s="870" t="s">
        <v>1159</v>
      </c>
      <c r="B30" s="871" t="s">
        <v>861</v>
      </c>
      <c r="C30" s="881">
        <f>'Revenues 9-14'!B149</f>
        <v>3499</v>
      </c>
      <c r="D30" s="882" t="str">
        <f>'Revenues 9-14'!A149</f>
        <v>Adult Ed - Other (Describe &amp; Itemize)</v>
      </c>
      <c r="E30" s="869"/>
      <c r="F30" s="187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7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70">
        <f>SUM('Revenues 9-14'!D219,'Revenues 9-14'!F219)</f>
        <v>0</v>
      </c>
      <c r="G32" s="866"/>
    </row>
    <row r="33" spans="1:7" x14ac:dyDescent="0.2">
      <c r="A33" s="870" t="s">
        <v>480</v>
      </c>
      <c r="B33" s="871" t="s">
        <v>801</v>
      </c>
      <c r="C33" s="876">
        <f>'Revenues 9-14'!B229</f>
        <v>4810</v>
      </c>
      <c r="D33" s="884" t="str">
        <f>'Revenues 9-14'!A229</f>
        <v>Federal - Adult Education</v>
      </c>
      <c r="E33" s="869"/>
      <c r="F33" s="1870">
        <f>'Revenues 9-14'!D229</f>
        <v>0</v>
      </c>
      <c r="G33" s="866"/>
    </row>
    <row r="34" spans="1:7" x14ac:dyDescent="0.2">
      <c r="A34" s="870" t="s">
        <v>479</v>
      </c>
      <c r="B34" s="870" t="s">
        <v>1541</v>
      </c>
      <c r="C34" s="887" t="str">
        <f>'Expenditures 15-22'!B7</f>
        <v>1125</v>
      </c>
      <c r="D34" s="888" t="str">
        <f>'Expenditures 15-22'!A7</f>
        <v>Pre-K Programs</v>
      </c>
      <c r="E34" s="869"/>
      <c r="F34" s="1870">
        <f>'Expenditures 15-22'!K7-SUM('Expenditures 15-22'!G7,'Expenditures 15-22'!I7)</f>
        <v>0</v>
      </c>
      <c r="G34" s="866"/>
    </row>
    <row r="35" spans="1:7" x14ac:dyDescent="0.2">
      <c r="A35" s="870" t="s">
        <v>479</v>
      </c>
      <c r="B35" s="870" t="s">
        <v>1542</v>
      </c>
      <c r="C35" s="887" t="str">
        <f>'Expenditures 15-22'!B9</f>
        <v>1225</v>
      </c>
      <c r="D35" s="888" t="str">
        <f>'Expenditures 15-22'!A9</f>
        <v>Special Education Programs Pre-K</v>
      </c>
      <c r="E35" s="869"/>
      <c r="F35" s="1870">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870">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70">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70">
        <f>'Expenditures 15-22'!K15-SUM('Expenditures 15-22'!G15,'Expenditures 15-22'!I15)</f>
        <v>520869</v>
      </c>
      <c r="G38" s="866"/>
    </row>
    <row r="39" spans="1:7" x14ac:dyDescent="0.2">
      <c r="A39" s="870" t="s">
        <v>479</v>
      </c>
      <c r="B39" s="870" t="s">
        <v>119</v>
      </c>
      <c r="C39" s="887" t="str">
        <f>'Expenditures 15-22'!B20</f>
        <v>1910</v>
      </c>
      <c r="D39" s="889" t="str">
        <f>'Expenditures 15-22'!A20</f>
        <v>Pre-K Programs - Private Tuition</v>
      </c>
      <c r="E39" s="869"/>
      <c r="F39" s="1870">
        <f>'Expenditures 15-22'!K20</f>
        <v>0</v>
      </c>
      <c r="G39" s="866"/>
    </row>
    <row r="40" spans="1:7" x14ac:dyDescent="0.2">
      <c r="A40" s="870" t="s">
        <v>479</v>
      </c>
      <c r="B40" s="870" t="s">
        <v>120</v>
      </c>
      <c r="C40" s="887" t="str">
        <f>'Expenditures 15-22'!B21</f>
        <v>1911</v>
      </c>
      <c r="D40" s="889" t="str">
        <f>'Expenditures 15-22'!A21</f>
        <v>Regular K-12 Programs - Private Tuition</v>
      </c>
      <c r="E40" s="869"/>
      <c r="F40" s="1870">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70">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87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7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7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70">
        <f>'Expenditures 15-22'!K26</f>
        <v>0</v>
      </c>
      <c r="G45" s="866"/>
    </row>
    <row r="46" spans="1:7" x14ac:dyDescent="0.2">
      <c r="A46" s="870" t="s">
        <v>479</v>
      </c>
      <c r="B46" s="870" t="s">
        <v>126</v>
      </c>
      <c r="C46" s="887" t="str">
        <f>'Expenditures 15-22'!B27</f>
        <v>1917</v>
      </c>
      <c r="D46" s="889" t="str">
        <f>'Expenditures 15-22'!A27</f>
        <v>CTE Programs - Private Tuition</v>
      </c>
      <c r="E46" s="869"/>
      <c r="F46" s="187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7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70">
        <f>'Expenditures 15-22'!K29</f>
        <v>0</v>
      </c>
      <c r="G48" s="866"/>
    </row>
    <row r="49" spans="1:7" x14ac:dyDescent="0.2">
      <c r="A49" s="870" t="s">
        <v>479</v>
      </c>
      <c r="B49" s="870" t="s">
        <v>129</v>
      </c>
      <c r="C49" s="887" t="str">
        <f>'Expenditures 15-22'!B30</f>
        <v>1920</v>
      </c>
      <c r="D49" s="889" t="str">
        <f>'Expenditures 15-22'!A30</f>
        <v>Gifted Programs - Private Tuition</v>
      </c>
      <c r="E49" s="869"/>
      <c r="F49" s="1870">
        <f>'Expenditures 15-22'!K30</f>
        <v>0</v>
      </c>
      <c r="G49" s="866"/>
    </row>
    <row r="50" spans="1:7" x14ac:dyDescent="0.2">
      <c r="A50" s="870" t="s">
        <v>479</v>
      </c>
      <c r="B50" s="870" t="s">
        <v>130</v>
      </c>
      <c r="C50" s="887" t="str">
        <f>'Expenditures 15-22'!B31</f>
        <v>1921</v>
      </c>
      <c r="D50" s="889" t="str">
        <f>'Expenditures 15-22'!A31</f>
        <v>Bilingual Programs - Private Tuition</v>
      </c>
      <c r="E50" s="869"/>
      <c r="F50" s="1870">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70">
        <f>'Expenditures 15-22'!K32</f>
        <v>0</v>
      </c>
      <c r="G51" s="866"/>
    </row>
    <row r="52" spans="1:7" x14ac:dyDescent="0.2">
      <c r="A52" s="870" t="s">
        <v>479</v>
      </c>
      <c r="B52" s="870" t="s">
        <v>1546</v>
      </c>
      <c r="C52" s="890" t="str">
        <f>'Expenditures 15-22'!B75</f>
        <v>3000</v>
      </c>
      <c r="D52" s="889" t="s">
        <v>469</v>
      </c>
      <c r="E52" s="869"/>
      <c r="F52" s="1870">
        <f>'Expenditures 15-22'!K75-SUM('Expenditures 15-22'!G75,'Expenditures 15-22'!I75)</f>
        <v>0</v>
      </c>
      <c r="G52" s="866"/>
    </row>
    <row r="53" spans="1:7" x14ac:dyDescent="0.2">
      <c r="A53" s="870" t="s">
        <v>479</v>
      </c>
      <c r="B53" s="870" t="s">
        <v>1547</v>
      </c>
      <c r="C53" s="890">
        <f>'Expenditures 15-22'!B102</f>
        <v>4000</v>
      </c>
      <c r="D53" s="889" t="str">
        <f>'Expenditures 15-22'!A102</f>
        <v>Total Payments to Other Govt Units</v>
      </c>
      <c r="E53" s="869"/>
      <c r="F53" s="1870">
        <f>'Expenditures 15-22'!K102</f>
        <v>9488001</v>
      </c>
      <c r="G53" s="866"/>
    </row>
    <row r="54" spans="1:7" x14ac:dyDescent="0.2">
      <c r="A54" s="870" t="s">
        <v>479</v>
      </c>
      <c r="B54" s="870" t="s">
        <v>1548</v>
      </c>
      <c r="C54" s="890" t="s">
        <v>1039</v>
      </c>
      <c r="D54" s="886" t="s">
        <v>1157</v>
      </c>
      <c r="E54" s="869"/>
      <c r="F54" s="1870">
        <f>'Expenditures 15-22'!G114</f>
        <v>595371</v>
      </c>
      <c r="G54" s="866"/>
    </row>
    <row r="55" spans="1:7" x14ac:dyDescent="0.2">
      <c r="A55" s="870" t="s">
        <v>479</v>
      </c>
      <c r="B55" s="870" t="s">
        <v>1549</v>
      </c>
      <c r="C55" s="890" t="s">
        <v>1039</v>
      </c>
      <c r="D55" s="886" t="s">
        <v>309</v>
      </c>
      <c r="E55" s="869"/>
      <c r="F55" s="1870">
        <f>'Expenditures 15-22'!I114</f>
        <v>174447</v>
      </c>
      <c r="G55" s="866"/>
    </row>
    <row r="56" spans="1:7" x14ac:dyDescent="0.2">
      <c r="A56" s="870" t="s">
        <v>480</v>
      </c>
      <c r="B56" s="870" t="s">
        <v>1550</v>
      </c>
      <c r="C56" s="887" t="str">
        <f>'Expenditures 15-22'!B130</f>
        <v>3000</v>
      </c>
      <c r="D56" s="893" t="s">
        <v>469</v>
      </c>
      <c r="E56" s="869"/>
      <c r="F56" s="1870">
        <f>'Expenditures 15-22'!K130-SUM('Expenditures 15-22'!G130+'Expenditures 15-22'!I130)</f>
        <v>0</v>
      </c>
      <c r="G56" s="866"/>
    </row>
    <row r="57" spans="1:7" x14ac:dyDescent="0.2">
      <c r="A57" s="870" t="s">
        <v>480</v>
      </c>
      <c r="B57" s="870" t="s">
        <v>1972</v>
      </c>
      <c r="C57" s="890">
        <f>'Expenditures 15-22'!B139</f>
        <v>4000</v>
      </c>
      <c r="D57" s="888" t="str">
        <f>'Expenditures 15-22'!A139</f>
        <v>Total Payments to Other Govt Units</v>
      </c>
      <c r="E57" s="869"/>
      <c r="F57" s="1870">
        <f>'Expenditures 15-22'!K139</f>
        <v>0</v>
      </c>
      <c r="G57" s="866"/>
    </row>
    <row r="58" spans="1:7" x14ac:dyDescent="0.2">
      <c r="A58" s="870" t="s">
        <v>480</v>
      </c>
      <c r="B58" s="870" t="s">
        <v>1973</v>
      </c>
      <c r="C58" s="887" t="s">
        <v>1039</v>
      </c>
      <c r="D58" s="886" t="s">
        <v>1157</v>
      </c>
      <c r="E58" s="869"/>
      <c r="F58" s="1872">
        <f>'Expenditures 15-22'!G151</f>
        <v>0</v>
      </c>
      <c r="G58" s="866"/>
    </row>
    <row r="59" spans="1:7" x14ac:dyDescent="0.2">
      <c r="A59" s="894" t="s">
        <v>480</v>
      </c>
      <c r="B59" s="857" t="s">
        <v>1974</v>
      </c>
      <c r="C59" s="895" t="s">
        <v>1039</v>
      </c>
      <c r="D59" s="857" t="s">
        <v>309</v>
      </c>
      <c r="F59" s="1873">
        <f>'Expenditures 15-22'!I151</f>
        <v>0</v>
      </c>
      <c r="G59" s="866"/>
    </row>
    <row r="60" spans="1:7" x14ac:dyDescent="0.2">
      <c r="A60" s="894" t="s">
        <v>520</v>
      </c>
      <c r="B60" s="857" t="s">
        <v>1975</v>
      </c>
      <c r="C60" s="895">
        <v>4000</v>
      </c>
      <c r="D60" s="857" t="s">
        <v>330</v>
      </c>
      <c r="F60" s="1871">
        <f>'Expenditures 15-22'!K160</f>
        <v>0</v>
      </c>
      <c r="G60" s="866"/>
    </row>
    <row r="61" spans="1:7" x14ac:dyDescent="0.2">
      <c r="A61" s="896" t="s">
        <v>520</v>
      </c>
      <c r="B61" s="896" t="s">
        <v>1976</v>
      </c>
      <c r="C61" s="897" t="str">
        <f>'Expenditures 15-22'!B170</f>
        <v>5300</v>
      </c>
      <c r="D61" s="898" t="s">
        <v>329</v>
      </c>
      <c r="E61" s="880"/>
      <c r="F61" s="1870">
        <f>'Expenditures 15-22'!K170</f>
        <v>0</v>
      </c>
      <c r="G61" s="866"/>
    </row>
    <row r="62" spans="1:7" x14ac:dyDescent="0.2">
      <c r="A62" s="870" t="s">
        <v>481</v>
      </c>
      <c r="B62" s="870" t="s">
        <v>1977</v>
      </c>
      <c r="C62" s="887">
        <f>'Expenditures 15-22'!B185</f>
        <v>3000</v>
      </c>
      <c r="D62" s="877" t="s">
        <v>469</v>
      </c>
      <c r="E62" s="869"/>
      <c r="F62" s="1870">
        <f>'Expenditures 15-22'!K185-SUM('Expenditures 15-22'!G185,'Expenditures 15-22'!I185)</f>
        <v>0</v>
      </c>
      <c r="G62" s="866"/>
    </row>
    <row r="63" spans="1:7" x14ac:dyDescent="0.2">
      <c r="A63" s="870" t="s">
        <v>481</v>
      </c>
      <c r="B63" s="870" t="s">
        <v>1978</v>
      </c>
      <c r="C63" s="887" t="str">
        <f>'Expenditures 15-22'!B196</f>
        <v>4000</v>
      </c>
      <c r="D63" s="888" t="str">
        <f>'Expenditures 15-22'!A196</f>
        <v>Total Payments to Other Govt Units</v>
      </c>
      <c r="E63" s="869"/>
      <c r="F63" s="1870">
        <f>'Expenditures 15-22'!K196</f>
        <v>0</v>
      </c>
      <c r="G63" s="866"/>
    </row>
    <row r="64" spans="1:7" x14ac:dyDescent="0.2">
      <c r="A64" s="896" t="s">
        <v>481</v>
      </c>
      <c r="B64" s="896" t="s">
        <v>1979</v>
      </c>
      <c r="C64" s="897" t="str">
        <f>'Expenditures 15-22'!B206</f>
        <v>5300</v>
      </c>
      <c r="D64" s="893" t="s">
        <v>329</v>
      </c>
      <c r="E64" s="869"/>
      <c r="F64" s="1870">
        <f>'Expenditures 15-22'!K206</f>
        <v>0</v>
      </c>
      <c r="G64" s="866"/>
    </row>
    <row r="65" spans="1:8" x14ac:dyDescent="0.2">
      <c r="A65" s="870" t="s">
        <v>481</v>
      </c>
      <c r="B65" s="870" t="s">
        <v>1980</v>
      </c>
      <c r="C65" s="887" t="s">
        <v>1039</v>
      </c>
      <c r="D65" s="886" t="s">
        <v>1157</v>
      </c>
      <c r="E65" s="869"/>
      <c r="F65" s="1870">
        <f>'Expenditures 15-22'!G210</f>
        <v>0</v>
      </c>
      <c r="G65" s="866"/>
    </row>
    <row r="66" spans="1:8" x14ac:dyDescent="0.2">
      <c r="A66" s="870" t="s">
        <v>481</v>
      </c>
      <c r="B66" s="870" t="s">
        <v>1981</v>
      </c>
      <c r="C66" s="887" t="s">
        <v>1039</v>
      </c>
      <c r="D66" s="886" t="s">
        <v>309</v>
      </c>
      <c r="E66" s="869"/>
      <c r="F66" s="1870">
        <f>'Expenditures 15-22'!I210</f>
        <v>0</v>
      </c>
      <c r="G66" s="866"/>
    </row>
    <row r="67" spans="1:8" x14ac:dyDescent="0.2">
      <c r="A67" s="870" t="s">
        <v>482</v>
      </c>
      <c r="B67" s="870" t="s">
        <v>1982</v>
      </c>
      <c r="C67" s="887" t="str">
        <f>'Expenditures 15-22'!B216</f>
        <v>1125</v>
      </c>
      <c r="D67" s="893" t="str">
        <f>'Expenditures 15-22'!A216</f>
        <v>Pre-K Programs</v>
      </c>
      <c r="E67" s="869"/>
      <c r="F67" s="1870">
        <f>'Expenditures 15-22'!K216</f>
        <v>0</v>
      </c>
      <c r="G67" s="866"/>
    </row>
    <row r="68" spans="1:8" x14ac:dyDescent="0.2">
      <c r="A68" s="870" t="s">
        <v>482</v>
      </c>
      <c r="B68" s="870" t="s">
        <v>1551</v>
      </c>
      <c r="C68" s="887" t="str">
        <f>'Expenditures 15-22'!B218</f>
        <v>1225</v>
      </c>
      <c r="D68" s="893" t="str">
        <f>'Expenditures 15-22'!A218</f>
        <v>Special Education Programs - Pre-K</v>
      </c>
      <c r="E68" s="869"/>
      <c r="F68" s="1870">
        <f>'Expenditures 15-22'!K218</f>
        <v>0</v>
      </c>
      <c r="G68" s="866"/>
    </row>
    <row r="69" spans="1:8" x14ac:dyDescent="0.2">
      <c r="A69" s="870" t="s">
        <v>482</v>
      </c>
      <c r="B69" s="870" t="s">
        <v>1983</v>
      </c>
      <c r="C69" s="887" t="str">
        <f>'Expenditures 15-22'!B220</f>
        <v>1275</v>
      </c>
      <c r="D69" s="893" t="str">
        <f>'Expenditures 15-22'!A220</f>
        <v>Remedial and Supplemental Programs - Pre-K</v>
      </c>
      <c r="E69" s="869"/>
      <c r="F69" s="1870">
        <f>'Expenditures 15-22'!K220</f>
        <v>0</v>
      </c>
      <c r="G69" s="866"/>
    </row>
    <row r="70" spans="1:8" x14ac:dyDescent="0.2">
      <c r="A70" s="870" t="s">
        <v>482</v>
      </c>
      <c r="B70" s="870" t="s">
        <v>1984</v>
      </c>
      <c r="C70" s="887">
        <f>'Expenditures 15-22'!B221</f>
        <v>1300</v>
      </c>
      <c r="D70" s="888" t="str">
        <f>'Expenditures 15-22'!A221</f>
        <v>Adult/Continuing Education Programs</v>
      </c>
      <c r="E70" s="869"/>
      <c r="F70" s="1870">
        <f>'Expenditures 15-22'!K221</f>
        <v>0</v>
      </c>
      <c r="G70" s="866"/>
    </row>
    <row r="71" spans="1:8" x14ac:dyDescent="0.2">
      <c r="A71" s="870" t="s">
        <v>482</v>
      </c>
      <c r="B71" s="870" t="s">
        <v>1985</v>
      </c>
      <c r="C71" s="887">
        <f>'Expenditures 15-22'!B224</f>
        <v>1600</v>
      </c>
      <c r="D71" s="888" t="str">
        <f>'Expenditures 15-22'!A224</f>
        <v>Summer School Programs</v>
      </c>
      <c r="E71" s="869"/>
      <c r="F71" s="1870">
        <f>'Expenditures 15-22'!K224</f>
        <v>0</v>
      </c>
      <c r="G71" s="866"/>
    </row>
    <row r="72" spans="1:8" x14ac:dyDescent="0.2">
      <c r="A72" s="870" t="s">
        <v>482</v>
      </c>
      <c r="B72" s="870" t="s">
        <v>1986</v>
      </c>
      <c r="C72" s="887">
        <f>'Expenditures 15-22'!B280</f>
        <v>3000</v>
      </c>
      <c r="D72" s="877" t="s">
        <v>469</v>
      </c>
      <c r="E72" s="869"/>
      <c r="F72" s="1870">
        <f>'Expenditures 15-22'!K280</f>
        <v>0</v>
      </c>
      <c r="G72" s="866"/>
    </row>
    <row r="73" spans="1:8" x14ac:dyDescent="0.2">
      <c r="A73" s="870" t="s">
        <v>482</v>
      </c>
      <c r="B73" s="870" t="s">
        <v>1987</v>
      </c>
      <c r="C73" s="887" t="str">
        <f>'Expenditures 15-22'!B285</f>
        <v>4000</v>
      </c>
      <c r="D73" s="888" t="str">
        <f>'Expenditures 15-22'!A285</f>
        <v>Total Payments to Other Govt Units</v>
      </c>
      <c r="E73" s="869"/>
      <c r="F73" s="1870">
        <f>'Expenditures 15-22'!K285</f>
        <v>0</v>
      </c>
      <c r="G73" s="866"/>
    </row>
    <row r="74" spans="1:8" x14ac:dyDescent="0.2">
      <c r="A74" s="870" t="s">
        <v>456</v>
      </c>
      <c r="B74" s="870" t="s">
        <v>1988</v>
      </c>
      <c r="C74" s="887" t="s">
        <v>915</v>
      </c>
      <c r="D74" s="888" t="s">
        <v>1563</v>
      </c>
      <c r="E74" s="869"/>
      <c r="F74" s="1874">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1989</v>
      </c>
      <c r="E76" s="1728" t="s">
        <v>1015</v>
      </c>
      <c r="F76" s="1732">
        <f>SUM(F18:F74)</f>
        <v>10778688</v>
      </c>
      <c r="G76" s="866"/>
    </row>
    <row r="77" spans="1:8" s="894" customFormat="1" ht="12" customHeight="1" thickTop="1" thickBot="1" x14ac:dyDescent="0.25">
      <c r="A77" s="1733"/>
      <c r="B77" s="1730"/>
      <c r="C77" s="1726"/>
      <c r="D77" s="1731" t="s">
        <v>1990</v>
      </c>
      <c r="E77" s="1728"/>
      <c r="F77" s="1734">
        <f>(F14-F76)</f>
        <v>38588778</v>
      </c>
      <c r="G77" s="870"/>
    </row>
    <row r="78" spans="1:8" s="894" customFormat="1" ht="12" customHeight="1" thickTop="1" x14ac:dyDescent="0.2">
      <c r="A78" s="1735"/>
      <c r="B78" s="1730"/>
      <c r="C78" s="1726"/>
      <c r="D78" s="1731" t="s">
        <v>2037</v>
      </c>
      <c r="E78" s="1728"/>
      <c r="F78" s="899">
        <v>0</v>
      </c>
      <c r="G78" s="900"/>
      <c r="H78" s="870"/>
    </row>
    <row r="79" spans="1:8" s="894" customFormat="1" ht="12" customHeight="1" thickBot="1" x14ac:dyDescent="0.25">
      <c r="A79" s="1736"/>
      <c r="B79" s="1730"/>
      <c r="C79" s="1726"/>
      <c r="D79" s="1731" t="s">
        <v>1991</v>
      </c>
      <c r="E79" s="1728" t="s">
        <v>1015</v>
      </c>
      <c r="F79" s="1737"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60" t="s">
        <v>1167</v>
      </c>
      <c r="B81" s="2261"/>
      <c r="C81" s="2261"/>
      <c r="D81" s="2261"/>
      <c r="E81" s="2261"/>
      <c r="F81" s="226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4">
        <f>'Revenues 9-14'!F42</f>
        <v>0</v>
      </c>
      <c r="G84" s="913"/>
    </row>
    <row r="85" spans="1:7" x14ac:dyDescent="0.2">
      <c r="A85" s="909" t="s">
        <v>481</v>
      </c>
      <c r="B85" s="909" t="s">
        <v>192</v>
      </c>
      <c r="C85" s="914">
        <f>'Revenues 9-14'!B44</f>
        <v>1413</v>
      </c>
      <c r="D85" s="912" t="str">
        <f>'Revenues 9-14'!A44</f>
        <v>Regular - Transp Fees from Other Sources (In State)</v>
      </c>
      <c r="E85" s="907"/>
      <c r="F85" s="174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0</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50497</v>
      </c>
      <c r="G94" s="913"/>
    </row>
    <row r="95" spans="1:7" x14ac:dyDescent="0.2">
      <c r="A95" s="909" t="s">
        <v>142</v>
      </c>
      <c r="B95" s="909" t="s">
        <v>177</v>
      </c>
      <c r="C95" s="911">
        <v>1700</v>
      </c>
      <c r="D95" s="919" t="str">
        <f>'Revenues 9-14'!A82</f>
        <v>Total District/School Activity Income</v>
      </c>
      <c r="E95" s="907"/>
      <c r="F95" s="1743">
        <f>SUM('Revenues 9-14'!C82,'Revenues 9-14'!D82)</f>
        <v>0</v>
      </c>
      <c r="G95" s="913"/>
    </row>
    <row r="96" spans="1:7" x14ac:dyDescent="0.2">
      <c r="A96" s="909" t="s">
        <v>479</v>
      </c>
      <c r="B96" s="909" t="s">
        <v>178</v>
      </c>
      <c r="C96" s="911">
        <f>'Revenues 9-14'!B84</f>
        <v>1811</v>
      </c>
      <c r="D96" s="912" t="str">
        <f>'Revenues 9-14'!A84</f>
        <v>Rentals - Regular Textbooks</v>
      </c>
      <c r="E96" s="907"/>
      <c r="F96" s="1743">
        <f>'Revenues 9-14'!C84</f>
        <v>0</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87710</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14419177</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0</v>
      </c>
      <c r="G104" s="913"/>
    </row>
    <row r="105" spans="1:7" x14ac:dyDescent="0.2">
      <c r="A105" s="909" t="s">
        <v>524</v>
      </c>
      <c r="B105" s="909" t="s">
        <v>842</v>
      </c>
      <c r="C105" s="914">
        <v>3100</v>
      </c>
      <c r="D105" s="920" t="str">
        <f>'Revenues 9-14'!A131</f>
        <v>Total Special Education</v>
      </c>
      <c r="E105" s="907"/>
      <c r="F105" s="1743">
        <f>SUM('Revenues 9-14'!C131:D131,'Revenues 9-14'!F131)</f>
        <v>0</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0</v>
      </c>
      <c r="G106" s="913"/>
    </row>
    <row r="107" spans="1:7" x14ac:dyDescent="0.2">
      <c r="A107" s="922" t="s">
        <v>685</v>
      </c>
      <c r="B107" s="909" t="s">
        <v>843</v>
      </c>
      <c r="C107" s="921">
        <v>3300</v>
      </c>
      <c r="D107" s="912" t="str">
        <f>'Revenues 9-14'!A144</f>
        <v>Total Bilingual Ed</v>
      </c>
      <c r="E107" s="907"/>
      <c r="F107" s="1743">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743">
        <f>'Revenues 9-14'!C145</f>
        <v>1903</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0</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452887</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4">
        <f>SUM('Revenues 9-14'!C166:G166)</f>
        <v>0</v>
      </c>
      <c r="G122" s="913"/>
    </row>
    <row r="123" spans="1:7" x14ac:dyDescent="0.2">
      <c r="A123" s="924" t="s">
        <v>525</v>
      </c>
      <c r="B123" s="924" t="s">
        <v>853</v>
      </c>
      <c r="C123" s="925">
        <f>'Revenues 9-14'!B167</f>
        <v>3815</v>
      </c>
      <c r="D123" s="926" t="str">
        <f>'Revenues 9-14'!A167</f>
        <v>State Charter Schools</v>
      </c>
      <c r="E123" s="907"/>
      <c r="F123" s="186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920117</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117654</v>
      </c>
      <c r="G129" s="931"/>
    </row>
    <row r="130" spans="1:7" x14ac:dyDescent="0.2">
      <c r="A130" s="928" t="s">
        <v>689</v>
      </c>
      <c r="B130" s="928" t="s">
        <v>804</v>
      </c>
      <c r="C130" s="933">
        <v>4300</v>
      </c>
      <c r="D130" s="934" t="str">
        <f>'Revenues 9-14'!A211</f>
        <v>Total Title I</v>
      </c>
      <c r="E130" s="907"/>
      <c r="F130" s="1743">
        <f>SUM('Revenues 9-14'!C211,'Revenues 9-14'!D211,'Revenues 9-14'!F211,'Revenues 9-14'!G211)</f>
        <v>0</v>
      </c>
      <c r="G130" s="931"/>
    </row>
    <row r="131" spans="1:7" x14ac:dyDescent="0.2">
      <c r="A131" s="928" t="s">
        <v>689</v>
      </c>
      <c r="B131" s="928" t="s">
        <v>805</v>
      </c>
      <c r="C131" s="933">
        <v>4400</v>
      </c>
      <c r="D131" s="934" t="str">
        <f>'Revenues 9-14'!A216</f>
        <v>Total Title IV</v>
      </c>
      <c r="E131" s="907"/>
      <c r="F131" s="174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1289619</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2369649</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864">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0</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1933</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0</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0</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4">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289424</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1292234</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622352</v>
      </c>
      <c r="G174" s="928"/>
    </row>
    <row r="175" spans="1:7" x14ac:dyDescent="0.2">
      <c r="A175" s="1875" t="s">
        <v>5</v>
      </c>
      <c r="B175" s="1876" t="s">
        <v>2036</v>
      </c>
      <c r="C175" s="1877">
        <v>3100</v>
      </c>
      <c r="D175" s="1878" t="s">
        <v>2039</v>
      </c>
      <c r="E175" s="907"/>
      <c r="F175" s="1862"/>
      <c r="G175" s="928"/>
    </row>
    <row r="176" spans="1:7" x14ac:dyDescent="0.2">
      <c r="A176" s="1875" t="s">
        <v>685</v>
      </c>
      <c r="B176" s="1876" t="s">
        <v>2036</v>
      </c>
      <c r="C176" s="1877">
        <v>3300</v>
      </c>
      <c r="D176" s="1878" t="s">
        <v>2040</v>
      </c>
      <c r="E176" s="907"/>
      <c r="F176" s="1862"/>
      <c r="G176" s="928"/>
    </row>
    <row r="177" spans="1:7" ht="6" customHeight="1" x14ac:dyDescent="0.2">
      <c r="A177" s="928"/>
      <c r="B177" s="928"/>
      <c r="C177" s="950"/>
      <c r="D177" s="928"/>
      <c r="E177" s="907"/>
      <c r="F177" s="951"/>
      <c r="G177" s="948"/>
    </row>
    <row r="178" spans="1:7" x14ac:dyDescent="0.2">
      <c r="A178" s="1724"/>
      <c r="B178" s="1738"/>
      <c r="C178" s="1739"/>
      <c r="D178" s="1740" t="s">
        <v>1992</v>
      </c>
      <c r="E178" s="1741" t="s">
        <v>1015</v>
      </c>
      <c r="F178" s="1742">
        <f>SUM(F84:F136,F161:F176)</f>
        <v>21915156</v>
      </c>
    </row>
    <row r="179" spans="1:7" ht="12" customHeight="1" x14ac:dyDescent="0.2">
      <c r="A179" s="1724"/>
      <c r="B179" s="1738"/>
      <c r="C179" s="1739"/>
      <c r="D179" s="1740" t="s">
        <v>1993</v>
      </c>
      <c r="E179" s="1741"/>
      <c r="F179" s="1743">
        <f>'PCTC-OEPP 27-28'!F77-F178</f>
        <v>16673622</v>
      </c>
    </row>
    <row r="180" spans="1:7" ht="12" customHeight="1" x14ac:dyDescent="0.2">
      <c r="A180" s="1724"/>
      <c r="B180" s="1738"/>
      <c r="C180" s="1739"/>
      <c r="D180" s="1740" t="s">
        <v>1903</v>
      </c>
      <c r="E180" s="1741"/>
      <c r="F180" s="1743">
        <f>'Cap Outlay Deprec 26'!I18</f>
        <v>418791.7</v>
      </c>
    </row>
    <row r="181" spans="1:7" ht="12" customHeight="1" x14ac:dyDescent="0.2">
      <c r="A181" s="1724"/>
      <c r="B181" s="1738"/>
      <c r="C181" s="1739"/>
      <c r="D181" s="1740" t="s">
        <v>1994</v>
      </c>
      <c r="E181" s="1741"/>
      <c r="F181" s="1743">
        <f>F179+F180</f>
        <v>17092413.699999999</v>
      </c>
    </row>
    <row r="182" spans="1:7" ht="12" customHeight="1" x14ac:dyDescent="0.2">
      <c r="A182" s="1724"/>
      <c r="B182" s="1744"/>
      <c r="C182" s="1739"/>
      <c r="D182" s="1740" t="str">
        <f>D78</f>
        <v>9 Month ADA from District Average Daily Attendance/Prior General State Aid Inquiry 2017-2018</v>
      </c>
      <c r="E182" s="1741"/>
      <c r="F182" s="1745">
        <f>'PCTC-OEPP 27-28'!F78</f>
        <v>0</v>
      </c>
      <c r="G182" s="931"/>
    </row>
    <row r="183" spans="1:7" ht="12" customHeight="1" thickBot="1" x14ac:dyDescent="0.25">
      <c r="A183" s="1724"/>
      <c r="B183" s="1744"/>
      <c r="C183" s="1739"/>
      <c r="D183" s="1740" t="s">
        <v>1995</v>
      </c>
      <c r="E183" s="1741" t="s">
        <v>1622</v>
      </c>
      <c r="F183" s="1746" t="e">
        <f>F181/F182</f>
        <v>#DIV/0!</v>
      </c>
      <c r="G183" s="857">
        <v>6323</v>
      </c>
    </row>
    <row r="184" spans="1:7" ht="12" thickTop="1" x14ac:dyDescent="0.2">
      <c r="B184" s="931"/>
      <c r="C184" s="950"/>
      <c r="D184" s="931"/>
      <c r="E184" s="950"/>
      <c r="F184" s="931"/>
      <c r="G184" s="952">
        <v>6326</v>
      </c>
    </row>
    <row r="185" spans="1:7" ht="12.2" customHeight="1" x14ac:dyDescent="0.2">
      <c r="A185" s="931" t="s">
        <v>2038</v>
      </c>
      <c r="B185" s="931"/>
      <c r="C185" s="950"/>
      <c r="D185" s="931"/>
      <c r="E185" s="950"/>
      <c r="F185" s="931"/>
      <c r="G185" s="931"/>
    </row>
    <row r="186" spans="1:7" s="1879" customFormat="1" ht="12.2" customHeight="1" x14ac:dyDescent="0.2">
      <c r="A186" s="1879" t="s">
        <v>2043</v>
      </c>
      <c r="B186" s="1880"/>
      <c r="C186" s="1881"/>
      <c r="D186" s="1880"/>
      <c r="E186" s="1881"/>
      <c r="F186" s="1880"/>
      <c r="G186" s="1880"/>
    </row>
    <row r="187" spans="1:7" s="1879" customFormat="1" ht="12.2" customHeight="1" x14ac:dyDescent="0.2">
      <c r="A187" s="1882" t="s">
        <v>2044</v>
      </c>
      <c r="C187" s="1881"/>
      <c r="D187" s="1880"/>
      <c r="E187" s="1881"/>
      <c r="F187" s="1880"/>
      <c r="G187" s="1880"/>
    </row>
    <row r="188" spans="1:7" ht="12" customHeight="1" x14ac:dyDescent="0.2">
      <c r="C188" s="950"/>
      <c r="D188" s="931"/>
      <c r="E188" s="950"/>
      <c r="F188" s="931"/>
      <c r="G188" s="931"/>
    </row>
    <row r="189" spans="1:7" x14ac:dyDescent="0.2">
      <c r="A189" s="1883" t="s">
        <v>2042</v>
      </c>
      <c r="B189" s="1884" t="s">
        <v>2041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9292DCF1-9FC7-4CD2-9BD8-11534F852062}"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5831A72F-A9A9-457B-B51D-80CC7F3F6378}"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7" sqref="B27"/>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1919</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74" t="s">
        <v>1904</v>
      </c>
      <c r="B4" s="2275"/>
      <c r="C4" s="2275"/>
      <c r="D4" s="2275"/>
      <c r="E4" s="2275"/>
      <c r="F4" s="2275"/>
      <c r="G4" s="2276"/>
    </row>
    <row r="5" spans="1:7" x14ac:dyDescent="0.25">
      <c r="A5" s="2277"/>
      <c r="B5" s="2278"/>
      <c r="C5" s="2278"/>
      <c r="D5" s="2278"/>
      <c r="E5" s="2278"/>
      <c r="F5" s="2278"/>
      <c r="G5" s="2279"/>
    </row>
    <row r="6" spans="1:7" ht="18.75" x14ac:dyDescent="0.25">
      <c r="A6" s="1489" t="s">
        <v>1905</v>
      </c>
      <c r="B6" s="1490"/>
      <c r="C6" s="1490"/>
      <c r="D6" s="1490"/>
      <c r="E6" s="1490"/>
      <c r="F6" s="1490"/>
      <c r="G6" s="1491"/>
    </row>
    <row r="7" spans="1:7" ht="30.75" customHeight="1" x14ac:dyDescent="0.25">
      <c r="A7" s="2280" t="s">
        <v>2053</v>
      </c>
      <c r="B7" s="2281"/>
      <c r="C7" s="2281"/>
      <c r="D7" s="2281"/>
      <c r="E7" s="2281"/>
      <c r="F7" s="2281"/>
      <c r="G7" s="2282"/>
    </row>
    <row r="8" spans="1:7" ht="15.75" customHeight="1" x14ac:dyDescent="0.25">
      <c r="A8" s="2283" t="s">
        <v>2002</v>
      </c>
      <c r="B8" s="2284"/>
      <c r="C8" s="2284"/>
      <c r="D8" s="2284"/>
      <c r="E8" s="2284"/>
      <c r="F8" s="2284"/>
      <c r="G8" s="2285"/>
    </row>
    <row r="9" spans="1:7" ht="35.25" customHeight="1" x14ac:dyDescent="0.25">
      <c r="A9" s="2280" t="s">
        <v>2001</v>
      </c>
      <c r="B9" s="2281"/>
      <c r="C9" s="2281"/>
      <c r="D9" s="2281"/>
      <c r="E9" s="2281"/>
      <c r="F9" s="2281"/>
      <c r="G9" s="2282"/>
    </row>
    <row r="10" spans="1:7" ht="15" customHeight="1" x14ac:dyDescent="0.25">
      <c r="A10" s="1492" t="s">
        <v>1906</v>
      </c>
      <c r="B10" s="1493"/>
      <c r="C10" s="1493"/>
      <c r="D10" s="1493"/>
      <c r="E10" s="1493"/>
      <c r="F10" s="1493"/>
      <c r="G10" s="1494"/>
    </row>
    <row r="11" spans="1:7" ht="17.25" customHeight="1" x14ac:dyDescent="0.25">
      <c r="A11" s="2280" t="s">
        <v>1920</v>
      </c>
      <c r="B11" s="2281"/>
      <c r="C11" s="2281"/>
      <c r="D11" s="2281"/>
      <c r="E11" s="2281"/>
      <c r="F11" s="2281"/>
      <c r="G11" s="2282"/>
    </row>
    <row r="12" spans="1:7" ht="15" customHeight="1" x14ac:dyDescent="0.25">
      <c r="A12" s="1492" t="s">
        <v>1911</v>
      </c>
      <c r="B12" s="1493"/>
      <c r="C12" s="1493"/>
      <c r="D12" s="1493"/>
      <c r="E12" s="1493"/>
      <c r="F12" s="1493"/>
      <c r="G12" s="1494"/>
    </row>
    <row r="13" spans="1:7" ht="32.25" customHeight="1" x14ac:dyDescent="0.25">
      <c r="A13" s="2271" t="s">
        <v>1912</v>
      </c>
      <c r="B13" s="2272"/>
      <c r="C13" s="2272"/>
      <c r="D13" s="2272"/>
      <c r="E13" s="2272"/>
      <c r="F13" s="2272"/>
      <c r="G13" s="2273"/>
    </row>
    <row r="14" spans="1:7" x14ac:dyDescent="0.25">
      <c r="A14" s="1616" t="s">
        <v>1921</v>
      </c>
      <c r="B14" s="1617"/>
      <c r="C14" s="1617"/>
      <c r="D14" s="1617"/>
      <c r="E14" s="1617"/>
      <c r="F14" s="1617"/>
      <c r="G14" s="1618"/>
    </row>
    <row r="15" spans="1:7" ht="61.5" customHeight="1" x14ac:dyDescent="0.25">
      <c r="A15" s="1501" t="s">
        <v>1913</v>
      </c>
      <c r="B15" s="1501" t="s">
        <v>1914</v>
      </c>
      <c r="C15" s="1501" t="s">
        <v>1915</v>
      </c>
      <c r="D15" s="1502" t="s">
        <v>1916</v>
      </c>
      <c r="E15" s="1502" t="s">
        <v>1907</v>
      </c>
      <c r="F15" s="1502" t="s">
        <v>1917</v>
      </c>
      <c r="G15" s="1502" t="s">
        <v>1918</v>
      </c>
    </row>
    <row r="16" spans="1:7" x14ac:dyDescent="0.25">
      <c r="A16" s="1603" t="s">
        <v>1922</v>
      </c>
      <c r="B16" s="1604" t="s">
        <v>1910</v>
      </c>
      <c r="C16" s="1605" t="s">
        <v>1908</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942" t="s">
        <v>2241</v>
      </c>
      <c r="B17" s="1943" t="s">
        <v>2262</v>
      </c>
      <c r="C17" s="1944" t="s">
        <v>2252</v>
      </c>
      <c r="D17" s="1799">
        <v>422314</v>
      </c>
      <c r="E17" s="1495">
        <f t="shared" ref="E17:E141" si="1">IF(D17&lt;=25000,D17,IF(D17&gt;25000,25000,0))</f>
        <v>25000</v>
      </c>
      <c r="F17" s="1747">
        <f t="shared" si="0"/>
        <v>25000</v>
      </c>
      <c r="G17" s="1748">
        <f>IF(F17=0,0,D17-F17)</f>
        <v>397314</v>
      </c>
      <c r="H17" s="1602"/>
    </row>
    <row r="18" spans="1:8" x14ac:dyDescent="0.25">
      <c r="A18" s="1942" t="s">
        <v>2242</v>
      </c>
      <c r="B18" s="1943" t="s">
        <v>2249</v>
      </c>
      <c r="C18" s="1944" t="s">
        <v>2253</v>
      </c>
      <c r="D18" s="1799">
        <v>25890</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890</v>
      </c>
    </row>
    <row r="19" spans="1:8" x14ac:dyDescent="0.25">
      <c r="A19" s="1942" t="s">
        <v>2243</v>
      </c>
      <c r="B19" s="1943" t="s">
        <v>2250</v>
      </c>
      <c r="C19" s="1944" t="s">
        <v>2254</v>
      </c>
      <c r="D19" s="1799">
        <v>71957</v>
      </c>
      <c r="E19" s="1495">
        <f t="shared" si="2"/>
        <v>25000</v>
      </c>
      <c r="F19" s="1747">
        <f t="shared" si="3"/>
        <v>25000</v>
      </c>
      <c r="G19" s="1748">
        <f t="shared" si="4"/>
        <v>46957</v>
      </c>
    </row>
    <row r="20" spans="1:8" x14ac:dyDescent="0.25">
      <c r="A20" s="1942" t="s">
        <v>2244</v>
      </c>
      <c r="B20" s="1943" t="s">
        <v>2263</v>
      </c>
      <c r="C20" s="1944" t="s">
        <v>2255</v>
      </c>
      <c r="D20" s="1799">
        <v>91743</v>
      </c>
      <c r="E20" s="1495">
        <f t="shared" si="2"/>
        <v>25000</v>
      </c>
      <c r="F20" s="1747">
        <f t="shared" si="3"/>
        <v>25000</v>
      </c>
      <c r="G20" s="1748">
        <f t="shared" si="4"/>
        <v>66743</v>
      </c>
    </row>
    <row r="21" spans="1:8" x14ac:dyDescent="0.25">
      <c r="A21" s="1942" t="s">
        <v>2245</v>
      </c>
      <c r="B21" s="1943" t="s">
        <v>2262</v>
      </c>
      <c r="C21" s="1944" t="s">
        <v>2256</v>
      </c>
      <c r="D21" s="1799">
        <v>52097</v>
      </c>
      <c r="E21" s="1495">
        <f t="shared" si="2"/>
        <v>25000</v>
      </c>
      <c r="F21" s="1747">
        <f t="shared" si="3"/>
        <v>25000</v>
      </c>
      <c r="G21" s="1748">
        <f t="shared" si="4"/>
        <v>27097</v>
      </c>
    </row>
    <row r="22" spans="1:8" x14ac:dyDescent="0.25">
      <c r="A22" s="1942" t="s">
        <v>2246</v>
      </c>
      <c r="B22" s="1943" t="s">
        <v>2264</v>
      </c>
      <c r="C22" s="1944" t="s">
        <v>2257</v>
      </c>
      <c r="D22" s="1799">
        <v>47654</v>
      </c>
      <c r="E22" s="1495">
        <f t="shared" si="2"/>
        <v>25000</v>
      </c>
      <c r="F22" s="1747">
        <f t="shared" si="3"/>
        <v>25000</v>
      </c>
      <c r="G22" s="1748">
        <f t="shared" si="4"/>
        <v>22654</v>
      </c>
    </row>
    <row r="23" spans="1:8" x14ac:dyDescent="0.25">
      <c r="A23" s="1942" t="s">
        <v>2247</v>
      </c>
      <c r="B23" s="1943" t="s">
        <v>2251</v>
      </c>
      <c r="C23" s="1944" t="s">
        <v>2258</v>
      </c>
      <c r="D23" s="1799">
        <v>42992</v>
      </c>
      <c r="E23" s="1495">
        <f t="shared" si="2"/>
        <v>25000</v>
      </c>
      <c r="F23" s="1747">
        <f t="shared" si="3"/>
        <v>25000</v>
      </c>
      <c r="G23" s="1748">
        <f t="shared" si="4"/>
        <v>17992</v>
      </c>
    </row>
    <row r="24" spans="1:8" x14ac:dyDescent="0.25">
      <c r="A24" s="1942" t="s">
        <v>2248</v>
      </c>
      <c r="B24" s="1943" t="s">
        <v>2262</v>
      </c>
      <c r="C24" s="1944" t="s">
        <v>2259</v>
      </c>
      <c r="D24" s="1799">
        <v>41778</v>
      </c>
      <c r="E24" s="1495">
        <f t="shared" si="2"/>
        <v>25000</v>
      </c>
      <c r="F24" s="1747">
        <f t="shared" si="3"/>
        <v>25000</v>
      </c>
      <c r="G24" s="1748">
        <f t="shared" si="4"/>
        <v>16778</v>
      </c>
    </row>
    <row r="25" spans="1:8" x14ac:dyDescent="0.25">
      <c r="A25" s="1942" t="s">
        <v>2247</v>
      </c>
      <c r="B25" s="1943" t="s">
        <v>2251</v>
      </c>
      <c r="C25" s="1944" t="s">
        <v>2260</v>
      </c>
      <c r="D25" s="1799">
        <v>68428</v>
      </c>
      <c r="E25" s="1495">
        <f t="shared" si="2"/>
        <v>25000</v>
      </c>
      <c r="F25" s="1747">
        <f t="shared" si="3"/>
        <v>25000</v>
      </c>
      <c r="G25" s="1748">
        <f t="shared" si="4"/>
        <v>43428</v>
      </c>
    </row>
    <row r="26" spans="1:8" x14ac:dyDescent="0.25">
      <c r="A26" s="1942" t="s">
        <v>2247</v>
      </c>
      <c r="B26" s="1943" t="s">
        <v>2251</v>
      </c>
      <c r="C26" s="1944" t="s">
        <v>2261</v>
      </c>
      <c r="D26" s="1799">
        <v>28846</v>
      </c>
      <c r="E26" s="1495">
        <f t="shared" si="2"/>
        <v>25000</v>
      </c>
      <c r="F26" s="1747">
        <f t="shared" si="3"/>
        <v>25000</v>
      </c>
      <c r="G26" s="1748">
        <f t="shared" si="4"/>
        <v>3846</v>
      </c>
    </row>
    <row r="27" spans="1:8" x14ac:dyDescent="0.25">
      <c r="A27" s="1942" t="s">
        <v>2242</v>
      </c>
      <c r="B27" s="1943" t="s">
        <v>2249</v>
      </c>
      <c r="C27" s="1944" t="s">
        <v>2253</v>
      </c>
      <c r="D27" s="1799">
        <v>25890</v>
      </c>
      <c r="E27" s="1495">
        <f t="shared" si="2"/>
        <v>25000</v>
      </c>
      <c r="F27" s="1747">
        <f t="shared" si="3"/>
        <v>25000</v>
      </c>
      <c r="G27" s="1748">
        <f t="shared" si="4"/>
        <v>890</v>
      </c>
    </row>
    <row r="28" spans="1:8" x14ac:dyDescent="0.25">
      <c r="A28" s="1608"/>
      <c r="B28" s="1800"/>
      <c r="C28" s="1609"/>
      <c r="D28" s="1799"/>
      <c r="E28" s="1495">
        <f t="shared" si="2"/>
        <v>0</v>
      </c>
      <c r="F28" s="1747">
        <f t="shared" si="3"/>
        <v>0</v>
      </c>
      <c r="G28" s="1748">
        <f t="shared" si="4"/>
        <v>0</v>
      </c>
    </row>
    <row r="29" spans="1:8" x14ac:dyDescent="0.25">
      <c r="A29" s="1608"/>
      <c r="B29" s="1800"/>
      <c r="C29" s="1609"/>
      <c r="D29" s="1799"/>
      <c r="E29" s="1495">
        <f t="shared" si="2"/>
        <v>0</v>
      </c>
      <c r="F29" s="1747">
        <f t="shared" si="3"/>
        <v>0</v>
      </c>
      <c r="G29" s="1748">
        <f t="shared" si="4"/>
        <v>0</v>
      </c>
    </row>
    <row r="30" spans="1:8" x14ac:dyDescent="0.25">
      <c r="A30" s="1608"/>
      <c r="B30" s="1800"/>
      <c r="C30" s="1609"/>
      <c r="D30" s="1799"/>
      <c r="E30" s="1495">
        <f t="shared" si="2"/>
        <v>0</v>
      </c>
      <c r="F30" s="1747">
        <f t="shared" si="3"/>
        <v>0</v>
      </c>
      <c r="G30" s="1748">
        <f t="shared" si="4"/>
        <v>0</v>
      </c>
    </row>
    <row r="31" spans="1:8" x14ac:dyDescent="0.25">
      <c r="A31" s="1608"/>
      <c r="B31" s="1800"/>
      <c r="C31" s="1609"/>
      <c r="D31" s="1799"/>
      <c r="E31" s="1495">
        <f t="shared" si="2"/>
        <v>0</v>
      </c>
      <c r="F31" s="1747">
        <f t="shared" si="3"/>
        <v>0</v>
      </c>
      <c r="G31" s="1748">
        <f t="shared" si="4"/>
        <v>0</v>
      </c>
    </row>
    <row r="32" spans="1:8" x14ac:dyDescent="0.25">
      <c r="A32" s="1608"/>
      <c r="B32" s="1800"/>
      <c r="C32" s="1609"/>
      <c r="D32" s="1799"/>
      <c r="E32" s="1495">
        <f t="shared" si="2"/>
        <v>0</v>
      </c>
      <c r="F32" s="1747">
        <f t="shared" si="3"/>
        <v>0</v>
      </c>
      <c r="G32" s="1748">
        <f t="shared" si="4"/>
        <v>0</v>
      </c>
    </row>
    <row r="33" spans="1:7" x14ac:dyDescent="0.25">
      <c r="A33" s="1608"/>
      <c r="B33" s="1800"/>
      <c r="C33" s="1609"/>
      <c r="D33" s="1799"/>
      <c r="E33" s="1495">
        <f t="shared" si="2"/>
        <v>0</v>
      </c>
      <c r="F33" s="1747">
        <f t="shared" si="3"/>
        <v>0</v>
      </c>
      <c r="G33" s="1748">
        <f t="shared" si="4"/>
        <v>0</v>
      </c>
    </row>
    <row r="34" spans="1:7" x14ac:dyDescent="0.25">
      <c r="A34" s="1608"/>
      <c r="B34" s="1800"/>
      <c r="C34" s="1609"/>
      <c r="D34" s="1799"/>
      <c r="E34" s="1495">
        <f t="shared" si="2"/>
        <v>0</v>
      </c>
      <c r="F34" s="1747">
        <f t="shared" si="3"/>
        <v>0</v>
      </c>
      <c r="G34" s="1748">
        <f t="shared" si="4"/>
        <v>0</v>
      </c>
    </row>
    <row r="35" spans="1:7" x14ac:dyDescent="0.25">
      <c r="A35" s="1608"/>
      <c r="B35" s="1800"/>
      <c r="C35" s="1609"/>
      <c r="D35" s="1799"/>
      <c r="E35" s="1495">
        <f t="shared" si="2"/>
        <v>0</v>
      </c>
      <c r="F35" s="1747">
        <f t="shared" si="3"/>
        <v>0</v>
      </c>
      <c r="G35" s="1748">
        <f t="shared" si="4"/>
        <v>0</v>
      </c>
    </row>
    <row r="36" spans="1:7" x14ac:dyDescent="0.25">
      <c r="A36" s="1608"/>
      <c r="B36" s="1800"/>
      <c r="C36" s="1609"/>
      <c r="D36" s="1799"/>
      <c r="E36" s="1495">
        <f t="shared" si="2"/>
        <v>0</v>
      </c>
      <c r="F36" s="1747">
        <f t="shared" si="3"/>
        <v>0</v>
      </c>
      <c r="G36" s="1748">
        <f t="shared" si="4"/>
        <v>0</v>
      </c>
    </row>
    <row r="37" spans="1:7" x14ac:dyDescent="0.25">
      <c r="A37" s="1608"/>
      <c r="B37" s="1800"/>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919589</v>
      </c>
      <c r="E141" s="1496">
        <f t="shared" si="1"/>
        <v>25000</v>
      </c>
      <c r="F141" s="1749">
        <f>SUM(F17:F140)</f>
        <v>275000</v>
      </c>
      <c r="G141" s="1750">
        <f>SUM(G17:G140)</f>
        <v>644589</v>
      </c>
    </row>
  </sheetData>
  <sheetProtection sheet="1" selectLockedCells="1"/>
  <customSheetViews>
    <customSheetView guid="{9292DCF1-9FC7-4CD2-9BD8-11534F852062}"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5831A72F-A9A9-457B-B51D-80CC7F3F6378}"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09"/>
  <sheetViews>
    <sheetView workbookViewId="0"/>
  </sheetViews>
  <sheetFormatPr defaultRowHeight="12.75" x14ac:dyDescent="0.2"/>
  <sheetData>
    <row r="1" spans="1:6" x14ac:dyDescent="0.2">
      <c r="A1" t="s">
        <v>2268</v>
      </c>
      <c r="B1" t="s">
        <v>2277</v>
      </c>
      <c r="C1" t="s">
        <v>2316</v>
      </c>
      <c r="D1" t="s">
        <v>2385</v>
      </c>
      <c r="E1" t="s">
        <v>2736</v>
      </c>
      <c r="F1" t="s">
        <v>3643</v>
      </c>
    </row>
    <row r="2" spans="1:6" x14ac:dyDescent="0.2">
      <c r="A2">
        <v>4</v>
      </c>
      <c r="B2">
        <v>19</v>
      </c>
      <c r="C2">
        <v>37</v>
      </c>
      <c r="D2">
        <v>189</v>
      </c>
      <c r="E2">
        <v>469</v>
      </c>
      <c r="F2">
        <v>1</v>
      </c>
    </row>
    <row r="3" spans="1:6" x14ac:dyDescent="0.2">
      <c r="A3" t="s">
        <v>2269</v>
      </c>
      <c r="B3" t="s">
        <v>2278</v>
      </c>
      <c r="C3" t="s">
        <v>2288</v>
      </c>
      <c r="D3" t="s">
        <v>2280</v>
      </c>
      <c r="E3" t="s">
        <v>2280</v>
      </c>
      <c r="F3" t="s">
        <v>3644</v>
      </c>
    </row>
    <row r="4" spans="1:6" x14ac:dyDescent="0.2">
      <c r="A4" t="s">
        <v>2265</v>
      </c>
      <c r="B4">
        <v>13470367</v>
      </c>
      <c r="C4">
        <v>4994017</v>
      </c>
      <c r="D4">
        <v>0</v>
      </c>
      <c r="E4">
        <v>0</v>
      </c>
      <c r="F4" t="s">
        <v>2265</v>
      </c>
    </row>
    <row r="5" spans="1:6" x14ac:dyDescent="0.2">
      <c r="A5" t="s">
        <v>2270</v>
      </c>
      <c r="B5" t="s">
        <v>2279</v>
      </c>
      <c r="C5" t="s">
        <v>2317</v>
      </c>
      <c r="D5" t="s">
        <v>2386</v>
      </c>
      <c r="E5" t="s">
        <v>2737</v>
      </c>
      <c r="F5" t="s">
        <v>2270</v>
      </c>
    </row>
    <row r="6" spans="1:6" x14ac:dyDescent="0.2">
      <c r="A6" t="s">
        <v>2271</v>
      </c>
      <c r="B6" t="s">
        <v>2280</v>
      </c>
      <c r="C6" t="s">
        <v>2318</v>
      </c>
      <c r="D6" t="s">
        <v>2282</v>
      </c>
      <c r="E6" t="s">
        <v>2738</v>
      </c>
    </row>
    <row r="7" spans="1:6" x14ac:dyDescent="0.2">
      <c r="A7" t="s">
        <v>2266</v>
      </c>
      <c r="B7">
        <v>0</v>
      </c>
      <c r="C7">
        <v>0</v>
      </c>
      <c r="D7">
        <v>0</v>
      </c>
      <c r="E7">
        <v>0</v>
      </c>
    </row>
    <row r="8" spans="1:6" x14ac:dyDescent="0.2">
      <c r="A8" t="s">
        <v>2272</v>
      </c>
      <c r="B8" t="s">
        <v>2281</v>
      </c>
      <c r="C8" t="s">
        <v>2319</v>
      </c>
      <c r="D8" t="s">
        <v>2387</v>
      </c>
      <c r="E8" t="s">
        <v>2739</v>
      </c>
    </row>
    <row r="9" spans="1:6" x14ac:dyDescent="0.2">
      <c r="A9" t="s">
        <v>2273</v>
      </c>
      <c r="B9" t="s">
        <v>2282</v>
      </c>
      <c r="C9" t="s">
        <v>2296</v>
      </c>
      <c r="D9" t="s">
        <v>2284</v>
      </c>
      <c r="E9" t="s">
        <v>2740</v>
      </c>
    </row>
    <row r="10" spans="1:6" x14ac:dyDescent="0.2">
      <c r="A10" t="s">
        <v>2267</v>
      </c>
      <c r="B10">
        <v>0</v>
      </c>
      <c r="C10">
        <v>0</v>
      </c>
      <c r="D10">
        <v>0</v>
      </c>
      <c r="E10">
        <v>0</v>
      </c>
    </row>
    <row r="11" spans="1:6" x14ac:dyDescent="0.2">
      <c r="A11" t="s">
        <v>2274</v>
      </c>
      <c r="B11" t="s">
        <v>2283</v>
      </c>
      <c r="C11" t="s">
        <v>2320</v>
      </c>
      <c r="D11" t="s">
        <v>2388</v>
      </c>
      <c r="E11" t="s">
        <v>2741</v>
      </c>
    </row>
    <row r="12" spans="1:6" x14ac:dyDescent="0.2">
      <c r="A12" t="s">
        <v>2275</v>
      </c>
      <c r="B12" t="s">
        <v>2284</v>
      </c>
      <c r="C12" t="s">
        <v>2298</v>
      </c>
      <c r="D12" t="s">
        <v>2290</v>
      </c>
      <c r="E12" t="s">
        <v>2742</v>
      </c>
    </row>
    <row r="13" spans="1:6" x14ac:dyDescent="0.2">
      <c r="A13">
        <v>60532</v>
      </c>
      <c r="B13">
        <v>0</v>
      </c>
      <c r="C13">
        <v>0</v>
      </c>
      <c r="D13">
        <v>0</v>
      </c>
      <c r="E13">
        <v>0</v>
      </c>
    </row>
    <row r="14" spans="1:6" x14ac:dyDescent="0.2">
      <c r="A14" t="s">
        <v>2276</v>
      </c>
      <c r="B14" t="s">
        <v>2285</v>
      </c>
      <c r="C14" t="s">
        <v>2321</v>
      </c>
      <c r="D14" t="s">
        <v>2389</v>
      </c>
      <c r="E14" t="s">
        <v>2743</v>
      </c>
    </row>
    <row r="15" spans="1:6" x14ac:dyDescent="0.2">
      <c r="B15" t="s">
        <v>2286</v>
      </c>
      <c r="C15" t="s">
        <v>2300</v>
      </c>
      <c r="D15" t="s">
        <v>2292</v>
      </c>
      <c r="E15" t="s">
        <v>2744</v>
      </c>
    </row>
    <row r="16" spans="1:6" x14ac:dyDescent="0.2">
      <c r="B16">
        <v>5741449</v>
      </c>
      <c r="C16">
        <v>0</v>
      </c>
      <c r="D16">
        <v>0</v>
      </c>
      <c r="E16">
        <v>0</v>
      </c>
    </row>
    <row r="17" spans="2:5" x14ac:dyDescent="0.2">
      <c r="B17" t="s">
        <v>2287</v>
      </c>
      <c r="C17" t="s">
        <v>2322</v>
      </c>
      <c r="D17" t="s">
        <v>2390</v>
      </c>
      <c r="E17" t="s">
        <v>2745</v>
      </c>
    </row>
    <row r="18" spans="2:5" x14ac:dyDescent="0.2">
      <c r="B18" t="s">
        <v>2288</v>
      </c>
      <c r="C18" t="s">
        <v>2302</v>
      </c>
      <c r="D18" t="s">
        <v>2391</v>
      </c>
      <c r="E18" t="s">
        <v>2746</v>
      </c>
    </row>
    <row r="19" spans="2:5" x14ac:dyDescent="0.2">
      <c r="B19">
        <v>502086</v>
      </c>
      <c r="C19">
        <v>0</v>
      </c>
      <c r="D19">
        <v>0</v>
      </c>
      <c r="E19">
        <v>0</v>
      </c>
    </row>
    <row r="20" spans="2:5" x14ac:dyDescent="0.2">
      <c r="B20" t="s">
        <v>2289</v>
      </c>
      <c r="C20" t="s">
        <v>2323</v>
      </c>
      <c r="D20" t="s">
        <v>2392</v>
      </c>
      <c r="E20" t="s">
        <v>2747</v>
      </c>
    </row>
    <row r="21" spans="2:5" x14ac:dyDescent="0.2">
      <c r="B21" t="s">
        <v>2290</v>
      </c>
      <c r="C21" t="s">
        <v>2312</v>
      </c>
      <c r="D21" t="s">
        <v>2393</v>
      </c>
      <c r="E21" t="s">
        <v>2748</v>
      </c>
    </row>
    <row r="22" spans="2:5" x14ac:dyDescent="0.2">
      <c r="B22">
        <v>0</v>
      </c>
      <c r="C22">
        <v>0</v>
      </c>
      <c r="D22">
        <v>0</v>
      </c>
      <c r="E22">
        <v>0</v>
      </c>
    </row>
    <row r="23" spans="2:5" x14ac:dyDescent="0.2">
      <c r="B23" t="s">
        <v>2291</v>
      </c>
      <c r="C23" t="s">
        <v>2324</v>
      </c>
      <c r="D23" t="s">
        <v>2394</v>
      </c>
      <c r="E23" t="s">
        <v>2749</v>
      </c>
    </row>
    <row r="24" spans="2:5" x14ac:dyDescent="0.2">
      <c r="B24" t="s">
        <v>2292</v>
      </c>
      <c r="C24" t="s">
        <v>2325</v>
      </c>
      <c r="D24" t="s">
        <v>2395</v>
      </c>
      <c r="E24" t="s">
        <v>2750</v>
      </c>
    </row>
    <row r="25" spans="2:5" x14ac:dyDescent="0.2">
      <c r="B25">
        <v>0</v>
      </c>
      <c r="C25">
        <v>0</v>
      </c>
      <c r="D25">
        <v>0</v>
      </c>
      <c r="E25">
        <v>0</v>
      </c>
    </row>
    <row r="26" spans="2:5" x14ac:dyDescent="0.2">
      <c r="B26" t="s">
        <v>2293</v>
      </c>
      <c r="C26" t="s">
        <v>2326</v>
      </c>
      <c r="D26" t="s">
        <v>2396</v>
      </c>
      <c r="E26" t="s">
        <v>2751</v>
      </c>
    </row>
    <row r="27" spans="2:5" x14ac:dyDescent="0.2">
      <c r="B27" t="s">
        <v>2294</v>
      </c>
      <c r="C27" t="s">
        <v>2327</v>
      </c>
      <c r="D27" t="s">
        <v>2397</v>
      </c>
      <c r="E27" t="s">
        <v>2752</v>
      </c>
    </row>
    <row r="28" spans="2:5" x14ac:dyDescent="0.2">
      <c r="B28">
        <v>158860</v>
      </c>
      <c r="C28">
        <v>0</v>
      </c>
      <c r="D28">
        <v>0</v>
      </c>
      <c r="E28">
        <v>0</v>
      </c>
    </row>
    <row r="29" spans="2:5" x14ac:dyDescent="0.2">
      <c r="B29" t="s">
        <v>2295</v>
      </c>
      <c r="C29" t="s">
        <v>2328</v>
      </c>
      <c r="D29" t="s">
        <v>2398</v>
      </c>
      <c r="E29" t="s">
        <v>2753</v>
      </c>
    </row>
    <row r="30" spans="2:5" x14ac:dyDescent="0.2">
      <c r="B30" t="s">
        <v>2296</v>
      </c>
      <c r="C30" t="s">
        <v>2329</v>
      </c>
      <c r="D30" t="s">
        <v>2399</v>
      </c>
      <c r="E30" t="s">
        <v>2754</v>
      </c>
    </row>
    <row r="31" spans="2:5" x14ac:dyDescent="0.2">
      <c r="B31">
        <v>0</v>
      </c>
      <c r="C31">
        <v>0</v>
      </c>
      <c r="D31">
        <v>0</v>
      </c>
      <c r="E31">
        <v>0</v>
      </c>
    </row>
    <row r="32" spans="2:5" x14ac:dyDescent="0.2">
      <c r="B32" t="s">
        <v>2297</v>
      </c>
      <c r="C32" t="s">
        <v>2330</v>
      </c>
      <c r="D32" t="s">
        <v>2400</v>
      </c>
      <c r="E32" t="s">
        <v>2755</v>
      </c>
    </row>
    <row r="33" spans="2:5" x14ac:dyDescent="0.2">
      <c r="B33" t="s">
        <v>2298</v>
      </c>
      <c r="C33" t="s">
        <v>2331</v>
      </c>
      <c r="D33" t="s">
        <v>2401</v>
      </c>
      <c r="E33" t="s">
        <v>2756</v>
      </c>
    </row>
    <row r="34" spans="2:5" x14ac:dyDescent="0.2">
      <c r="B34">
        <v>5733598</v>
      </c>
      <c r="C34">
        <v>0</v>
      </c>
      <c r="D34">
        <v>0</v>
      </c>
      <c r="E34">
        <v>0</v>
      </c>
    </row>
    <row r="35" spans="2:5" x14ac:dyDescent="0.2">
      <c r="B35" t="s">
        <v>2299</v>
      </c>
      <c r="C35" t="s">
        <v>2332</v>
      </c>
      <c r="D35" t="s">
        <v>2402</v>
      </c>
      <c r="E35" t="s">
        <v>2757</v>
      </c>
    </row>
    <row r="36" spans="2:5" x14ac:dyDescent="0.2">
      <c r="B36" t="s">
        <v>2300</v>
      </c>
      <c r="C36" t="s">
        <v>2333</v>
      </c>
      <c r="D36" t="s">
        <v>2403</v>
      </c>
      <c r="E36" t="s">
        <v>2284</v>
      </c>
    </row>
    <row r="37" spans="2:5" x14ac:dyDescent="0.2">
      <c r="B37">
        <v>255753</v>
      </c>
      <c r="C37">
        <v>0</v>
      </c>
      <c r="D37">
        <v>0</v>
      </c>
      <c r="E37">
        <v>0</v>
      </c>
    </row>
    <row r="38" spans="2:5" x14ac:dyDescent="0.2">
      <c r="B38" t="s">
        <v>2301</v>
      </c>
      <c r="C38" t="s">
        <v>2334</v>
      </c>
      <c r="D38" t="s">
        <v>2404</v>
      </c>
      <c r="E38" t="s">
        <v>2758</v>
      </c>
    </row>
    <row r="39" spans="2:5" x14ac:dyDescent="0.2">
      <c r="B39" t="s">
        <v>2302</v>
      </c>
      <c r="C39" t="s">
        <v>2335</v>
      </c>
      <c r="D39" t="s">
        <v>2405</v>
      </c>
      <c r="E39" t="s">
        <v>2759</v>
      </c>
    </row>
    <row r="40" spans="2:5" x14ac:dyDescent="0.2">
      <c r="B40">
        <v>2176014</v>
      </c>
      <c r="C40">
        <v>0</v>
      </c>
      <c r="D40">
        <v>0</v>
      </c>
      <c r="E40">
        <v>0</v>
      </c>
    </row>
    <row r="41" spans="2:5" x14ac:dyDescent="0.2">
      <c r="B41" t="s">
        <v>2303</v>
      </c>
      <c r="C41" t="s">
        <v>2336</v>
      </c>
      <c r="D41" t="s">
        <v>2406</v>
      </c>
      <c r="E41" t="s">
        <v>2760</v>
      </c>
    </row>
    <row r="42" spans="2:5" x14ac:dyDescent="0.2">
      <c r="B42" t="s">
        <v>2304</v>
      </c>
      <c r="C42" t="s">
        <v>2337</v>
      </c>
      <c r="D42" t="s">
        <v>2318</v>
      </c>
      <c r="E42" t="s">
        <v>2761</v>
      </c>
    </row>
    <row r="43" spans="2:5" x14ac:dyDescent="0.2">
      <c r="B43">
        <v>0</v>
      </c>
      <c r="C43">
        <v>0</v>
      </c>
      <c r="D43">
        <v>0</v>
      </c>
      <c r="E43">
        <v>0</v>
      </c>
    </row>
    <row r="44" spans="2:5" x14ac:dyDescent="0.2">
      <c r="B44" t="s">
        <v>2305</v>
      </c>
      <c r="C44" t="s">
        <v>2338</v>
      </c>
      <c r="D44" t="s">
        <v>2407</v>
      </c>
      <c r="E44" t="s">
        <v>2762</v>
      </c>
    </row>
    <row r="45" spans="2:5" x14ac:dyDescent="0.2">
      <c r="B45" t="s">
        <v>2306</v>
      </c>
      <c r="C45" t="s">
        <v>2339</v>
      </c>
      <c r="D45" t="s">
        <v>2296</v>
      </c>
      <c r="E45" t="s">
        <v>2763</v>
      </c>
    </row>
    <row r="46" spans="2:5" x14ac:dyDescent="0.2">
      <c r="B46">
        <v>1510517</v>
      </c>
      <c r="C46">
        <v>0</v>
      </c>
      <c r="D46">
        <v>359210</v>
      </c>
      <c r="E46">
        <v>0</v>
      </c>
    </row>
    <row r="47" spans="2:5" x14ac:dyDescent="0.2">
      <c r="B47" t="s">
        <v>2307</v>
      </c>
      <c r="C47" t="s">
        <v>2340</v>
      </c>
      <c r="D47" t="s">
        <v>2408</v>
      </c>
      <c r="E47" t="s">
        <v>2764</v>
      </c>
    </row>
    <row r="48" spans="2:5" x14ac:dyDescent="0.2">
      <c r="B48" t="s">
        <v>2308</v>
      </c>
      <c r="C48" t="s">
        <v>2341</v>
      </c>
      <c r="D48" t="s">
        <v>2298</v>
      </c>
      <c r="E48" t="s">
        <v>2765</v>
      </c>
    </row>
    <row r="49" spans="2:5" x14ac:dyDescent="0.2">
      <c r="B49">
        <v>498664</v>
      </c>
      <c r="C49">
        <v>0</v>
      </c>
      <c r="D49">
        <v>0</v>
      </c>
      <c r="E49">
        <v>0</v>
      </c>
    </row>
    <row r="50" spans="2:5" x14ac:dyDescent="0.2">
      <c r="B50" t="s">
        <v>2309</v>
      </c>
      <c r="C50" t="s">
        <v>2342</v>
      </c>
      <c r="D50" t="s">
        <v>2409</v>
      </c>
      <c r="E50" t="s">
        <v>2766</v>
      </c>
    </row>
    <row r="51" spans="2:5" x14ac:dyDescent="0.2">
      <c r="B51" t="s">
        <v>2310</v>
      </c>
      <c r="C51" t="s">
        <v>2343</v>
      </c>
      <c r="D51" t="s">
        <v>2300</v>
      </c>
      <c r="E51" t="s">
        <v>2767</v>
      </c>
    </row>
    <row r="52" spans="2:5" x14ac:dyDescent="0.2">
      <c r="B52">
        <v>0</v>
      </c>
      <c r="C52">
        <v>0</v>
      </c>
      <c r="D52">
        <v>0</v>
      </c>
      <c r="E52">
        <v>0</v>
      </c>
    </row>
    <row r="53" spans="2:5" x14ac:dyDescent="0.2">
      <c r="B53" t="s">
        <v>2311</v>
      </c>
      <c r="C53" t="s">
        <v>2344</v>
      </c>
      <c r="D53" t="s">
        <v>2410</v>
      </c>
      <c r="E53" t="s">
        <v>2768</v>
      </c>
    </row>
    <row r="54" spans="2:5" x14ac:dyDescent="0.2">
      <c r="B54" t="s">
        <v>2312</v>
      </c>
      <c r="C54" t="s">
        <v>2345</v>
      </c>
      <c r="D54" t="s">
        <v>2302</v>
      </c>
      <c r="E54" t="s">
        <v>2769</v>
      </c>
    </row>
    <row r="55" spans="2:5" x14ac:dyDescent="0.2">
      <c r="B55">
        <v>0</v>
      </c>
      <c r="C55">
        <v>0</v>
      </c>
      <c r="D55">
        <v>0</v>
      </c>
      <c r="E55">
        <v>0</v>
      </c>
    </row>
    <row r="56" spans="2:5" x14ac:dyDescent="0.2">
      <c r="B56" t="s">
        <v>2313</v>
      </c>
      <c r="C56" t="s">
        <v>2346</v>
      </c>
      <c r="D56" t="s">
        <v>2411</v>
      </c>
      <c r="E56" t="s">
        <v>2770</v>
      </c>
    </row>
    <row r="57" spans="2:5" x14ac:dyDescent="0.2">
      <c r="B57" t="s">
        <v>2314</v>
      </c>
      <c r="C57" t="s">
        <v>2347</v>
      </c>
      <c r="D57" t="s">
        <v>2304</v>
      </c>
      <c r="E57" t="s">
        <v>2771</v>
      </c>
    </row>
    <row r="58" spans="2:5" x14ac:dyDescent="0.2">
      <c r="B58">
        <v>0</v>
      </c>
      <c r="C58">
        <v>0</v>
      </c>
      <c r="D58">
        <v>0</v>
      </c>
      <c r="E58">
        <v>0</v>
      </c>
    </row>
    <row r="59" spans="2:5" x14ac:dyDescent="0.2">
      <c r="B59" t="s">
        <v>2315</v>
      </c>
      <c r="C59" t="s">
        <v>2348</v>
      </c>
      <c r="D59" t="s">
        <v>2412</v>
      </c>
      <c r="E59" t="s">
        <v>2772</v>
      </c>
    </row>
    <row r="60" spans="2:5" x14ac:dyDescent="0.2">
      <c r="C60" t="s">
        <v>2349</v>
      </c>
      <c r="D60" t="s">
        <v>2306</v>
      </c>
      <c r="E60" t="s">
        <v>2773</v>
      </c>
    </row>
    <row r="61" spans="2:5" x14ac:dyDescent="0.2">
      <c r="C61">
        <v>0</v>
      </c>
      <c r="D61">
        <v>0</v>
      </c>
      <c r="E61">
        <v>0</v>
      </c>
    </row>
    <row r="62" spans="2:5" x14ac:dyDescent="0.2">
      <c r="C62" t="s">
        <v>2350</v>
      </c>
      <c r="D62" t="s">
        <v>2413</v>
      </c>
      <c r="E62" t="s">
        <v>2774</v>
      </c>
    </row>
    <row r="63" spans="2:5" x14ac:dyDescent="0.2">
      <c r="C63" t="s">
        <v>2351</v>
      </c>
      <c r="D63" t="s">
        <v>2308</v>
      </c>
      <c r="E63" t="s">
        <v>2286</v>
      </c>
    </row>
    <row r="64" spans="2:5" x14ac:dyDescent="0.2">
      <c r="C64">
        <v>0</v>
      </c>
      <c r="D64">
        <v>0</v>
      </c>
      <c r="E64">
        <v>12712734</v>
      </c>
    </row>
    <row r="65" spans="3:5" x14ac:dyDescent="0.2">
      <c r="C65" t="s">
        <v>2352</v>
      </c>
      <c r="D65" t="s">
        <v>2414</v>
      </c>
      <c r="E65" t="s">
        <v>2775</v>
      </c>
    </row>
    <row r="66" spans="3:5" x14ac:dyDescent="0.2">
      <c r="C66" t="s">
        <v>2353</v>
      </c>
      <c r="D66" t="s">
        <v>2310</v>
      </c>
      <c r="E66" t="s">
        <v>2776</v>
      </c>
    </row>
    <row r="67" spans="3:5" x14ac:dyDescent="0.2">
      <c r="C67">
        <v>0</v>
      </c>
      <c r="D67">
        <v>0</v>
      </c>
      <c r="E67">
        <v>3062243</v>
      </c>
    </row>
    <row r="68" spans="3:5" x14ac:dyDescent="0.2">
      <c r="C68" t="s">
        <v>2354</v>
      </c>
      <c r="D68" t="s">
        <v>2415</v>
      </c>
      <c r="E68" t="s">
        <v>2777</v>
      </c>
    </row>
    <row r="69" spans="3:5" x14ac:dyDescent="0.2">
      <c r="C69" t="s">
        <v>2355</v>
      </c>
      <c r="D69" t="s">
        <v>2312</v>
      </c>
      <c r="E69" t="s">
        <v>2778</v>
      </c>
    </row>
    <row r="70" spans="3:5" x14ac:dyDescent="0.2">
      <c r="C70">
        <v>0</v>
      </c>
      <c r="D70">
        <v>14674129</v>
      </c>
      <c r="E70">
        <v>4012685</v>
      </c>
    </row>
    <row r="71" spans="3:5" x14ac:dyDescent="0.2">
      <c r="C71" t="s">
        <v>2356</v>
      </c>
      <c r="D71" t="s">
        <v>2416</v>
      </c>
      <c r="E71" t="s">
        <v>2779</v>
      </c>
    </row>
    <row r="72" spans="3:5" x14ac:dyDescent="0.2">
      <c r="C72" t="s">
        <v>2357</v>
      </c>
      <c r="D72" t="s">
        <v>2325</v>
      </c>
      <c r="E72" t="s">
        <v>2780</v>
      </c>
    </row>
    <row r="73" spans="3:5" x14ac:dyDescent="0.2">
      <c r="C73">
        <v>0</v>
      </c>
      <c r="D73">
        <v>0</v>
      </c>
      <c r="E73">
        <v>261918</v>
      </c>
    </row>
    <row r="74" spans="3:5" x14ac:dyDescent="0.2">
      <c r="C74" t="s">
        <v>2358</v>
      </c>
      <c r="D74" t="s">
        <v>2417</v>
      </c>
      <c r="E74" t="s">
        <v>2781</v>
      </c>
    </row>
    <row r="75" spans="3:5" x14ac:dyDescent="0.2">
      <c r="C75" t="s">
        <v>2359</v>
      </c>
      <c r="D75" t="s">
        <v>2327</v>
      </c>
      <c r="E75" t="s">
        <v>2782</v>
      </c>
    </row>
    <row r="76" spans="3:5" x14ac:dyDescent="0.2">
      <c r="C76">
        <v>0</v>
      </c>
      <c r="D76">
        <v>0</v>
      </c>
      <c r="E76">
        <v>0</v>
      </c>
    </row>
    <row r="77" spans="3:5" x14ac:dyDescent="0.2">
      <c r="C77" t="s">
        <v>2360</v>
      </c>
      <c r="D77" t="s">
        <v>2418</v>
      </c>
      <c r="E77" t="s">
        <v>2783</v>
      </c>
    </row>
    <row r="78" spans="3:5" x14ac:dyDescent="0.2">
      <c r="C78" t="s">
        <v>2361</v>
      </c>
      <c r="D78" t="s">
        <v>2329</v>
      </c>
      <c r="E78" t="s">
        <v>2784</v>
      </c>
    </row>
    <row r="79" spans="3:5" x14ac:dyDescent="0.2">
      <c r="C79">
        <v>0</v>
      </c>
      <c r="D79">
        <v>0</v>
      </c>
      <c r="E79">
        <v>0</v>
      </c>
    </row>
    <row r="80" spans="3:5" x14ac:dyDescent="0.2">
      <c r="C80" t="s">
        <v>2362</v>
      </c>
      <c r="D80" t="s">
        <v>2419</v>
      </c>
      <c r="E80" t="s">
        <v>2785</v>
      </c>
    </row>
    <row r="81" spans="3:5" x14ac:dyDescent="0.2">
      <c r="C81" t="s">
        <v>2363</v>
      </c>
      <c r="D81" t="s">
        <v>2420</v>
      </c>
      <c r="E81" t="s">
        <v>2786</v>
      </c>
    </row>
    <row r="82" spans="3:5" x14ac:dyDescent="0.2">
      <c r="C82">
        <v>0</v>
      </c>
      <c r="D82">
        <v>10000</v>
      </c>
      <c r="E82">
        <v>11180</v>
      </c>
    </row>
    <row r="83" spans="3:5" x14ac:dyDescent="0.2">
      <c r="C83" t="s">
        <v>2364</v>
      </c>
      <c r="D83" t="s">
        <v>2421</v>
      </c>
      <c r="E83" t="s">
        <v>2787</v>
      </c>
    </row>
    <row r="84" spans="3:5" x14ac:dyDescent="0.2">
      <c r="C84" t="s">
        <v>2365</v>
      </c>
      <c r="D84" t="s">
        <v>2314</v>
      </c>
      <c r="E84" t="s">
        <v>2788</v>
      </c>
    </row>
    <row r="85" spans="3:5" x14ac:dyDescent="0.2">
      <c r="C85">
        <v>0</v>
      </c>
      <c r="D85">
        <v>0</v>
      </c>
      <c r="E85">
        <v>0</v>
      </c>
    </row>
    <row r="86" spans="3:5" x14ac:dyDescent="0.2">
      <c r="C86" t="s">
        <v>2366</v>
      </c>
      <c r="D86" t="s">
        <v>2422</v>
      </c>
      <c r="E86" t="s">
        <v>2789</v>
      </c>
    </row>
    <row r="87" spans="3:5" x14ac:dyDescent="0.2">
      <c r="C87" t="s">
        <v>2367</v>
      </c>
      <c r="D87" t="s">
        <v>2423</v>
      </c>
      <c r="E87" t="s">
        <v>2790</v>
      </c>
    </row>
    <row r="88" spans="3:5" x14ac:dyDescent="0.2">
      <c r="C88">
        <v>0</v>
      </c>
      <c r="D88">
        <v>0</v>
      </c>
      <c r="E88">
        <v>19523826</v>
      </c>
    </row>
    <row r="89" spans="3:5" x14ac:dyDescent="0.2">
      <c r="C89" t="s">
        <v>2368</v>
      </c>
      <c r="D89" t="s">
        <v>2424</v>
      </c>
      <c r="E89" t="s">
        <v>2791</v>
      </c>
    </row>
    <row r="90" spans="3:5" x14ac:dyDescent="0.2">
      <c r="C90" t="s">
        <v>2369</v>
      </c>
      <c r="D90" t="s">
        <v>2361</v>
      </c>
      <c r="E90" t="s">
        <v>2288</v>
      </c>
    </row>
    <row r="91" spans="3:5" x14ac:dyDescent="0.2">
      <c r="C91">
        <v>0</v>
      </c>
      <c r="D91">
        <v>162284</v>
      </c>
      <c r="E91">
        <v>0</v>
      </c>
    </row>
    <row r="92" spans="3:5" x14ac:dyDescent="0.2">
      <c r="C92" t="s">
        <v>2370</v>
      </c>
      <c r="D92" t="s">
        <v>2425</v>
      </c>
      <c r="E92" t="s">
        <v>2792</v>
      </c>
    </row>
    <row r="93" spans="3:5" x14ac:dyDescent="0.2">
      <c r="C93" t="s">
        <v>2371</v>
      </c>
      <c r="D93" t="s">
        <v>2363</v>
      </c>
      <c r="E93" t="s">
        <v>2793</v>
      </c>
    </row>
    <row r="94" spans="3:5" x14ac:dyDescent="0.2">
      <c r="C94">
        <v>0</v>
      </c>
      <c r="D94">
        <v>0</v>
      </c>
      <c r="E94">
        <v>0</v>
      </c>
    </row>
    <row r="95" spans="3:5" x14ac:dyDescent="0.2">
      <c r="C95" t="s">
        <v>2372</v>
      </c>
      <c r="D95" t="s">
        <v>2426</v>
      </c>
      <c r="E95" t="s">
        <v>2794</v>
      </c>
    </row>
    <row r="96" spans="3:5" x14ac:dyDescent="0.2">
      <c r="C96" t="s">
        <v>2373</v>
      </c>
      <c r="D96" t="s">
        <v>2369</v>
      </c>
      <c r="E96" t="s">
        <v>2795</v>
      </c>
    </row>
    <row r="97" spans="3:5" x14ac:dyDescent="0.2">
      <c r="C97">
        <v>0</v>
      </c>
      <c r="D97">
        <v>301</v>
      </c>
      <c r="E97">
        <v>0</v>
      </c>
    </row>
    <row r="98" spans="3:5" x14ac:dyDescent="0.2">
      <c r="C98" t="s">
        <v>2374</v>
      </c>
      <c r="D98" t="s">
        <v>2427</v>
      </c>
      <c r="E98" t="s">
        <v>2796</v>
      </c>
    </row>
    <row r="99" spans="3:5" x14ac:dyDescent="0.2">
      <c r="C99" t="s">
        <v>2375</v>
      </c>
      <c r="D99" t="s">
        <v>2371</v>
      </c>
      <c r="E99" t="s">
        <v>2797</v>
      </c>
    </row>
    <row r="100" spans="3:5" x14ac:dyDescent="0.2">
      <c r="C100">
        <v>0</v>
      </c>
      <c r="D100">
        <v>0</v>
      </c>
      <c r="E100">
        <v>0</v>
      </c>
    </row>
    <row r="101" spans="3:5" x14ac:dyDescent="0.2">
      <c r="C101" t="s">
        <v>2376</v>
      </c>
      <c r="D101" t="s">
        <v>2428</v>
      </c>
      <c r="E101" t="s">
        <v>2798</v>
      </c>
    </row>
    <row r="102" spans="3:5" x14ac:dyDescent="0.2">
      <c r="C102" t="s">
        <v>2377</v>
      </c>
      <c r="D102" t="s">
        <v>2373</v>
      </c>
      <c r="E102" t="s">
        <v>2799</v>
      </c>
    </row>
    <row r="103" spans="3:5" x14ac:dyDescent="0.2">
      <c r="C103">
        <v>0</v>
      </c>
      <c r="D103">
        <v>0</v>
      </c>
      <c r="E103">
        <v>0</v>
      </c>
    </row>
    <row r="104" spans="3:5" x14ac:dyDescent="0.2">
      <c r="C104" t="s">
        <v>2378</v>
      </c>
      <c r="D104" t="s">
        <v>2429</v>
      </c>
      <c r="E104" t="s">
        <v>2800</v>
      </c>
    </row>
    <row r="105" spans="3:5" x14ac:dyDescent="0.2">
      <c r="C105" t="s">
        <v>2379</v>
      </c>
      <c r="D105" t="s">
        <v>2375</v>
      </c>
      <c r="E105" t="s">
        <v>2801</v>
      </c>
    </row>
    <row r="106" spans="3:5" x14ac:dyDescent="0.2">
      <c r="C106">
        <v>0</v>
      </c>
      <c r="D106">
        <v>0</v>
      </c>
      <c r="E106">
        <v>0</v>
      </c>
    </row>
    <row r="107" spans="3:5" x14ac:dyDescent="0.2">
      <c r="C107" t="s">
        <v>2380</v>
      </c>
      <c r="D107" t="s">
        <v>2430</v>
      </c>
      <c r="E107" t="s">
        <v>2802</v>
      </c>
    </row>
    <row r="108" spans="3:5" x14ac:dyDescent="0.2">
      <c r="C108" t="s">
        <v>2381</v>
      </c>
      <c r="D108" t="s">
        <v>2377</v>
      </c>
      <c r="E108" t="s">
        <v>2803</v>
      </c>
    </row>
    <row r="109" spans="3:5" x14ac:dyDescent="0.2">
      <c r="C109">
        <v>0</v>
      </c>
      <c r="D109">
        <v>0</v>
      </c>
      <c r="E109">
        <v>0</v>
      </c>
    </row>
    <row r="110" spans="3:5" x14ac:dyDescent="0.2">
      <c r="C110" t="s">
        <v>2382</v>
      </c>
      <c r="D110" t="s">
        <v>2431</v>
      </c>
      <c r="E110" t="s">
        <v>2804</v>
      </c>
    </row>
    <row r="111" spans="3:5" x14ac:dyDescent="0.2">
      <c r="C111" t="s">
        <v>2383</v>
      </c>
      <c r="D111" t="s">
        <v>2379</v>
      </c>
      <c r="E111" t="s">
        <v>2805</v>
      </c>
    </row>
    <row r="112" spans="3:5" x14ac:dyDescent="0.2">
      <c r="C112">
        <v>9214201</v>
      </c>
      <c r="D112">
        <v>50196</v>
      </c>
      <c r="E112">
        <v>0</v>
      </c>
    </row>
    <row r="113" spans="3:5" x14ac:dyDescent="0.2">
      <c r="C113" t="s">
        <v>2384</v>
      </c>
      <c r="D113" t="s">
        <v>2432</v>
      </c>
      <c r="E113" t="s">
        <v>2806</v>
      </c>
    </row>
    <row r="114" spans="3:5" x14ac:dyDescent="0.2">
      <c r="D114" t="s">
        <v>2433</v>
      </c>
      <c r="E114" t="s">
        <v>2807</v>
      </c>
    </row>
    <row r="115" spans="3:5" x14ac:dyDescent="0.2">
      <c r="D115">
        <v>0</v>
      </c>
      <c r="E115">
        <v>0</v>
      </c>
    </row>
    <row r="116" spans="3:5" x14ac:dyDescent="0.2">
      <c r="D116" t="s">
        <v>2434</v>
      </c>
      <c r="E116" t="s">
        <v>2808</v>
      </c>
    </row>
    <row r="117" spans="3:5" x14ac:dyDescent="0.2">
      <c r="D117" t="s">
        <v>2435</v>
      </c>
      <c r="E117" t="s">
        <v>2290</v>
      </c>
    </row>
    <row r="118" spans="3:5" x14ac:dyDescent="0.2">
      <c r="D118">
        <v>0</v>
      </c>
      <c r="E118">
        <v>0</v>
      </c>
    </row>
    <row r="119" spans="3:5" x14ac:dyDescent="0.2">
      <c r="D119" t="s">
        <v>2436</v>
      </c>
      <c r="E119" t="s">
        <v>2809</v>
      </c>
    </row>
    <row r="120" spans="3:5" x14ac:dyDescent="0.2">
      <c r="D120" t="s">
        <v>2383</v>
      </c>
      <c r="E120" t="s">
        <v>2810</v>
      </c>
    </row>
    <row r="121" spans="3:5" x14ac:dyDescent="0.2">
      <c r="D121">
        <v>0</v>
      </c>
      <c r="E121">
        <v>0</v>
      </c>
    </row>
    <row r="122" spans="3:5" x14ac:dyDescent="0.2">
      <c r="D122" t="s">
        <v>2437</v>
      </c>
      <c r="E122" t="s">
        <v>2811</v>
      </c>
    </row>
    <row r="123" spans="3:5" x14ac:dyDescent="0.2">
      <c r="D123" t="s">
        <v>2438</v>
      </c>
      <c r="E123" t="s">
        <v>2812</v>
      </c>
    </row>
    <row r="124" spans="3:5" x14ac:dyDescent="0.2">
      <c r="D124">
        <v>0</v>
      </c>
      <c r="E124">
        <v>0</v>
      </c>
    </row>
    <row r="125" spans="3:5" x14ac:dyDescent="0.2">
      <c r="D125" t="s">
        <v>2439</v>
      </c>
      <c r="E125" t="s">
        <v>2813</v>
      </c>
    </row>
    <row r="126" spans="3:5" x14ac:dyDescent="0.2">
      <c r="D126" t="s">
        <v>2440</v>
      </c>
      <c r="E126" t="s">
        <v>2814</v>
      </c>
    </row>
    <row r="127" spans="3:5" x14ac:dyDescent="0.2">
      <c r="D127">
        <v>0</v>
      </c>
      <c r="E127">
        <v>0</v>
      </c>
    </row>
    <row r="128" spans="3:5" x14ac:dyDescent="0.2">
      <c r="D128" t="s">
        <v>2441</v>
      </c>
      <c r="E128" t="s">
        <v>2815</v>
      </c>
    </row>
    <row r="129" spans="4:5" x14ac:dyDescent="0.2">
      <c r="D129" t="s">
        <v>2442</v>
      </c>
      <c r="E129" t="s">
        <v>2816</v>
      </c>
    </row>
    <row r="130" spans="4:5" x14ac:dyDescent="0.2">
      <c r="D130">
        <v>0</v>
      </c>
      <c r="E130">
        <v>0</v>
      </c>
    </row>
    <row r="131" spans="4:5" x14ac:dyDescent="0.2">
      <c r="D131" t="s">
        <v>2443</v>
      </c>
      <c r="E131" t="s">
        <v>2817</v>
      </c>
    </row>
    <row r="132" spans="4:5" x14ac:dyDescent="0.2">
      <c r="D132" t="s">
        <v>2444</v>
      </c>
      <c r="E132" t="s">
        <v>2818</v>
      </c>
    </row>
    <row r="133" spans="4:5" x14ac:dyDescent="0.2">
      <c r="D133">
        <v>0</v>
      </c>
      <c r="E133">
        <v>0</v>
      </c>
    </row>
    <row r="134" spans="4:5" x14ac:dyDescent="0.2">
      <c r="D134" t="s">
        <v>2445</v>
      </c>
      <c r="E134" t="s">
        <v>2819</v>
      </c>
    </row>
    <row r="135" spans="4:5" x14ac:dyDescent="0.2">
      <c r="D135" t="s">
        <v>2446</v>
      </c>
      <c r="E135" t="s">
        <v>2820</v>
      </c>
    </row>
    <row r="136" spans="4:5" x14ac:dyDescent="0.2">
      <c r="D136">
        <v>0</v>
      </c>
      <c r="E136">
        <v>0</v>
      </c>
    </row>
    <row r="137" spans="4:5" x14ac:dyDescent="0.2">
      <c r="D137" t="s">
        <v>2447</v>
      </c>
      <c r="E137" t="s">
        <v>2821</v>
      </c>
    </row>
    <row r="138" spans="4:5" x14ac:dyDescent="0.2">
      <c r="D138" t="s">
        <v>2448</v>
      </c>
      <c r="E138" t="s">
        <v>2822</v>
      </c>
    </row>
    <row r="139" spans="4:5" x14ac:dyDescent="0.2">
      <c r="D139">
        <v>0</v>
      </c>
      <c r="E139">
        <v>0</v>
      </c>
    </row>
    <row r="140" spans="4:5" x14ac:dyDescent="0.2">
      <c r="D140" t="s">
        <v>2449</v>
      </c>
      <c r="E140" t="s">
        <v>2823</v>
      </c>
    </row>
    <row r="141" spans="4:5" x14ac:dyDescent="0.2">
      <c r="D141" t="s">
        <v>2450</v>
      </c>
      <c r="E141" t="s">
        <v>2824</v>
      </c>
    </row>
    <row r="142" spans="4:5" x14ac:dyDescent="0.2">
      <c r="D142">
        <v>0</v>
      </c>
      <c r="E142">
        <v>0</v>
      </c>
    </row>
    <row r="143" spans="4:5" x14ac:dyDescent="0.2">
      <c r="D143" t="s">
        <v>2451</v>
      </c>
      <c r="E143" t="s">
        <v>2825</v>
      </c>
    </row>
    <row r="144" spans="4:5" x14ac:dyDescent="0.2">
      <c r="D144" t="s">
        <v>2452</v>
      </c>
      <c r="E144" t="s">
        <v>2292</v>
      </c>
    </row>
    <row r="145" spans="4:5" x14ac:dyDescent="0.2">
      <c r="D145">
        <v>0</v>
      </c>
      <c r="E145">
        <v>0</v>
      </c>
    </row>
    <row r="146" spans="4:5" x14ac:dyDescent="0.2">
      <c r="D146" t="s">
        <v>2453</v>
      </c>
      <c r="E146" t="s">
        <v>2826</v>
      </c>
    </row>
    <row r="147" spans="4:5" x14ac:dyDescent="0.2">
      <c r="D147" t="s">
        <v>2454</v>
      </c>
      <c r="E147" t="s">
        <v>2827</v>
      </c>
    </row>
    <row r="148" spans="4:5" x14ac:dyDescent="0.2">
      <c r="D148">
        <v>0</v>
      </c>
      <c r="E148">
        <v>0</v>
      </c>
    </row>
    <row r="149" spans="4:5" x14ac:dyDescent="0.2">
      <c r="D149" t="s">
        <v>2455</v>
      </c>
      <c r="E149" t="s">
        <v>2828</v>
      </c>
    </row>
    <row r="150" spans="4:5" x14ac:dyDescent="0.2">
      <c r="D150" t="s">
        <v>2456</v>
      </c>
      <c r="E150" t="s">
        <v>2829</v>
      </c>
    </row>
    <row r="151" spans="4:5" x14ac:dyDescent="0.2">
      <c r="D151">
        <v>0</v>
      </c>
      <c r="E151">
        <v>0</v>
      </c>
    </row>
    <row r="152" spans="4:5" x14ac:dyDescent="0.2">
      <c r="D152" t="s">
        <v>2457</v>
      </c>
      <c r="E152" t="s">
        <v>2830</v>
      </c>
    </row>
    <row r="153" spans="4:5" x14ac:dyDescent="0.2">
      <c r="D153" t="s">
        <v>2458</v>
      </c>
      <c r="E153" t="s">
        <v>2831</v>
      </c>
    </row>
    <row r="154" spans="4:5" x14ac:dyDescent="0.2">
      <c r="D154">
        <v>0</v>
      </c>
      <c r="E154">
        <v>0</v>
      </c>
    </row>
    <row r="155" spans="4:5" x14ac:dyDescent="0.2">
      <c r="D155" t="s">
        <v>2459</v>
      </c>
      <c r="E155" t="s">
        <v>2832</v>
      </c>
    </row>
    <row r="156" spans="4:5" x14ac:dyDescent="0.2">
      <c r="D156" t="s">
        <v>2460</v>
      </c>
      <c r="E156" t="s">
        <v>2833</v>
      </c>
    </row>
    <row r="157" spans="4:5" x14ac:dyDescent="0.2">
      <c r="D157">
        <v>87710</v>
      </c>
      <c r="E157">
        <v>0</v>
      </c>
    </row>
    <row r="158" spans="4:5" x14ac:dyDescent="0.2">
      <c r="D158" t="s">
        <v>2461</v>
      </c>
      <c r="E158" t="s">
        <v>2834</v>
      </c>
    </row>
    <row r="159" spans="4:5" x14ac:dyDescent="0.2">
      <c r="D159" t="s">
        <v>2462</v>
      </c>
      <c r="E159" t="s">
        <v>2835</v>
      </c>
    </row>
    <row r="160" spans="4:5" x14ac:dyDescent="0.2">
      <c r="D160">
        <v>45592</v>
      </c>
      <c r="E160">
        <v>0</v>
      </c>
    </row>
    <row r="161" spans="4:5" x14ac:dyDescent="0.2">
      <c r="D161" t="s">
        <v>2463</v>
      </c>
      <c r="E161" t="s">
        <v>2836</v>
      </c>
    </row>
    <row r="162" spans="4:5" x14ac:dyDescent="0.2">
      <c r="D162" t="s">
        <v>2464</v>
      </c>
      <c r="E162" t="s">
        <v>2837</v>
      </c>
    </row>
    <row r="163" spans="4:5" x14ac:dyDescent="0.2">
      <c r="D163">
        <v>0</v>
      </c>
      <c r="E163">
        <v>0</v>
      </c>
    </row>
    <row r="164" spans="4:5" x14ac:dyDescent="0.2">
      <c r="D164" t="s">
        <v>2465</v>
      </c>
      <c r="E164" t="s">
        <v>2838</v>
      </c>
    </row>
    <row r="165" spans="4:5" x14ac:dyDescent="0.2">
      <c r="D165" t="s">
        <v>2466</v>
      </c>
      <c r="E165" t="s">
        <v>2839</v>
      </c>
    </row>
    <row r="166" spans="4:5" x14ac:dyDescent="0.2">
      <c r="D166">
        <v>14419177</v>
      </c>
      <c r="E166">
        <v>0</v>
      </c>
    </row>
    <row r="167" spans="4:5" x14ac:dyDescent="0.2">
      <c r="D167" t="s">
        <v>2467</v>
      </c>
      <c r="E167" t="s">
        <v>2840</v>
      </c>
    </row>
    <row r="168" spans="4:5" x14ac:dyDescent="0.2">
      <c r="D168" t="s">
        <v>2468</v>
      </c>
      <c r="E168" t="s">
        <v>2841</v>
      </c>
    </row>
    <row r="169" spans="4:5" x14ac:dyDescent="0.2">
      <c r="D169">
        <v>0</v>
      </c>
      <c r="E169">
        <v>0</v>
      </c>
    </row>
    <row r="170" spans="4:5" x14ac:dyDescent="0.2">
      <c r="D170" t="s">
        <v>2469</v>
      </c>
      <c r="E170" t="s">
        <v>2842</v>
      </c>
    </row>
    <row r="171" spans="4:5" x14ac:dyDescent="0.2">
      <c r="D171" t="s">
        <v>2470</v>
      </c>
      <c r="E171" t="s">
        <v>2294</v>
      </c>
    </row>
    <row r="172" spans="4:5" x14ac:dyDescent="0.2">
      <c r="D172">
        <v>0</v>
      </c>
      <c r="E172">
        <v>0</v>
      </c>
    </row>
    <row r="173" spans="4:5" x14ac:dyDescent="0.2">
      <c r="D173" t="s">
        <v>2471</v>
      </c>
      <c r="E173" t="s">
        <v>2843</v>
      </c>
    </row>
    <row r="174" spans="4:5" x14ac:dyDescent="0.2">
      <c r="D174" t="s">
        <v>2472</v>
      </c>
      <c r="E174" t="s">
        <v>2844</v>
      </c>
    </row>
    <row r="175" spans="4:5" x14ac:dyDescent="0.2">
      <c r="D175">
        <v>0</v>
      </c>
      <c r="E175">
        <v>0</v>
      </c>
    </row>
    <row r="176" spans="4:5" x14ac:dyDescent="0.2">
      <c r="D176" t="s">
        <v>2473</v>
      </c>
      <c r="E176" t="s">
        <v>2845</v>
      </c>
    </row>
    <row r="177" spans="4:5" x14ac:dyDescent="0.2">
      <c r="D177" t="s">
        <v>2474</v>
      </c>
      <c r="E177" t="s">
        <v>2846</v>
      </c>
    </row>
    <row r="178" spans="4:5" x14ac:dyDescent="0.2">
      <c r="D178">
        <v>0</v>
      </c>
      <c r="E178">
        <v>0</v>
      </c>
    </row>
    <row r="179" spans="4:5" x14ac:dyDescent="0.2">
      <c r="D179" t="s">
        <v>2475</v>
      </c>
      <c r="E179" t="s">
        <v>2847</v>
      </c>
    </row>
    <row r="180" spans="4:5" x14ac:dyDescent="0.2">
      <c r="D180" t="s">
        <v>2476</v>
      </c>
      <c r="E180" t="s">
        <v>2848</v>
      </c>
    </row>
    <row r="181" spans="4:5" x14ac:dyDescent="0.2">
      <c r="D181">
        <v>0</v>
      </c>
      <c r="E181">
        <v>0</v>
      </c>
    </row>
    <row r="182" spans="4:5" x14ac:dyDescent="0.2">
      <c r="D182" t="s">
        <v>2477</v>
      </c>
      <c r="E182" t="s">
        <v>2849</v>
      </c>
    </row>
    <row r="183" spans="4:5" x14ac:dyDescent="0.2">
      <c r="D183" t="s">
        <v>2478</v>
      </c>
      <c r="E183" t="s">
        <v>2850</v>
      </c>
    </row>
    <row r="184" spans="4:5" x14ac:dyDescent="0.2">
      <c r="D184">
        <v>0</v>
      </c>
      <c r="E184">
        <v>0</v>
      </c>
    </row>
    <row r="185" spans="4:5" x14ac:dyDescent="0.2">
      <c r="D185" t="s">
        <v>2479</v>
      </c>
      <c r="E185" t="s">
        <v>2851</v>
      </c>
    </row>
    <row r="186" spans="4:5" x14ac:dyDescent="0.2">
      <c r="D186" t="s">
        <v>2480</v>
      </c>
      <c r="E186" t="s">
        <v>2852</v>
      </c>
    </row>
    <row r="187" spans="4:5" x14ac:dyDescent="0.2">
      <c r="D187">
        <v>0</v>
      </c>
      <c r="E187">
        <v>0</v>
      </c>
    </row>
    <row r="188" spans="4:5" x14ac:dyDescent="0.2">
      <c r="D188" t="s">
        <v>2481</v>
      </c>
      <c r="E188" t="s">
        <v>2853</v>
      </c>
    </row>
    <row r="189" spans="4:5" x14ac:dyDescent="0.2">
      <c r="D189" t="s">
        <v>2482</v>
      </c>
      <c r="E189" t="s">
        <v>2854</v>
      </c>
    </row>
    <row r="190" spans="4:5" x14ac:dyDescent="0.2">
      <c r="D190">
        <v>52288</v>
      </c>
      <c r="E190">
        <v>0</v>
      </c>
    </row>
    <row r="191" spans="4:5" x14ac:dyDescent="0.2">
      <c r="D191" t="s">
        <v>2483</v>
      </c>
      <c r="E191" t="s">
        <v>2855</v>
      </c>
    </row>
    <row r="192" spans="4:5" x14ac:dyDescent="0.2">
      <c r="D192" t="s">
        <v>2484</v>
      </c>
      <c r="E192" t="s">
        <v>2856</v>
      </c>
    </row>
    <row r="193" spans="4:5" x14ac:dyDescent="0.2">
      <c r="D193">
        <v>0</v>
      </c>
      <c r="E193">
        <v>0</v>
      </c>
    </row>
    <row r="194" spans="4:5" x14ac:dyDescent="0.2">
      <c r="D194" t="s">
        <v>2485</v>
      </c>
      <c r="E194" t="s">
        <v>2857</v>
      </c>
    </row>
    <row r="195" spans="4:5" x14ac:dyDescent="0.2">
      <c r="D195" t="s">
        <v>2486</v>
      </c>
      <c r="E195" t="s">
        <v>2858</v>
      </c>
    </row>
    <row r="196" spans="4:5" x14ac:dyDescent="0.2">
      <c r="D196">
        <v>9488001</v>
      </c>
      <c r="E196">
        <v>0</v>
      </c>
    </row>
    <row r="197" spans="4:5" x14ac:dyDescent="0.2">
      <c r="D197" t="s">
        <v>2487</v>
      </c>
      <c r="E197" t="s">
        <v>2859</v>
      </c>
    </row>
    <row r="198" spans="4:5" x14ac:dyDescent="0.2">
      <c r="D198" t="s">
        <v>2488</v>
      </c>
      <c r="E198" t="s">
        <v>2860</v>
      </c>
    </row>
    <row r="199" spans="4:5" x14ac:dyDescent="0.2">
      <c r="D199">
        <v>0</v>
      </c>
      <c r="E199">
        <v>70129</v>
      </c>
    </row>
    <row r="200" spans="4:5" x14ac:dyDescent="0.2">
      <c r="D200" t="s">
        <v>2489</v>
      </c>
      <c r="E200" t="s">
        <v>2861</v>
      </c>
    </row>
    <row r="201" spans="4:5" x14ac:dyDescent="0.2">
      <c r="D201" t="s">
        <v>2490</v>
      </c>
      <c r="E201" t="s">
        <v>2862</v>
      </c>
    </row>
    <row r="202" spans="4:5" x14ac:dyDescent="0.2">
      <c r="D202">
        <v>2799607</v>
      </c>
      <c r="E202">
        <v>19369</v>
      </c>
    </row>
    <row r="203" spans="4:5" x14ac:dyDescent="0.2">
      <c r="D203" t="s">
        <v>2491</v>
      </c>
      <c r="E203" t="s">
        <v>2863</v>
      </c>
    </row>
    <row r="204" spans="4:5" x14ac:dyDescent="0.2">
      <c r="D204" t="s">
        <v>2492</v>
      </c>
      <c r="E204" t="s">
        <v>2864</v>
      </c>
    </row>
    <row r="205" spans="4:5" x14ac:dyDescent="0.2">
      <c r="D205">
        <v>0</v>
      </c>
      <c r="E205">
        <v>176929</v>
      </c>
    </row>
    <row r="206" spans="4:5" x14ac:dyDescent="0.2">
      <c r="D206" t="s">
        <v>2493</v>
      </c>
      <c r="E206" t="s">
        <v>2865</v>
      </c>
    </row>
    <row r="207" spans="4:5" x14ac:dyDescent="0.2">
      <c r="D207" t="s">
        <v>2494</v>
      </c>
      <c r="E207" t="s">
        <v>2866</v>
      </c>
    </row>
    <row r="208" spans="4:5" x14ac:dyDescent="0.2">
      <c r="D208">
        <v>0</v>
      </c>
      <c r="E208">
        <v>29555</v>
      </c>
    </row>
    <row r="209" spans="4:5" x14ac:dyDescent="0.2">
      <c r="D209" t="s">
        <v>2495</v>
      </c>
      <c r="E209" t="s">
        <v>2867</v>
      </c>
    </row>
    <row r="210" spans="4:5" x14ac:dyDescent="0.2">
      <c r="D210" t="s">
        <v>2496</v>
      </c>
      <c r="E210" t="s">
        <v>2868</v>
      </c>
    </row>
    <row r="211" spans="4:5" x14ac:dyDescent="0.2">
      <c r="D211">
        <v>0</v>
      </c>
      <c r="E211">
        <v>0</v>
      </c>
    </row>
    <row r="212" spans="4:5" x14ac:dyDescent="0.2">
      <c r="D212" t="s">
        <v>2497</v>
      </c>
      <c r="E212" t="s">
        <v>2869</v>
      </c>
    </row>
    <row r="213" spans="4:5" x14ac:dyDescent="0.2">
      <c r="D213" t="s">
        <v>2498</v>
      </c>
      <c r="E213" t="s">
        <v>2870</v>
      </c>
    </row>
    <row r="214" spans="4:5" x14ac:dyDescent="0.2">
      <c r="D214">
        <v>0</v>
      </c>
      <c r="E214">
        <v>0</v>
      </c>
    </row>
    <row r="215" spans="4:5" x14ac:dyDescent="0.2">
      <c r="D215" t="s">
        <v>2499</v>
      </c>
      <c r="E215" t="s">
        <v>2871</v>
      </c>
    </row>
    <row r="216" spans="4:5" x14ac:dyDescent="0.2">
      <c r="D216" t="s">
        <v>2500</v>
      </c>
      <c r="E216" t="s">
        <v>2872</v>
      </c>
    </row>
    <row r="217" spans="4:5" x14ac:dyDescent="0.2">
      <c r="D217">
        <v>0</v>
      </c>
      <c r="E217">
        <v>0</v>
      </c>
    </row>
    <row r="218" spans="4:5" x14ac:dyDescent="0.2">
      <c r="D218" t="s">
        <v>2501</v>
      </c>
      <c r="E218" t="s">
        <v>2873</v>
      </c>
    </row>
    <row r="219" spans="4:5" x14ac:dyDescent="0.2">
      <c r="D219" t="s">
        <v>2502</v>
      </c>
      <c r="E219" t="s">
        <v>2874</v>
      </c>
    </row>
    <row r="220" spans="4:5" x14ac:dyDescent="0.2">
      <c r="D220">
        <v>0</v>
      </c>
      <c r="E220">
        <v>0</v>
      </c>
    </row>
    <row r="221" spans="4:5" x14ac:dyDescent="0.2">
      <c r="D221" t="s">
        <v>2503</v>
      </c>
      <c r="E221" t="s">
        <v>2875</v>
      </c>
    </row>
    <row r="222" spans="4:5" x14ac:dyDescent="0.2">
      <c r="D222" t="s">
        <v>2504</v>
      </c>
      <c r="E222" t="s">
        <v>2876</v>
      </c>
    </row>
    <row r="223" spans="4:5" x14ac:dyDescent="0.2">
      <c r="D223">
        <v>0</v>
      </c>
      <c r="E223">
        <v>205757</v>
      </c>
    </row>
    <row r="224" spans="4:5" x14ac:dyDescent="0.2">
      <c r="D224" t="s">
        <v>2505</v>
      </c>
      <c r="E224" t="s">
        <v>2877</v>
      </c>
    </row>
    <row r="225" spans="4:5" x14ac:dyDescent="0.2">
      <c r="D225" t="s">
        <v>2506</v>
      </c>
      <c r="E225" t="s">
        <v>2391</v>
      </c>
    </row>
    <row r="226" spans="4:5" x14ac:dyDescent="0.2">
      <c r="D226">
        <v>0</v>
      </c>
      <c r="E226">
        <v>0</v>
      </c>
    </row>
    <row r="227" spans="4:5" x14ac:dyDescent="0.2">
      <c r="D227" t="s">
        <v>2507</v>
      </c>
      <c r="E227" t="s">
        <v>2878</v>
      </c>
    </row>
    <row r="228" spans="4:5" x14ac:dyDescent="0.2">
      <c r="D228" t="s">
        <v>2508</v>
      </c>
      <c r="E228" t="s">
        <v>2879</v>
      </c>
    </row>
    <row r="229" spans="4:5" x14ac:dyDescent="0.2">
      <c r="D229">
        <v>0</v>
      </c>
      <c r="E229">
        <v>0</v>
      </c>
    </row>
    <row r="230" spans="4:5" x14ac:dyDescent="0.2">
      <c r="D230" t="s">
        <v>2509</v>
      </c>
      <c r="E230" t="s">
        <v>2880</v>
      </c>
    </row>
    <row r="231" spans="4:5" x14ac:dyDescent="0.2">
      <c r="D231" t="s">
        <v>2510</v>
      </c>
      <c r="E231" t="s">
        <v>2881</v>
      </c>
    </row>
    <row r="232" spans="4:5" x14ac:dyDescent="0.2">
      <c r="D232">
        <v>0</v>
      </c>
      <c r="E232">
        <v>0</v>
      </c>
    </row>
    <row r="233" spans="4:5" x14ac:dyDescent="0.2">
      <c r="D233" t="s">
        <v>2511</v>
      </c>
      <c r="E233" t="s">
        <v>2882</v>
      </c>
    </row>
    <row r="234" spans="4:5" x14ac:dyDescent="0.2">
      <c r="D234" t="s">
        <v>2512</v>
      </c>
      <c r="E234" t="s">
        <v>2883</v>
      </c>
    </row>
    <row r="235" spans="4:5" x14ac:dyDescent="0.2">
      <c r="D235">
        <v>0</v>
      </c>
      <c r="E235">
        <v>0</v>
      </c>
    </row>
    <row r="236" spans="4:5" x14ac:dyDescent="0.2">
      <c r="D236" t="s">
        <v>2513</v>
      </c>
      <c r="E236" t="s">
        <v>2884</v>
      </c>
    </row>
    <row r="237" spans="4:5" x14ac:dyDescent="0.2">
      <c r="D237" t="s">
        <v>2514</v>
      </c>
      <c r="E237" t="s">
        <v>2885</v>
      </c>
    </row>
    <row r="238" spans="4:5" x14ac:dyDescent="0.2">
      <c r="D238">
        <v>0</v>
      </c>
      <c r="E238">
        <v>0</v>
      </c>
    </row>
    <row r="239" spans="4:5" x14ac:dyDescent="0.2">
      <c r="D239" t="s">
        <v>2515</v>
      </c>
      <c r="E239" t="s">
        <v>2886</v>
      </c>
    </row>
    <row r="240" spans="4:5" x14ac:dyDescent="0.2">
      <c r="D240" t="s">
        <v>2516</v>
      </c>
      <c r="E240" t="s">
        <v>2887</v>
      </c>
    </row>
    <row r="241" spans="4:5" x14ac:dyDescent="0.2">
      <c r="D241">
        <v>0</v>
      </c>
      <c r="E241">
        <v>0</v>
      </c>
    </row>
    <row r="242" spans="4:5" x14ac:dyDescent="0.2">
      <c r="D242" t="s">
        <v>2517</v>
      </c>
      <c r="E242" t="s">
        <v>2888</v>
      </c>
    </row>
    <row r="243" spans="4:5" x14ac:dyDescent="0.2">
      <c r="D243" t="s">
        <v>2518</v>
      </c>
      <c r="E243" t="s">
        <v>2889</v>
      </c>
    </row>
    <row r="244" spans="4:5" x14ac:dyDescent="0.2">
      <c r="D244">
        <v>0</v>
      </c>
      <c r="E244">
        <v>0</v>
      </c>
    </row>
    <row r="245" spans="4:5" x14ac:dyDescent="0.2">
      <c r="D245" t="s">
        <v>2519</v>
      </c>
      <c r="E245" t="s">
        <v>2890</v>
      </c>
    </row>
    <row r="246" spans="4:5" x14ac:dyDescent="0.2">
      <c r="D246" t="s">
        <v>2520</v>
      </c>
      <c r="E246" t="s">
        <v>2891</v>
      </c>
    </row>
    <row r="247" spans="4:5" x14ac:dyDescent="0.2">
      <c r="D247">
        <v>0</v>
      </c>
      <c r="E247">
        <v>0</v>
      </c>
    </row>
    <row r="248" spans="4:5" x14ac:dyDescent="0.2">
      <c r="D248" t="s">
        <v>2521</v>
      </c>
      <c r="E248" t="s">
        <v>2892</v>
      </c>
    </row>
    <row r="249" spans="4:5" x14ac:dyDescent="0.2">
      <c r="D249" t="s">
        <v>2522</v>
      </c>
      <c r="E249" t="s">
        <v>2893</v>
      </c>
    </row>
    <row r="250" spans="4:5" x14ac:dyDescent="0.2">
      <c r="D250">
        <v>0</v>
      </c>
      <c r="E250">
        <v>0</v>
      </c>
    </row>
    <row r="251" spans="4:5" x14ac:dyDescent="0.2">
      <c r="D251" t="s">
        <v>2523</v>
      </c>
      <c r="E251" t="s">
        <v>2894</v>
      </c>
    </row>
    <row r="252" spans="4:5" x14ac:dyDescent="0.2">
      <c r="D252" t="s">
        <v>2524</v>
      </c>
      <c r="E252" t="s">
        <v>2393</v>
      </c>
    </row>
    <row r="253" spans="4:5" x14ac:dyDescent="0.2">
      <c r="D253">
        <v>0</v>
      </c>
      <c r="E253">
        <v>418236</v>
      </c>
    </row>
    <row r="254" spans="4:5" x14ac:dyDescent="0.2">
      <c r="D254" t="s">
        <v>2525</v>
      </c>
      <c r="E254" t="s">
        <v>2895</v>
      </c>
    </row>
    <row r="255" spans="4:5" x14ac:dyDescent="0.2">
      <c r="D255" t="s">
        <v>2526</v>
      </c>
      <c r="E255" t="s">
        <v>2896</v>
      </c>
    </row>
    <row r="256" spans="4:5" x14ac:dyDescent="0.2">
      <c r="D256">
        <v>0</v>
      </c>
      <c r="E256">
        <v>34254</v>
      </c>
    </row>
    <row r="257" spans="4:5" x14ac:dyDescent="0.2">
      <c r="D257" t="s">
        <v>2527</v>
      </c>
      <c r="E257" t="s">
        <v>2897</v>
      </c>
    </row>
    <row r="258" spans="4:5" x14ac:dyDescent="0.2">
      <c r="D258" t="s">
        <v>2528</v>
      </c>
      <c r="E258" t="s">
        <v>2898</v>
      </c>
    </row>
    <row r="259" spans="4:5" x14ac:dyDescent="0.2">
      <c r="D259">
        <v>0</v>
      </c>
      <c r="E259">
        <v>55551</v>
      </c>
    </row>
    <row r="260" spans="4:5" x14ac:dyDescent="0.2">
      <c r="D260" t="s">
        <v>2529</v>
      </c>
      <c r="E260" t="s">
        <v>2899</v>
      </c>
    </row>
    <row r="261" spans="4:5" x14ac:dyDescent="0.2">
      <c r="D261" t="s">
        <v>2530</v>
      </c>
      <c r="E261" t="s">
        <v>2900</v>
      </c>
    </row>
    <row r="262" spans="4:5" x14ac:dyDescent="0.2">
      <c r="D262">
        <v>1903</v>
      </c>
      <c r="E262">
        <v>12828</v>
      </c>
    </row>
    <row r="263" spans="4:5" x14ac:dyDescent="0.2">
      <c r="D263" t="s">
        <v>2531</v>
      </c>
      <c r="E263" t="s">
        <v>2901</v>
      </c>
    </row>
    <row r="264" spans="4:5" x14ac:dyDescent="0.2">
      <c r="D264" t="s">
        <v>2532</v>
      </c>
      <c r="E264" t="s">
        <v>2902</v>
      </c>
    </row>
    <row r="265" spans="4:5" x14ac:dyDescent="0.2">
      <c r="D265">
        <v>0</v>
      </c>
      <c r="E265">
        <v>0</v>
      </c>
    </row>
    <row r="266" spans="4:5" x14ac:dyDescent="0.2">
      <c r="D266" t="s">
        <v>2533</v>
      </c>
      <c r="E266" t="s">
        <v>2903</v>
      </c>
    </row>
    <row r="267" spans="4:5" x14ac:dyDescent="0.2">
      <c r="D267" t="s">
        <v>2534</v>
      </c>
      <c r="E267" t="s">
        <v>2904</v>
      </c>
    </row>
    <row r="268" spans="4:5" x14ac:dyDescent="0.2">
      <c r="D268">
        <v>0</v>
      </c>
      <c r="E268">
        <v>0</v>
      </c>
    </row>
    <row r="269" spans="4:5" x14ac:dyDescent="0.2">
      <c r="D269" t="s">
        <v>2535</v>
      </c>
      <c r="E269" t="s">
        <v>2905</v>
      </c>
    </row>
    <row r="270" spans="4:5" x14ac:dyDescent="0.2">
      <c r="D270" t="s">
        <v>2536</v>
      </c>
      <c r="E270" t="s">
        <v>2906</v>
      </c>
    </row>
    <row r="271" spans="4:5" x14ac:dyDescent="0.2">
      <c r="D271">
        <v>0</v>
      </c>
      <c r="E271">
        <v>0</v>
      </c>
    </row>
    <row r="272" spans="4:5" x14ac:dyDescent="0.2">
      <c r="D272" t="s">
        <v>2537</v>
      </c>
      <c r="E272" t="s">
        <v>2907</v>
      </c>
    </row>
    <row r="273" spans="4:5" x14ac:dyDescent="0.2">
      <c r="D273" t="s">
        <v>2538</v>
      </c>
      <c r="E273" t="s">
        <v>2908</v>
      </c>
    </row>
    <row r="274" spans="4:5" x14ac:dyDescent="0.2">
      <c r="D274">
        <v>0</v>
      </c>
      <c r="E274">
        <v>0</v>
      </c>
    </row>
    <row r="275" spans="4:5" x14ac:dyDescent="0.2">
      <c r="D275" t="s">
        <v>2539</v>
      </c>
      <c r="E275" t="s">
        <v>2909</v>
      </c>
    </row>
    <row r="276" spans="4:5" x14ac:dyDescent="0.2">
      <c r="D276" t="s">
        <v>2540</v>
      </c>
      <c r="E276" t="s">
        <v>2910</v>
      </c>
    </row>
    <row r="277" spans="4:5" x14ac:dyDescent="0.2">
      <c r="D277">
        <v>0</v>
      </c>
      <c r="E277">
        <v>530847</v>
      </c>
    </row>
    <row r="278" spans="4:5" x14ac:dyDescent="0.2">
      <c r="D278" t="s">
        <v>2541</v>
      </c>
      <c r="E278" t="s">
        <v>2911</v>
      </c>
    </row>
    <row r="279" spans="4:5" x14ac:dyDescent="0.2">
      <c r="D279" t="s">
        <v>2542</v>
      </c>
      <c r="E279" t="s">
        <v>2395</v>
      </c>
    </row>
    <row r="280" spans="4:5" x14ac:dyDescent="0.2">
      <c r="D280">
        <v>452887</v>
      </c>
      <c r="E280">
        <v>0</v>
      </c>
    </row>
    <row r="281" spans="4:5" x14ac:dyDescent="0.2">
      <c r="D281" t="s">
        <v>2543</v>
      </c>
      <c r="E281" t="s">
        <v>2912</v>
      </c>
    </row>
    <row r="282" spans="4:5" x14ac:dyDescent="0.2">
      <c r="D282" t="s">
        <v>2544</v>
      </c>
      <c r="E282" t="s">
        <v>2913</v>
      </c>
    </row>
    <row r="283" spans="4:5" x14ac:dyDescent="0.2">
      <c r="D283">
        <v>0</v>
      </c>
      <c r="E283">
        <v>0</v>
      </c>
    </row>
    <row r="284" spans="4:5" x14ac:dyDescent="0.2">
      <c r="D284" t="s">
        <v>2545</v>
      </c>
      <c r="E284" t="s">
        <v>2914</v>
      </c>
    </row>
    <row r="285" spans="4:5" x14ac:dyDescent="0.2">
      <c r="D285" t="s">
        <v>2546</v>
      </c>
      <c r="E285" t="s">
        <v>2915</v>
      </c>
    </row>
    <row r="286" spans="4:5" x14ac:dyDescent="0.2">
      <c r="D286">
        <v>0</v>
      </c>
      <c r="E286">
        <v>0</v>
      </c>
    </row>
    <row r="287" spans="4:5" x14ac:dyDescent="0.2">
      <c r="D287" t="s">
        <v>2547</v>
      </c>
      <c r="E287" t="s">
        <v>2916</v>
      </c>
    </row>
    <row r="288" spans="4:5" x14ac:dyDescent="0.2">
      <c r="D288" t="s">
        <v>2548</v>
      </c>
      <c r="E288" t="s">
        <v>2917</v>
      </c>
    </row>
    <row r="289" spans="4:5" x14ac:dyDescent="0.2">
      <c r="D289">
        <v>0</v>
      </c>
      <c r="E289">
        <v>0</v>
      </c>
    </row>
    <row r="290" spans="4:5" x14ac:dyDescent="0.2">
      <c r="D290" t="s">
        <v>2549</v>
      </c>
      <c r="E290" t="s">
        <v>2918</v>
      </c>
    </row>
    <row r="291" spans="4:5" x14ac:dyDescent="0.2">
      <c r="D291" t="s">
        <v>2550</v>
      </c>
      <c r="E291" t="s">
        <v>2919</v>
      </c>
    </row>
    <row r="292" spans="4:5" x14ac:dyDescent="0.2">
      <c r="D292">
        <v>0</v>
      </c>
      <c r="E292">
        <v>0</v>
      </c>
    </row>
    <row r="293" spans="4:5" x14ac:dyDescent="0.2">
      <c r="D293" t="s">
        <v>2551</v>
      </c>
      <c r="E293" t="s">
        <v>2920</v>
      </c>
    </row>
    <row r="294" spans="4:5" x14ac:dyDescent="0.2">
      <c r="D294" t="s">
        <v>2552</v>
      </c>
      <c r="E294" t="s">
        <v>2921</v>
      </c>
    </row>
    <row r="295" spans="4:5" x14ac:dyDescent="0.2">
      <c r="D295">
        <v>0</v>
      </c>
      <c r="E295">
        <v>0</v>
      </c>
    </row>
    <row r="296" spans="4:5" x14ac:dyDescent="0.2">
      <c r="D296" t="s">
        <v>2553</v>
      </c>
      <c r="E296" t="s">
        <v>2922</v>
      </c>
    </row>
    <row r="297" spans="4:5" x14ac:dyDescent="0.2">
      <c r="D297" t="s">
        <v>2554</v>
      </c>
      <c r="E297" t="s">
        <v>2923</v>
      </c>
    </row>
    <row r="298" spans="4:5" x14ac:dyDescent="0.2">
      <c r="D298">
        <v>0</v>
      </c>
      <c r="E298">
        <v>0</v>
      </c>
    </row>
    <row r="299" spans="4:5" x14ac:dyDescent="0.2">
      <c r="D299" t="s">
        <v>2555</v>
      </c>
      <c r="E299" t="s">
        <v>2924</v>
      </c>
    </row>
    <row r="300" spans="4:5" x14ac:dyDescent="0.2">
      <c r="D300" t="s">
        <v>2556</v>
      </c>
      <c r="E300" t="s">
        <v>2925</v>
      </c>
    </row>
    <row r="301" spans="4:5" x14ac:dyDescent="0.2">
      <c r="D301">
        <v>0</v>
      </c>
      <c r="E301">
        <v>0</v>
      </c>
    </row>
    <row r="302" spans="4:5" x14ac:dyDescent="0.2">
      <c r="D302" t="s">
        <v>2557</v>
      </c>
      <c r="E302" t="s">
        <v>2926</v>
      </c>
    </row>
    <row r="303" spans="4:5" x14ac:dyDescent="0.2">
      <c r="D303" t="s">
        <v>2558</v>
      </c>
      <c r="E303" t="s">
        <v>2927</v>
      </c>
    </row>
    <row r="304" spans="4:5" x14ac:dyDescent="0.2">
      <c r="D304">
        <v>0</v>
      </c>
      <c r="E304">
        <v>0</v>
      </c>
    </row>
    <row r="305" spans="4:5" x14ac:dyDescent="0.2">
      <c r="D305" t="s">
        <v>2559</v>
      </c>
      <c r="E305" t="s">
        <v>2928</v>
      </c>
    </row>
    <row r="306" spans="4:5" x14ac:dyDescent="0.2">
      <c r="D306" t="s">
        <v>2560</v>
      </c>
      <c r="E306" t="s">
        <v>2397</v>
      </c>
    </row>
    <row r="307" spans="4:5" x14ac:dyDescent="0.2">
      <c r="D307">
        <v>0</v>
      </c>
      <c r="E307">
        <v>0</v>
      </c>
    </row>
    <row r="308" spans="4:5" x14ac:dyDescent="0.2">
      <c r="D308" t="s">
        <v>2561</v>
      </c>
      <c r="E308" t="s">
        <v>2929</v>
      </c>
    </row>
    <row r="309" spans="4:5" x14ac:dyDescent="0.2">
      <c r="D309" t="s">
        <v>2562</v>
      </c>
      <c r="E309" t="s">
        <v>2930</v>
      </c>
    </row>
    <row r="310" spans="4:5" x14ac:dyDescent="0.2">
      <c r="D310">
        <v>0</v>
      </c>
      <c r="E310">
        <v>0</v>
      </c>
    </row>
    <row r="311" spans="4:5" x14ac:dyDescent="0.2">
      <c r="D311" t="s">
        <v>2563</v>
      </c>
      <c r="E311" t="s">
        <v>2931</v>
      </c>
    </row>
    <row r="312" spans="4:5" x14ac:dyDescent="0.2">
      <c r="D312" t="s">
        <v>2564</v>
      </c>
      <c r="E312" t="s">
        <v>2932</v>
      </c>
    </row>
    <row r="313" spans="4:5" x14ac:dyDescent="0.2">
      <c r="D313">
        <v>0</v>
      </c>
      <c r="E313">
        <v>0</v>
      </c>
    </row>
    <row r="314" spans="4:5" x14ac:dyDescent="0.2">
      <c r="D314" t="s">
        <v>2565</v>
      </c>
      <c r="E314" t="s">
        <v>2933</v>
      </c>
    </row>
    <row r="315" spans="4:5" x14ac:dyDescent="0.2">
      <c r="D315" t="s">
        <v>2566</v>
      </c>
      <c r="E315" t="s">
        <v>2934</v>
      </c>
    </row>
    <row r="316" spans="4:5" x14ac:dyDescent="0.2">
      <c r="D316">
        <v>0</v>
      </c>
      <c r="E316">
        <v>0</v>
      </c>
    </row>
    <row r="317" spans="4:5" x14ac:dyDescent="0.2">
      <c r="D317" t="s">
        <v>2567</v>
      </c>
      <c r="E317" t="s">
        <v>2935</v>
      </c>
    </row>
    <row r="318" spans="4:5" x14ac:dyDescent="0.2">
      <c r="D318" t="s">
        <v>2568</v>
      </c>
      <c r="E318" t="s">
        <v>2936</v>
      </c>
    </row>
    <row r="319" spans="4:5" x14ac:dyDescent="0.2">
      <c r="D319">
        <v>0</v>
      </c>
      <c r="E319">
        <v>0</v>
      </c>
    </row>
    <row r="320" spans="4:5" x14ac:dyDescent="0.2">
      <c r="D320" t="s">
        <v>2569</v>
      </c>
      <c r="E320" t="s">
        <v>2937</v>
      </c>
    </row>
    <row r="321" spans="4:5" x14ac:dyDescent="0.2">
      <c r="D321" t="s">
        <v>2570</v>
      </c>
      <c r="E321" t="s">
        <v>2938</v>
      </c>
    </row>
    <row r="322" spans="4:5" x14ac:dyDescent="0.2">
      <c r="D322">
        <v>0</v>
      </c>
      <c r="E322">
        <v>0</v>
      </c>
    </row>
    <row r="323" spans="4:5" x14ac:dyDescent="0.2">
      <c r="D323" t="s">
        <v>2571</v>
      </c>
      <c r="E323" t="s">
        <v>2939</v>
      </c>
    </row>
    <row r="324" spans="4:5" x14ac:dyDescent="0.2">
      <c r="D324" t="s">
        <v>2572</v>
      </c>
      <c r="E324" t="s">
        <v>2940</v>
      </c>
    </row>
    <row r="325" spans="4:5" x14ac:dyDescent="0.2">
      <c r="D325">
        <v>0</v>
      </c>
      <c r="E325">
        <v>0</v>
      </c>
    </row>
    <row r="326" spans="4:5" x14ac:dyDescent="0.2">
      <c r="D326" t="s">
        <v>2573</v>
      </c>
      <c r="E326" t="s">
        <v>2941</v>
      </c>
    </row>
    <row r="327" spans="4:5" x14ac:dyDescent="0.2">
      <c r="D327" t="s">
        <v>2574</v>
      </c>
      <c r="E327" t="s">
        <v>2942</v>
      </c>
    </row>
    <row r="328" spans="4:5" x14ac:dyDescent="0.2">
      <c r="D328">
        <v>0</v>
      </c>
      <c r="E328">
        <v>0</v>
      </c>
    </row>
    <row r="329" spans="4:5" x14ac:dyDescent="0.2">
      <c r="D329" t="s">
        <v>2575</v>
      </c>
      <c r="E329" t="s">
        <v>2943</v>
      </c>
    </row>
    <row r="330" spans="4:5" x14ac:dyDescent="0.2">
      <c r="D330" t="s">
        <v>2576</v>
      </c>
      <c r="E330" t="s">
        <v>2944</v>
      </c>
    </row>
    <row r="331" spans="4:5" x14ac:dyDescent="0.2">
      <c r="D331">
        <v>0</v>
      </c>
      <c r="E331">
        <v>0</v>
      </c>
    </row>
    <row r="332" spans="4:5" x14ac:dyDescent="0.2">
      <c r="D332" t="s">
        <v>2577</v>
      </c>
      <c r="E332" t="s">
        <v>2945</v>
      </c>
    </row>
    <row r="333" spans="4:5" x14ac:dyDescent="0.2">
      <c r="D333" t="s">
        <v>2578</v>
      </c>
      <c r="E333" t="s">
        <v>2946</v>
      </c>
    </row>
    <row r="334" spans="4:5" x14ac:dyDescent="0.2">
      <c r="D334">
        <v>0</v>
      </c>
      <c r="E334">
        <v>0</v>
      </c>
    </row>
    <row r="335" spans="4:5" x14ac:dyDescent="0.2">
      <c r="D335" t="s">
        <v>2579</v>
      </c>
      <c r="E335" t="s">
        <v>2947</v>
      </c>
    </row>
    <row r="336" spans="4:5" x14ac:dyDescent="0.2">
      <c r="D336" t="s">
        <v>2580</v>
      </c>
      <c r="E336" t="s">
        <v>2948</v>
      </c>
    </row>
    <row r="337" spans="4:5" x14ac:dyDescent="0.2">
      <c r="D337">
        <v>0</v>
      </c>
      <c r="E337">
        <v>0</v>
      </c>
    </row>
    <row r="338" spans="4:5" x14ac:dyDescent="0.2">
      <c r="D338" t="s">
        <v>2581</v>
      </c>
      <c r="E338" t="s">
        <v>2949</v>
      </c>
    </row>
    <row r="339" spans="4:5" x14ac:dyDescent="0.2">
      <c r="D339" t="s">
        <v>2582</v>
      </c>
      <c r="E339" t="s">
        <v>2950</v>
      </c>
    </row>
    <row r="340" spans="4:5" x14ac:dyDescent="0.2">
      <c r="D340">
        <v>0</v>
      </c>
      <c r="E340">
        <v>0</v>
      </c>
    </row>
    <row r="341" spans="4:5" x14ac:dyDescent="0.2">
      <c r="D341" t="s">
        <v>2583</v>
      </c>
      <c r="E341" t="s">
        <v>2951</v>
      </c>
    </row>
    <row r="342" spans="4:5" x14ac:dyDescent="0.2">
      <c r="D342" t="s">
        <v>2584</v>
      </c>
      <c r="E342" t="s">
        <v>2952</v>
      </c>
    </row>
    <row r="343" spans="4:5" x14ac:dyDescent="0.2">
      <c r="D343">
        <v>0</v>
      </c>
      <c r="E343">
        <v>0</v>
      </c>
    </row>
    <row r="344" spans="4:5" x14ac:dyDescent="0.2">
      <c r="D344" t="s">
        <v>2585</v>
      </c>
      <c r="E344" t="s">
        <v>2953</v>
      </c>
    </row>
    <row r="345" spans="4:5" x14ac:dyDescent="0.2">
      <c r="D345" t="s">
        <v>2586</v>
      </c>
      <c r="E345" t="s">
        <v>2954</v>
      </c>
    </row>
    <row r="346" spans="4:5" x14ac:dyDescent="0.2">
      <c r="D346">
        <v>920117</v>
      </c>
      <c r="E346">
        <v>0</v>
      </c>
    </row>
    <row r="347" spans="4:5" x14ac:dyDescent="0.2">
      <c r="D347" t="s">
        <v>2587</v>
      </c>
      <c r="E347" t="s">
        <v>2955</v>
      </c>
    </row>
    <row r="348" spans="4:5" x14ac:dyDescent="0.2">
      <c r="D348" t="s">
        <v>2588</v>
      </c>
      <c r="E348" t="s">
        <v>2956</v>
      </c>
    </row>
    <row r="349" spans="4:5" x14ac:dyDescent="0.2">
      <c r="D349">
        <v>0</v>
      </c>
      <c r="E349">
        <v>0</v>
      </c>
    </row>
    <row r="350" spans="4:5" x14ac:dyDescent="0.2">
      <c r="D350" t="s">
        <v>2589</v>
      </c>
      <c r="E350" t="s">
        <v>2957</v>
      </c>
    </row>
    <row r="351" spans="4:5" x14ac:dyDescent="0.2">
      <c r="D351" t="s">
        <v>2590</v>
      </c>
      <c r="E351" t="s">
        <v>2958</v>
      </c>
    </row>
    <row r="352" spans="4:5" x14ac:dyDescent="0.2">
      <c r="D352">
        <v>0</v>
      </c>
      <c r="E352">
        <v>0</v>
      </c>
    </row>
    <row r="353" spans="4:5" x14ac:dyDescent="0.2">
      <c r="D353" t="s">
        <v>2591</v>
      </c>
      <c r="E353" t="s">
        <v>2959</v>
      </c>
    </row>
    <row r="354" spans="4:5" x14ac:dyDescent="0.2">
      <c r="D354" t="s">
        <v>2592</v>
      </c>
      <c r="E354" t="s">
        <v>2960</v>
      </c>
    </row>
    <row r="355" spans="4:5" x14ac:dyDescent="0.2">
      <c r="D355">
        <v>0</v>
      </c>
      <c r="E355">
        <v>0</v>
      </c>
    </row>
    <row r="356" spans="4:5" x14ac:dyDescent="0.2">
      <c r="D356" t="s">
        <v>2593</v>
      </c>
      <c r="E356" t="s">
        <v>2961</v>
      </c>
    </row>
    <row r="357" spans="4:5" x14ac:dyDescent="0.2">
      <c r="D357" t="s">
        <v>2594</v>
      </c>
      <c r="E357" t="s">
        <v>2962</v>
      </c>
    </row>
    <row r="358" spans="4:5" x14ac:dyDescent="0.2">
      <c r="D358">
        <v>0</v>
      </c>
      <c r="E358">
        <v>0</v>
      </c>
    </row>
    <row r="359" spans="4:5" x14ac:dyDescent="0.2">
      <c r="D359" t="s">
        <v>2595</v>
      </c>
      <c r="E359" t="s">
        <v>2963</v>
      </c>
    </row>
    <row r="360" spans="4:5" x14ac:dyDescent="0.2">
      <c r="D360" t="s">
        <v>2596</v>
      </c>
      <c r="E360" t="s">
        <v>2964</v>
      </c>
    </row>
    <row r="361" spans="4:5" x14ac:dyDescent="0.2">
      <c r="D361">
        <v>0</v>
      </c>
      <c r="E361">
        <v>0</v>
      </c>
    </row>
    <row r="362" spans="4:5" x14ac:dyDescent="0.2">
      <c r="D362" t="s">
        <v>2597</v>
      </c>
      <c r="E362" t="s">
        <v>2965</v>
      </c>
    </row>
    <row r="363" spans="4:5" x14ac:dyDescent="0.2">
      <c r="D363" t="s">
        <v>2598</v>
      </c>
      <c r="E363" t="s">
        <v>2966</v>
      </c>
    </row>
    <row r="364" spans="4:5" x14ac:dyDescent="0.2">
      <c r="D364">
        <v>78679</v>
      </c>
      <c r="E364">
        <v>0</v>
      </c>
    </row>
    <row r="365" spans="4:5" x14ac:dyDescent="0.2">
      <c r="D365" t="s">
        <v>2599</v>
      </c>
      <c r="E365" t="s">
        <v>2967</v>
      </c>
    </row>
    <row r="366" spans="4:5" x14ac:dyDescent="0.2">
      <c r="D366" t="s">
        <v>2600</v>
      </c>
      <c r="E366" t="s">
        <v>2968</v>
      </c>
    </row>
    <row r="367" spans="4:5" x14ac:dyDescent="0.2">
      <c r="D367">
        <v>0</v>
      </c>
      <c r="E367">
        <v>0</v>
      </c>
    </row>
    <row r="368" spans="4:5" x14ac:dyDescent="0.2">
      <c r="D368" t="s">
        <v>2601</v>
      </c>
      <c r="E368" t="s">
        <v>2969</v>
      </c>
    </row>
    <row r="369" spans="4:5" x14ac:dyDescent="0.2">
      <c r="D369" t="s">
        <v>2602</v>
      </c>
      <c r="E369" t="s">
        <v>2970</v>
      </c>
    </row>
    <row r="370" spans="4:5" x14ac:dyDescent="0.2">
      <c r="D370">
        <v>38975</v>
      </c>
      <c r="E370">
        <v>0</v>
      </c>
    </row>
    <row r="371" spans="4:5" x14ac:dyDescent="0.2">
      <c r="D371" t="s">
        <v>2603</v>
      </c>
      <c r="E371" t="s">
        <v>2971</v>
      </c>
    </row>
    <row r="372" spans="4:5" x14ac:dyDescent="0.2">
      <c r="D372" t="s">
        <v>2604</v>
      </c>
      <c r="E372" t="s">
        <v>2972</v>
      </c>
    </row>
    <row r="373" spans="4:5" x14ac:dyDescent="0.2">
      <c r="D373">
        <v>0</v>
      </c>
      <c r="E373">
        <v>0</v>
      </c>
    </row>
    <row r="374" spans="4:5" x14ac:dyDescent="0.2">
      <c r="D374" t="s">
        <v>2605</v>
      </c>
      <c r="E374" t="s">
        <v>2973</v>
      </c>
    </row>
    <row r="375" spans="4:5" x14ac:dyDescent="0.2">
      <c r="D375" t="s">
        <v>2606</v>
      </c>
      <c r="E375" t="s">
        <v>2974</v>
      </c>
    </row>
    <row r="376" spans="4:5" x14ac:dyDescent="0.2">
      <c r="D376">
        <v>0</v>
      </c>
      <c r="E376">
        <v>0</v>
      </c>
    </row>
    <row r="377" spans="4:5" x14ac:dyDescent="0.2">
      <c r="D377" t="s">
        <v>2607</v>
      </c>
      <c r="E377" t="s">
        <v>2975</v>
      </c>
    </row>
    <row r="378" spans="4:5" x14ac:dyDescent="0.2">
      <c r="D378" t="s">
        <v>2608</v>
      </c>
      <c r="E378" t="s">
        <v>2976</v>
      </c>
    </row>
    <row r="379" spans="4:5" x14ac:dyDescent="0.2">
      <c r="D379">
        <v>0</v>
      </c>
      <c r="E379">
        <v>0</v>
      </c>
    </row>
    <row r="380" spans="4:5" x14ac:dyDescent="0.2">
      <c r="D380" t="s">
        <v>2609</v>
      </c>
      <c r="E380" t="s">
        <v>2977</v>
      </c>
    </row>
    <row r="381" spans="4:5" x14ac:dyDescent="0.2">
      <c r="D381" t="s">
        <v>2610</v>
      </c>
      <c r="E381" t="s">
        <v>2978</v>
      </c>
    </row>
    <row r="382" spans="4:5" x14ac:dyDescent="0.2">
      <c r="D382">
        <v>0</v>
      </c>
      <c r="E382">
        <v>0</v>
      </c>
    </row>
    <row r="383" spans="4:5" x14ac:dyDescent="0.2">
      <c r="D383" t="s">
        <v>2611</v>
      </c>
      <c r="E383" t="s">
        <v>2979</v>
      </c>
    </row>
    <row r="384" spans="4:5" x14ac:dyDescent="0.2">
      <c r="D384" t="s">
        <v>2612</v>
      </c>
      <c r="E384" t="s">
        <v>2980</v>
      </c>
    </row>
    <row r="385" spans="4:5" x14ac:dyDescent="0.2">
      <c r="D385">
        <v>0</v>
      </c>
      <c r="E385">
        <v>0</v>
      </c>
    </row>
    <row r="386" spans="4:5" x14ac:dyDescent="0.2">
      <c r="D386" t="s">
        <v>2613</v>
      </c>
      <c r="E386" t="s">
        <v>2981</v>
      </c>
    </row>
    <row r="387" spans="4:5" x14ac:dyDescent="0.2">
      <c r="D387" t="s">
        <v>2614</v>
      </c>
      <c r="E387" t="s">
        <v>2982</v>
      </c>
    </row>
    <row r="388" spans="4:5" x14ac:dyDescent="0.2">
      <c r="D388">
        <v>0</v>
      </c>
      <c r="E388">
        <v>0</v>
      </c>
    </row>
    <row r="389" spans="4:5" x14ac:dyDescent="0.2">
      <c r="D389" t="s">
        <v>2615</v>
      </c>
      <c r="E389" t="s">
        <v>2983</v>
      </c>
    </row>
    <row r="390" spans="4:5" x14ac:dyDescent="0.2">
      <c r="D390" t="s">
        <v>2616</v>
      </c>
      <c r="E390" t="s">
        <v>2984</v>
      </c>
    </row>
    <row r="391" spans="4:5" x14ac:dyDescent="0.2">
      <c r="D391">
        <v>0</v>
      </c>
      <c r="E391">
        <v>0</v>
      </c>
    </row>
    <row r="392" spans="4:5" x14ac:dyDescent="0.2">
      <c r="D392" t="s">
        <v>2617</v>
      </c>
      <c r="E392" t="s">
        <v>2985</v>
      </c>
    </row>
    <row r="393" spans="4:5" x14ac:dyDescent="0.2">
      <c r="D393" t="s">
        <v>2618</v>
      </c>
      <c r="E393" t="s">
        <v>2986</v>
      </c>
    </row>
    <row r="394" spans="4:5" x14ac:dyDescent="0.2">
      <c r="D394">
        <v>0</v>
      </c>
      <c r="E394">
        <v>0</v>
      </c>
    </row>
    <row r="395" spans="4:5" x14ac:dyDescent="0.2">
      <c r="D395" t="s">
        <v>2619</v>
      </c>
      <c r="E395" t="s">
        <v>2987</v>
      </c>
    </row>
    <row r="396" spans="4:5" x14ac:dyDescent="0.2">
      <c r="D396" t="s">
        <v>2620</v>
      </c>
      <c r="E396" t="s">
        <v>2988</v>
      </c>
    </row>
    <row r="397" spans="4:5" x14ac:dyDescent="0.2">
      <c r="D397">
        <v>0</v>
      </c>
      <c r="E397">
        <v>0</v>
      </c>
    </row>
    <row r="398" spans="4:5" x14ac:dyDescent="0.2">
      <c r="D398" t="s">
        <v>2621</v>
      </c>
      <c r="E398" t="s">
        <v>2989</v>
      </c>
    </row>
    <row r="399" spans="4:5" x14ac:dyDescent="0.2">
      <c r="D399" t="s">
        <v>2622</v>
      </c>
      <c r="E399" t="s">
        <v>2990</v>
      </c>
    </row>
    <row r="400" spans="4:5" x14ac:dyDescent="0.2">
      <c r="D400">
        <v>0</v>
      </c>
      <c r="E400">
        <v>0</v>
      </c>
    </row>
    <row r="401" spans="4:5" x14ac:dyDescent="0.2">
      <c r="D401" t="s">
        <v>2623</v>
      </c>
      <c r="E401" t="s">
        <v>2991</v>
      </c>
    </row>
    <row r="402" spans="4:5" x14ac:dyDescent="0.2">
      <c r="D402" t="s">
        <v>2624</v>
      </c>
      <c r="E402" t="s">
        <v>2992</v>
      </c>
    </row>
    <row r="403" spans="4:5" x14ac:dyDescent="0.2">
      <c r="D403">
        <v>0</v>
      </c>
      <c r="E403">
        <v>0</v>
      </c>
    </row>
    <row r="404" spans="4:5" x14ac:dyDescent="0.2">
      <c r="D404" t="s">
        <v>2625</v>
      </c>
      <c r="E404" t="s">
        <v>2993</v>
      </c>
    </row>
    <row r="405" spans="4:5" x14ac:dyDescent="0.2">
      <c r="D405" t="s">
        <v>2626</v>
      </c>
      <c r="E405" t="s">
        <v>2994</v>
      </c>
    </row>
    <row r="406" spans="4:5" x14ac:dyDescent="0.2">
      <c r="D406">
        <v>0</v>
      </c>
      <c r="E406">
        <v>0</v>
      </c>
    </row>
    <row r="407" spans="4:5" x14ac:dyDescent="0.2">
      <c r="D407" t="s">
        <v>2627</v>
      </c>
      <c r="E407" t="s">
        <v>2995</v>
      </c>
    </row>
    <row r="408" spans="4:5" x14ac:dyDescent="0.2">
      <c r="D408" t="s">
        <v>2628</v>
      </c>
      <c r="E408" t="s">
        <v>2996</v>
      </c>
    </row>
    <row r="409" spans="4:5" x14ac:dyDescent="0.2">
      <c r="D409">
        <v>0</v>
      </c>
      <c r="E409">
        <v>0</v>
      </c>
    </row>
    <row r="410" spans="4:5" x14ac:dyDescent="0.2">
      <c r="D410" t="s">
        <v>2629</v>
      </c>
      <c r="E410" t="s">
        <v>2997</v>
      </c>
    </row>
    <row r="411" spans="4:5" x14ac:dyDescent="0.2">
      <c r="D411" t="s">
        <v>2630</v>
      </c>
      <c r="E411" t="s">
        <v>2998</v>
      </c>
    </row>
    <row r="412" spans="4:5" x14ac:dyDescent="0.2">
      <c r="D412">
        <v>0</v>
      </c>
      <c r="E412">
        <v>0</v>
      </c>
    </row>
    <row r="413" spans="4:5" x14ac:dyDescent="0.2">
      <c r="D413" t="s">
        <v>2631</v>
      </c>
      <c r="E413" t="s">
        <v>2999</v>
      </c>
    </row>
    <row r="414" spans="4:5" x14ac:dyDescent="0.2">
      <c r="D414" t="s">
        <v>2632</v>
      </c>
      <c r="E414" t="s">
        <v>3000</v>
      </c>
    </row>
    <row r="415" spans="4:5" x14ac:dyDescent="0.2">
      <c r="D415">
        <v>0</v>
      </c>
      <c r="E415">
        <v>0</v>
      </c>
    </row>
    <row r="416" spans="4:5" x14ac:dyDescent="0.2">
      <c r="D416" t="s">
        <v>2633</v>
      </c>
      <c r="E416" t="s">
        <v>3001</v>
      </c>
    </row>
    <row r="417" spans="4:5" x14ac:dyDescent="0.2">
      <c r="D417" t="s">
        <v>2634</v>
      </c>
      <c r="E417" t="s">
        <v>3002</v>
      </c>
    </row>
    <row r="418" spans="4:5" x14ac:dyDescent="0.2">
      <c r="D418">
        <v>0</v>
      </c>
      <c r="E418">
        <v>0</v>
      </c>
    </row>
    <row r="419" spans="4:5" x14ac:dyDescent="0.2">
      <c r="D419" t="s">
        <v>2635</v>
      </c>
      <c r="E419" t="s">
        <v>3003</v>
      </c>
    </row>
    <row r="420" spans="4:5" x14ac:dyDescent="0.2">
      <c r="D420" t="s">
        <v>2636</v>
      </c>
      <c r="E420" t="s">
        <v>3004</v>
      </c>
    </row>
    <row r="421" spans="4:5" x14ac:dyDescent="0.2">
      <c r="D421">
        <v>345214</v>
      </c>
      <c r="E421">
        <v>0</v>
      </c>
    </row>
    <row r="422" spans="4:5" x14ac:dyDescent="0.2">
      <c r="D422" t="s">
        <v>2637</v>
      </c>
      <c r="E422" t="s">
        <v>3005</v>
      </c>
    </row>
    <row r="423" spans="4:5" x14ac:dyDescent="0.2">
      <c r="D423" t="s">
        <v>2638</v>
      </c>
      <c r="E423" t="s">
        <v>3006</v>
      </c>
    </row>
    <row r="424" spans="4:5" x14ac:dyDescent="0.2">
      <c r="D424">
        <v>1289619</v>
      </c>
      <c r="E424">
        <v>0</v>
      </c>
    </row>
    <row r="425" spans="4:5" x14ac:dyDescent="0.2">
      <c r="D425" t="s">
        <v>2639</v>
      </c>
      <c r="E425" t="s">
        <v>3007</v>
      </c>
    </row>
    <row r="426" spans="4:5" x14ac:dyDescent="0.2">
      <c r="D426" t="s">
        <v>2640</v>
      </c>
      <c r="E426" t="s">
        <v>3008</v>
      </c>
    </row>
    <row r="427" spans="4:5" x14ac:dyDescent="0.2">
      <c r="D427">
        <v>0</v>
      </c>
      <c r="E427">
        <v>0</v>
      </c>
    </row>
    <row r="428" spans="4:5" x14ac:dyDescent="0.2">
      <c r="D428" t="s">
        <v>2641</v>
      </c>
      <c r="E428" t="s">
        <v>3009</v>
      </c>
    </row>
    <row r="429" spans="4:5" x14ac:dyDescent="0.2">
      <c r="D429" t="s">
        <v>2642</v>
      </c>
      <c r="E429" t="s">
        <v>3010</v>
      </c>
    </row>
    <row r="430" spans="4:5" x14ac:dyDescent="0.2">
      <c r="D430">
        <v>2369649</v>
      </c>
      <c r="E430">
        <v>0</v>
      </c>
    </row>
    <row r="431" spans="4:5" x14ac:dyDescent="0.2">
      <c r="D431" t="s">
        <v>2643</v>
      </c>
      <c r="E431" t="s">
        <v>3011</v>
      </c>
    </row>
    <row r="432" spans="4:5" x14ac:dyDescent="0.2">
      <c r="D432" t="s">
        <v>2644</v>
      </c>
      <c r="E432" t="s">
        <v>3012</v>
      </c>
    </row>
    <row r="433" spans="4:5" x14ac:dyDescent="0.2">
      <c r="D433">
        <v>0</v>
      </c>
      <c r="E433">
        <v>0</v>
      </c>
    </row>
    <row r="434" spans="4:5" x14ac:dyDescent="0.2">
      <c r="D434" t="s">
        <v>2645</v>
      </c>
      <c r="E434" t="s">
        <v>3013</v>
      </c>
    </row>
    <row r="435" spans="4:5" x14ac:dyDescent="0.2">
      <c r="D435" t="s">
        <v>2646</v>
      </c>
      <c r="E435" t="s">
        <v>3014</v>
      </c>
    </row>
    <row r="436" spans="4:5" x14ac:dyDescent="0.2">
      <c r="D436">
        <v>0</v>
      </c>
      <c r="E436">
        <v>0</v>
      </c>
    </row>
    <row r="437" spans="4:5" x14ac:dyDescent="0.2">
      <c r="D437" t="s">
        <v>2647</v>
      </c>
      <c r="E437" t="s">
        <v>3015</v>
      </c>
    </row>
    <row r="438" spans="4:5" x14ac:dyDescent="0.2">
      <c r="D438" t="s">
        <v>2648</v>
      </c>
      <c r="E438" t="s">
        <v>3016</v>
      </c>
    </row>
    <row r="439" spans="4:5" x14ac:dyDescent="0.2">
      <c r="D439">
        <v>0</v>
      </c>
      <c r="E439">
        <v>0</v>
      </c>
    </row>
    <row r="440" spans="4:5" x14ac:dyDescent="0.2">
      <c r="D440" t="s">
        <v>2649</v>
      </c>
      <c r="E440" t="s">
        <v>3017</v>
      </c>
    </row>
    <row r="441" spans="4:5" x14ac:dyDescent="0.2">
      <c r="D441" t="s">
        <v>2650</v>
      </c>
      <c r="E441" t="s">
        <v>3018</v>
      </c>
    </row>
    <row r="442" spans="4:5" x14ac:dyDescent="0.2">
      <c r="D442">
        <v>0</v>
      </c>
      <c r="E442">
        <v>0</v>
      </c>
    </row>
    <row r="443" spans="4:5" x14ac:dyDescent="0.2">
      <c r="D443" t="s">
        <v>2651</v>
      </c>
      <c r="E443" t="s">
        <v>3019</v>
      </c>
    </row>
    <row r="444" spans="4:5" x14ac:dyDescent="0.2">
      <c r="D444" t="s">
        <v>2652</v>
      </c>
      <c r="E444" t="s">
        <v>3020</v>
      </c>
    </row>
    <row r="445" spans="4:5" x14ac:dyDescent="0.2">
      <c r="D445">
        <v>0</v>
      </c>
      <c r="E445">
        <v>0</v>
      </c>
    </row>
    <row r="446" spans="4:5" x14ac:dyDescent="0.2">
      <c r="D446" t="s">
        <v>2653</v>
      </c>
      <c r="E446" t="s">
        <v>3021</v>
      </c>
    </row>
    <row r="447" spans="4:5" x14ac:dyDescent="0.2">
      <c r="D447" t="s">
        <v>2654</v>
      </c>
      <c r="E447" t="s">
        <v>3022</v>
      </c>
    </row>
    <row r="448" spans="4:5" x14ac:dyDescent="0.2">
      <c r="D448">
        <v>0</v>
      </c>
      <c r="E448">
        <v>0</v>
      </c>
    </row>
    <row r="449" spans="4:5" x14ac:dyDescent="0.2">
      <c r="D449" t="s">
        <v>2655</v>
      </c>
      <c r="E449" t="s">
        <v>3023</v>
      </c>
    </row>
    <row r="450" spans="4:5" x14ac:dyDescent="0.2">
      <c r="D450" t="s">
        <v>2656</v>
      </c>
      <c r="E450" t="s">
        <v>3024</v>
      </c>
    </row>
    <row r="451" spans="4:5" x14ac:dyDescent="0.2">
      <c r="D451">
        <v>0</v>
      </c>
      <c r="E451">
        <v>0</v>
      </c>
    </row>
    <row r="452" spans="4:5" x14ac:dyDescent="0.2">
      <c r="D452" t="s">
        <v>2657</v>
      </c>
      <c r="E452" t="s">
        <v>3025</v>
      </c>
    </row>
    <row r="453" spans="4:5" x14ac:dyDescent="0.2">
      <c r="D453" t="s">
        <v>2658</v>
      </c>
      <c r="E453" t="s">
        <v>3026</v>
      </c>
    </row>
    <row r="454" spans="4:5" x14ac:dyDescent="0.2">
      <c r="D454">
        <v>0</v>
      </c>
      <c r="E454">
        <v>0</v>
      </c>
    </row>
    <row r="455" spans="4:5" x14ac:dyDescent="0.2">
      <c r="D455" t="s">
        <v>2659</v>
      </c>
      <c r="E455" t="s">
        <v>3027</v>
      </c>
    </row>
    <row r="456" spans="4:5" x14ac:dyDescent="0.2">
      <c r="D456" t="s">
        <v>2660</v>
      </c>
      <c r="E456" t="s">
        <v>3028</v>
      </c>
    </row>
    <row r="457" spans="4:5" x14ac:dyDescent="0.2">
      <c r="D457">
        <v>0</v>
      </c>
      <c r="E457">
        <v>0</v>
      </c>
    </row>
    <row r="458" spans="4:5" x14ac:dyDescent="0.2">
      <c r="D458" t="s">
        <v>2661</v>
      </c>
      <c r="E458" t="s">
        <v>3029</v>
      </c>
    </row>
    <row r="459" spans="4:5" x14ac:dyDescent="0.2">
      <c r="D459" t="s">
        <v>2662</v>
      </c>
      <c r="E459" t="s">
        <v>3030</v>
      </c>
    </row>
    <row r="460" spans="4:5" x14ac:dyDescent="0.2">
      <c r="D460">
        <v>0</v>
      </c>
      <c r="E460">
        <v>0</v>
      </c>
    </row>
    <row r="461" spans="4:5" x14ac:dyDescent="0.2">
      <c r="D461" t="s">
        <v>2663</v>
      </c>
      <c r="E461" t="s">
        <v>3031</v>
      </c>
    </row>
    <row r="462" spans="4:5" x14ac:dyDescent="0.2">
      <c r="D462" t="s">
        <v>2664</v>
      </c>
      <c r="E462" t="s">
        <v>3032</v>
      </c>
    </row>
    <row r="463" spans="4:5" x14ac:dyDescent="0.2">
      <c r="D463">
        <v>0</v>
      </c>
      <c r="E463">
        <v>0</v>
      </c>
    </row>
    <row r="464" spans="4:5" x14ac:dyDescent="0.2">
      <c r="D464" t="s">
        <v>2665</v>
      </c>
      <c r="E464" t="s">
        <v>3033</v>
      </c>
    </row>
    <row r="465" spans="4:5" x14ac:dyDescent="0.2">
      <c r="D465" t="s">
        <v>2666</v>
      </c>
      <c r="E465" t="s">
        <v>2329</v>
      </c>
    </row>
    <row r="466" spans="4:5" x14ac:dyDescent="0.2">
      <c r="D466">
        <v>0</v>
      </c>
      <c r="E466">
        <v>0</v>
      </c>
    </row>
    <row r="467" spans="4:5" x14ac:dyDescent="0.2">
      <c r="D467" t="s">
        <v>2667</v>
      </c>
      <c r="E467" t="s">
        <v>3034</v>
      </c>
    </row>
    <row r="468" spans="4:5" x14ac:dyDescent="0.2">
      <c r="D468" t="s">
        <v>2668</v>
      </c>
      <c r="E468" t="s">
        <v>3035</v>
      </c>
    </row>
    <row r="469" spans="4:5" x14ac:dyDescent="0.2">
      <c r="D469">
        <v>0</v>
      </c>
      <c r="E469">
        <v>0</v>
      </c>
    </row>
    <row r="470" spans="4:5" x14ac:dyDescent="0.2">
      <c r="D470" t="s">
        <v>2669</v>
      </c>
      <c r="E470" t="s">
        <v>3036</v>
      </c>
    </row>
    <row r="471" spans="4:5" x14ac:dyDescent="0.2">
      <c r="D471" t="s">
        <v>2670</v>
      </c>
      <c r="E471" t="s">
        <v>3037</v>
      </c>
    </row>
    <row r="472" spans="4:5" x14ac:dyDescent="0.2">
      <c r="D472">
        <v>0</v>
      </c>
      <c r="E472">
        <v>0</v>
      </c>
    </row>
    <row r="473" spans="4:5" x14ac:dyDescent="0.2">
      <c r="D473" t="s">
        <v>2671</v>
      </c>
      <c r="E473" t="s">
        <v>3038</v>
      </c>
    </row>
    <row r="474" spans="4:5" x14ac:dyDescent="0.2">
      <c r="D474" t="s">
        <v>2672</v>
      </c>
      <c r="E474" t="s">
        <v>3039</v>
      </c>
    </row>
    <row r="475" spans="4:5" x14ac:dyDescent="0.2">
      <c r="D475">
        <v>0</v>
      </c>
      <c r="E475">
        <v>0</v>
      </c>
    </row>
    <row r="476" spans="4:5" x14ac:dyDescent="0.2">
      <c r="D476" t="s">
        <v>2673</v>
      </c>
      <c r="E476" t="s">
        <v>3040</v>
      </c>
    </row>
    <row r="477" spans="4:5" x14ac:dyDescent="0.2">
      <c r="D477" t="s">
        <v>2674</v>
      </c>
      <c r="E477" t="s">
        <v>3041</v>
      </c>
    </row>
    <row r="478" spans="4:5" x14ac:dyDescent="0.2">
      <c r="D478">
        <v>0</v>
      </c>
      <c r="E478">
        <v>0</v>
      </c>
    </row>
    <row r="479" spans="4:5" x14ac:dyDescent="0.2">
      <c r="D479" t="s">
        <v>2675</v>
      </c>
      <c r="E479" t="s">
        <v>3042</v>
      </c>
    </row>
    <row r="480" spans="4:5" x14ac:dyDescent="0.2">
      <c r="D480" t="s">
        <v>2676</v>
      </c>
      <c r="E480" t="s">
        <v>3043</v>
      </c>
    </row>
    <row r="481" spans="4:5" x14ac:dyDescent="0.2">
      <c r="D481">
        <v>0</v>
      </c>
      <c r="E481">
        <v>0</v>
      </c>
    </row>
    <row r="482" spans="4:5" x14ac:dyDescent="0.2">
      <c r="D482" t="s">
        <v>2677</v>
      </c>
      <c r="E482" t="s">
        <v>3044</v>
      </c>
    </row>
    <row r="483" spans="4:5" x14ac:dyDescent="0.2">
      <c r="D483" t="s">
        <v>2678</v>
      </c>
      <c r="E483" t="s">
        <v>3045</v>
      </c>
    </row>
    <row r="484" spans="4:5" x14ac:dyDescent="0.2">
      <c r="D484">
        <v>0</v>
      </c>
      <c r="E484">
        <v>0</v>
      </c>
    </row>
    <row r="485" spans="4:5" x14ac:dyDescent="0.2">
      <c r="D485" t="s">
        <v>2679</v>
      </c>
      <c r="E485" t="s">
        <v>3046</v>
      </c>
    </row>
    <row r="486" spans="4:5" x14ac:dyDescent="0.2">
      <c r="D486" t="s">
        <v>2680</v>
      </c>
      <c r="E486" t="s">
        <v>3047</v>
      </c>
    </row>
    <row r="487" spans="4:5" x14ac:dyDescent="0.2">
      <c r="D487">
        <v>0</v>
      </c>
      <c r="E487">
        <v>0</v>
      </c>
    </row>
    <row r="488" spans="4:5" x14ac:dyDescent="0.2">
      <c r="D488" t="s">
        <v>2681</v>
      </c>
      <c r="E488" t="s">
        <v>3048</v>
      </c>
    </row>
    <row r="489" spans="4:5" x14ac:dyDescent="0.2">
      <c r="D489" t="s">
        <v>2682</v>
      </c>
      <c r="E489" t="s">
        <v>3049</v>
      </c>
    </row>
    <row r="490" spans="4:5" x14ac:dyDescent="0.2">
      <c r="D490">
        <v>0</v>
      </c>
      <c r="E490">
        <v>0</v>
      </c>
    </row>
    <row r="491" spans="4:5" x14ac:dyDescent="0.2">
      <c r="D491" t="s">
        <v>2683</v>
      </c>
      <c r="E491" t="s">
        <v>3050</v>
      </c>
    </row>
    <row r="492" spans="4:5" x14ac:dyDescent="0.2">
      <c r="D492" t="s">
        <v>2684</v>
      </c>
      <c r="E492" t="s">
        <v>2420</v>
      </c>
    </row>
    <row r="493" spans="4:5" x14ac:dyDescent="0.2">
      <c r="D493">
        <v>0</v>
      </c>
      <c r="E493">
        <v>0</v>
      </c>
    </row>
    <row r="494" spans="4:5" x14ac:dyDescent="0.2">
      <c r="D494" t="s">
        <v>2685</v>
      </c>
      <c r="E494" t="s">
        <v>3051</v>
      </c>
    </row>
    <row r="495" spans="4:5" x14ac:dyDescent="0.2">
      <c r="D495" t="s">
        <v>2686</v>
      </c>
      <c r="E495" t="s">
        <v>3052</v>
      </c>
    </row>
    <row r="496" spans="4:5" x14ac:dyDescent="0.2">
      <c r="D496">
        <v>0</v>
      </c>
      <c r="E496">
        <v>0</v>
      </c>
    </row>
    <row r="497" spans="4:5" x14ac:dyDescent="0.2">
      <c r="D497" t="s">
        <v>2687</v>
      </c>
      <c r="E497" t="s">
        <v>3053</v>
      </c>
    </row>
    <row r="498" spans="4:5" x14ac:dyDescent="0.2">
      <c r="D498" t="s">
        <v>2688</v>
      </c>
      <c r="E498" t="s">
        <v>3054</v>
      </c>
    </row>
    <row r="499" spans="4:5" x14ac:dyDescent="0.2">
      <c r="D499">
        <v>0</v>
      </c>
      <c r="E499">
        <v>0</v>
      </c>
    </row>
    <row r="500" spans="4:5" x14ac:dyDescent="0.2">
      <c r="D500" t="s">
        <v>2689</v>
      </c>
      <c r="E500" t="s">
        <v>3055</v>
      </c>
    </row>
    <row r="501" spans="4:5" x14ac:dyDescent="0.2">
      <c r="D501" t="s">
        <v>2690</v>
      </c>
      <c r="E501" t="s">
        <v>3056</v>
      </c>
    </row>
    <row r="502" spans="4:5" x14ac:dyDescent="0.2">
      <c r="D502">
        <v>0</v>
      </c>
      <c r="E502">
        <v>0</v>
      </c>
    </row>
    <row r="503" spans="4:5" x14ac:dyDescent="0.2">
      <c r="D503" t="s">
        <v>2691</v>
      </c>
      <c r="E503" t="s">
        <v>3057</v>
      </c>
    </row>
    <row r="504" spans="4:5" x14ac:dyDescent="0.2">
      <c r="D504" t="s">
        <v>2692</v>
      </c>
      <c r="E504" t="s">
        <v>3058</v>
      </c>
    </row>
    <row r="505" spans="4:5" x14ac:dyDescent="0.2">
      <c r="D505">
        <v>0</v>
      </c>
      <c r="E505">
        <v>0</v>
      </c>
    </row>
    <row r="506" spans="4:5" x14ac:dyDescent="0.2">
      <c r="D506" t="s">
        <v>2693</v>
      </c>
      <c r="E506" t="s">
        <v>3059</v>
      </c>
    </row>
    <row r="507" spans="4:5" x14ac:dyDescent="0.2">
      <c r="D507" t="s">
        <v>2694</v>
      </c>
      <c r="E507" t="s">
        <v>3060</v>
      </c>
    </row>
    <row r="508" spans="4:5" x14ac:dyDescent="0.2">
      <c r="D508">
        <v>0</v>
      </c>
      <c r="E508">
        <v>0</v>
      </c>
    </row>
    <row r="509" spans="4:5" x14ac:dyDescent="0.2">
      <c r="D509" t="s">
        <v>2695</v>
      </c>
      <c r="E509" t="s">
        <v>3061</v>
      </c>
    </row>
    <row r="510" spans="4:5" x14ac:dyDescent="0.2">
      <c r="D510" t="s">
        <v>2696</v>
      </c>
      <c r="E510" t="s">
        <v>3062</v>
      </c>
    </row>
    <row r="511" spans="4:5" x14ac:dyDescent="0.2">
      <c r="D511">
        <v>0</v>
      </c>
      <c r="E511">
        <v>0</v>
      </c>
    </row>
    <row r="512" spans="4:5" x14ac:dyDescent="0.2">
      <c r="D512" t="s">
        <v>2697</v>
      </c>
      <c r="E512" t="s">
        <v>3063</v>
      </c>
    </row>
    <row r="513" spans="4:5" x14ac:dyDescent="0.2">
      <c r="D513" t="s">
        <v>2698</v>
      </c>
      <c r="E513" t="s">
        <v>3064</v>
      </c>
    </row>
    <row r="514" spans="4:5" x14ac:dyDescent="0.2">
      <c r="D514">
        <v>0</v>
      </c>
      <c r="E514">
        <v>0</v>
      </c>
    </row>
    <row r="515" spans="4:5" x14ac:dyDescent="0.2">
      <c r="D515" t="s">
        <v>2699</v>
      </c>
      <c r="E515" t="s">
        <v>3065</v>
      </c>
    </row>
    <row r="516" spans="4:5" x14ac:dyDescent="0.2">
      <c r="D516" t="s">
        <v>2700</v>
      </c>
      <c r="E516" t="s">
        <v>3066</v>
      </c>
    </row>
    <row r="517" spans="4:5" x14ac:dyDescent="0.2">
      <c r="D517">
        <v>0</v>
      </c>
      <c r="E517">
        <v>0</v>
      </c>
    </row>
    <row r="518" spans="4:5" x14ac:dyDescent="0.2">
      <c r="D518" t="s">
        <v>2701</v>
      </c>
      <c r="E518" t="s">
        <v>3067</v>
      </c>
    </row>
    <row r="519" spans="4:5" x14ac:dyDescent="0.2">
      <c r="D519" t="s">
        <v>2702</v>
      </c>
      <c r="E519" t="s">
        <v>2314</v>
      </c>
    </row>
    <row r="520" spans="4:5" x14ac:dyDescent="0.2">
      <c r="D520">
        <v>0</v>
      </c>
      <c r="E520">
        <v>4355525</v>
      </c>
    </row>
    <row r="521" spans="4:5" x14ac:dyDescent="0.2">
      <c r="D521" t="s">
        <v>2703</v>
      </c>
      <c r="E521" t="s">
        <v>3068</v>
      </c>
    </row>
    <row r="522" spans="4:5" x14ac:dyDescent="0.2">
      <c r="D522" t="s">
        <v>2704</v>
      </c>
      <c r="E522" t="s">
        <v>3069</v>
      </c>
    </row>
    <row r="523" spans="4:5" x14ac:dyDescent="0.2">
      <c r="D523">
        <v>0</v>
      </c>
      <c r="E523">
        <v>1390598</v>
      </c>
    </row>
    <row r="524" spans="4:5" x14ac:dyDescent="0.2">
      <c r="D524" t="s">
        <v>2705</v>
      </c>
      <c r="E524" t="s">
        <v>3070</v>
      </c>
    </row>
    <row r="525" spans="4:5" x14ac:dyDescent="0.2">
      <c r="D525" t="s">
        <v>2706</v>
      </c>
      <c r="E525" t="s">
        <v>3071</v>
      </c>
    </row>
    <row r="526" spans="4:5" x14ac:dyDescent="0.2">
      <c r="D526">
        <v>0</v>
      </c>
      <c r="E526">
        <v>1688384</v>
      </c>
    </row>
    <row r="527" spans="4:5" x14ac:dyDescent="0.2">
      <c r="D527" t="s">
        <v>2707</v>
      </c>
      <c r="E527" t="s">
        <v>3072</v>
      </c>
    </row>
    <row r="528" spans="4:5" x14ac:dyDescent="0.2">
      <c r="D528" t="s">
        <v>2708</v>
      </c>
      <c r="E528" t="s">
        <v>3073</v>
      </c>
    </row>
    <row r="529" spans="4:5" x14ac:dyDescent="0.2">
      <c r="D529">
        <v>0</v>
      </c>
      <c r="E529">
        <v>18285</v>
      </c>
    </row>
    <row r="530" spans="4:5" x14ac:dyDescent="0.2">
      <c r="D530" t="s">
        <v>2709</v>
      </c>
      <c r="E530" t="s">
        <v>3074</v>
      </c>
    </row>
    <row r="531" spans="4:5" x14ac:dyDescent="0.2">
      <c r="D531" t="s">
        <v>2710</v>
      </c>
      <c r="E531" t="s">
        <v>3075</v>
      </c>
    </row>
    <row r="532" spans="4:5" x14ac:dyDescent="0.2">
      <c r="D532">
        <v>0</v>
      </c>
      <c r="E532">
        <v>17898</v>
      </c>
    </row>
    <row r="533" spans="4:5" x14ac:dyDescent="0.2">
      <c r="D533" t="s">
        <v>2711</v>
      </c>
      <c r="E533" t="s">
        <v>3076</v>
      </c>
    </row>
    <row r="534" spans="4:5" x14ac:dyDescent="0.2">
      <c r="D534" t="s">
        <v>2712</v>
      </c>
      <c r="E534" t="s">
        <v>3077</v>
      </c>
    </row>
    <row r="535" spans="4:5" x14ac:dyDescent="0.2">
      <c r="D535">
        <v>1933</v>
      </c>
      <c r="E535">
        <v>640</v>
      </c>
    </row>
    <row r="536" spans="4:5" x14ac:dyDescent="0.2">
      <c r="D536" t="s">
        <v>2713</v>
      </c>
      <c r="E536" t="s">
        <v>3078</v>
      </c>
    </row>
    <row r="537" spans="4:5" x14ac:dyDescent="0.2">
      <c r="D537" t="s">
        <v>2714</v>
      </c>
      <c r="E537" t="s">
        <v>3079</v>
      </c>
    </row>
    <row r="538" spans="4:5" x14ac:dyDescent="0.2">
      <c r="D538">
        <v>0</v>
      </c>
      <c r="E538">
        <v>6421</v>
      </c>
    </row>
    <row r="539" spans="4:5" x14ac:dyDescent="0.2">
      <c r="D539" t="s">
        <v>2715</v>
      </c>
      <c r="E539" t="s">
        <v>3080</v>
      </c>
    </row>
    <row r="540" spans="4:5" x14ac:dyDescent="0.2">
      <c r="D540" t="s">
        <v>2716</v>
      </c>
      <c r="E540" t="s">
        <v>3081</v>
      </c>
    </row>
    <row r="541" spans="4:5" x14ac:dyDescent="0.2">
      <c r="D541">
        <v>0</v>
      </c>
      <c r="E541">
        <v>0</v>
      </c>
    </row>
    <row r="542" spans="4:5" x14ac:dyDescent="0.2">
      <c r="D542" t="s">
        <v>2717</v>
      </c>
      <c r="E542" t="s">
        <v>3082</v>
      </c>
    </row>
    <row r="543" spans="4:5" x14ac:dyDescent="0.2">
      <c r="D543" t="s">
        <v>2718</v>
      </c>
      <c r="E543" t="s">
        <v>3083</v>
      </c>
    </row>
    <row r="544" spans="4:5" x14ac:dyDescent="0.2">
      <c r="D544">
        <v>0</v>
      </c>
      <c r="E544">
        <v>7684189</v>
      </c>
    </row>
    <row r="545" spans="4:5" x14ac:dyDescent="0.2">
      <c r="D545" t="s">
        <v>2719</v>
      </c>
      <c r="E545" t="s">
        <v>3084</v>
      </c>
    </row>
    <row r="546" spans="4:5" x14ac:dyDescent="0.2">
      <c r="D546" t="s">
        <v>2720</v>
      </c>
      <c r="E546" t="s">
        <v>2423</v>
      </c>
    </row>
    <row r="547" spans="4:5" x14ac:dyDescent="0.2">
      <c r="D547">
        <v>0</v>
      </c>
      <c r="E547">
        <v>15000</v>
      </c>
    </row>
    <row r="548" spans="4:5" x14ac:dyDescent="0.2">
      <c r="D548" t="s">
        <v>2721</v>
      </c>
      <c r="E548" t="s">
        <v>3085</v>
      </c>
    </row>
    <row r="549" spans="4:5" x14ac:dyDescent="0.2">
      <c r="D549" t="s">
        <v>2722</v>
      </c>
      <c r="E549" t="s">
        <v>3086</v>
      </c>
    </row>
    <row r="550" spans="4:5" x14ac:dyDescent="0.2">
      <c r="D550">
        <v>0</v>
      </c>
      <c r="E550">
        <v>1203</v>
      </c>
    </row>
    <row r="551" spans="4:5" x14ac:dyDescent="0.2">
      <c r="D551" t="s">
        <v>2723</v>
      </c>
      <c r="E551" t="s">
        <v>3087</v>
      </c>
    </row>
    <row r="552" spans="4:5" x14ac:dyDescent="0.2">
      <c r="D552" t="s">
        <v>2724</v>
      </c>
      <c r="E552" t="s">
        <v>3088</v>
      </c>
    </row>
    <row r="553" spans="4:5" x14ac:dyDescent="0.2">
      <c r="D553">
        <v>0</v>
      </c>
      <c r="E553">
        <v>107</v>
      </c>
    </row>
    <row r="554" spans="4:5" x14ac:dyDescent="0.2">
      <c r="D554" t="s">
        <v>2725</v>
      </c>
      <c r="E554" t="s">
        <v>3089</v>
      </c>
    </row>
    <row r="555" spans="4:5" x14ac:dyDescent="0.2">
      <c r="D555" t="s">
        <v>2726</v>
      </c>
      <c r="E555" t="s">
        <v>3090</v>
      </c>
    </row>
    <row r="556" spans="4:5" x14ac:dyDescent="0.2">
      <c r="D556">
        <v>0</v>
      </c>
      <c r="E556">
        <v>0</v>
      </c>
    </row>
    <row r="557" spans="4:5" x14ac:dyDescent="0.2">
      <c r="D557" t="s">
        <v>2727</v>
      </c>
      <c r="E557" t="s">
        <v>3091</v>
      </c>
    </row>
    <row r="558" spans="4:5" x14ac:dyDescent="0.2">
      <c r="D558" t="s">
        <v>2728</v>
      </c>
      <c r="E558" t="s">
        <v>3092</v>
      </c>
    </row>
    <row r="559" spans="4:5" x14ac:dyDescent="0.2">
      <c r="D559">
        <v>0</v>
      </c>
      <c r="E559">
        <v>0</v>
      </c>
    </row>
    <row r="560" spans="4:5" x14ac:dyDescent="0.2">
      <c r="D560" t="s">
        <v>2729</v>
      </c>
      <c r="E560" t="s">
        <v>3093</v>
      </c>
    </row>
    <row r="561" spans="4:5" x14ac:dyDescent="0.2">
      <c r="D561" t="s">
        <v>2730</v>
      </c>
      <c r="E561" t="s">
        <v>3094</v>
      </c>
    </row>
    <row r="562" spans="4:5" x14ac:dyDescent="0.2">
      <c r="D562">
        <v>289424</v>
      </c>
      <c r="E562">
        <v>0</v>
      </c>
    </row>
    <row r="563" spans="4:5" x14ac:dyDescent="0.2">
      <c r="D563" t="s">
        <v>2731</v>
      </c>
      <c r="E563" t="s">
        <v>3095</v>
      </c>
    </row>
    <row r="564" spans="4:5" x14ac:dyDescent="0.2">
      <c r="D564" t="s">
        <v>2732</v>
      </c>
      <c r="E564" t="s">
        <v>3096</v>
      </c>
    </row>
    <row r="565" spans="4:5" x14ac:dyDescent="0.2">
      <c r="D565">
        <v>1292234</v>
      </c>
      <c r="E565">
        <v>0</v>
      </c>
    </row>
    <row r="566" spans="4:5" x14ac:dyDescent="0.2">
      <c r="D566" t="s">
        <v>2733</v>
      </c>
      <c r="E566" t="s">
        <v>3097</v>
      </c>
    </row>
    <row r="567" spans="4:5" x14ac:dyDescent="0.2">
      <c r="D567" t="s">
        <v>2734</v>
      </c>
      <c r="E567" t="s">
        <v>3098</v>
      </c>
    </row>
    <row r="568" spans="4:5" x14ac:dyDescent="0.2">
      <c r="D568">
        <v>622352</v>
      </c>
      <c r="E568">
        <v>0</v>
      </c>
    </row>
    <row r="569" spans="4:5" x14ac:dyDescent="0.2">
      <c r="D569" t="s">
        <v>2735</v>
      </c>
      <c r="E569" t="s">
        <v>3099</v>
      </c>
    </row>
    <row r="570" spans="4:5" x14ac:dyDescent="0.2">
      <c r="E570" t="s">
        <v>3100</v>
      </c>
    </row>
    <row r="571" spans="4:5" x14ac:dyDescent="0.2">
      <c r="E571">
        <v>14994</v>
      </c>
    </row>
    <row r="572" spans="4:5" x14ac:dyDescent="0.2">
      <c r="E572" t="s">
        <v>3101</v>
      </c>
    </row>
    <row r="573" spans="4:5" x14ac:dyDescent="0.2">
      <c r="E573" t="s">
        <v>3102</v>
      </c>
    </row>
    <row r="574" spans="4:5" x14ac:dyDescent="0.2">
      <c r="E574">
        <v>109186</v>
      </c>
    </row>
    <row r="575" spans="4:5" x14ac:dyDescent="0.2">
      <c r="E575" t="s">
        <v>3103</v>
      </c>
    </row>
    <row r="576" spans="4:5" x14ac:dyDescent="0.2">
      <c r="E576" t="s">
        <v>3104</v>
      </c>
    </row>
    <row r="577" spans="5:5" x14ac:dyDescent="0.2">
      <c r="E577">
        <v>35768</v>
      </c>
    </row>
    <row r="578" spans="5:5" x14ac:dyDescent="0.2">
      <c r="E578" t="s">
        <v>3105</v>
      </c>
    </row>
    <row r="579" spans="5:5" x14ac:dyDescent="0.2">
      <c r="E579" t="s">
        <v>3106</v>
      </c>
    </row>
    <row r="580" spans="5:5" x14ac:dyDescent="0.2">
      <c r="E580">
        <v>39715</v>
      </c>
    </row>
    <row r="581" spans="5:5" x14ac:dyDescent="0.2">
      <c r="E581" t="s">
        <v>3107</v>
      </c>
    </row>
    <row r="582" spans="5:5" x14ac:dyDescent="0.2">
      <c r="E582" t="s">
        <v>3108</v>
      </c>
    </row>
    <row r="583" spans="5:5" x14ac:dyDescent="0.2">
      <c r="E583">
        <v>1390</v>
      </c>
    </row>
    <row r="584" spans="5:5" x14ac:dyDescent="0.2">
      <c r="E584" t="s">
        <v>3109</v>
      </c>
    </row>
    <row r="585" spans="5:5" x14ac:dyDescent="0.2">
      <c r="E585" t="s">
        <v>3110</v>
      </c>
    </row>
    <row r="586" spans="5:5" x14ac:dyDescent="0.2">
      <c r="E586">
        <v>24180</v>
      </c>
    </row>
    <row r="587" spans="5:5" x14ac:dyDescent="0.2">
      <c r="E587" t="s">
        <v>3111</v>
      </c>
    </row>
    <row r="588" spans="5:5" x14ac:dyDescent="0.2">
      <c r="E588" t="s">
        <v>3112</v>
      </c>
    </row>
    <row r="589" spans="5:5" x14ac:dyDescent="0.2">
      <c r="E589">
        <v>0</v>
      </c>
    </row>
    <row r="590" spans="5:5" x14ac:dyDescent="0.2">
      <c r="E590" t="s">
        <v>3113</v>
      </c>
    </row>
    <row r="591" spans="5:5" x14ac:dyDescent="0.2">
      <c r="E591" t="s">
        <v>3114</v>
      </c>
    </row>
    <row r="592" spans="5:5" x14ac:dyDescent="0.2">
      <c r="E592">
        <v>1388</v>
      </c>
    </row>
    <row r="593" spans="5:5" x14ac:dyDescent="0.2">
      <c r="E593" t="s">
        <v>3115</v>
      </c>
    </row>
    <row r="594" spans="5:5" x14ac:dyDescent="0.2">
      <c r="E594" t="s">
        <v>3116</v>
      </c>
    </row>
    <row r="595" spans="5:5" x14ac:dyDescent="0.2">
      <c r="E595">
        <v>0</v>
      </c>
    </row>
    <row r="596" spans="5:5" x14ac:dyDescent="0.2">
      <c r="E596" t="s">
        <v>3117</v>
      </c>
    </row>
    <row r="597" spans="5:5" x14ac:dyDescent="0.2">
      <c r="E597" t="s">
        <v>3118</v>
      </c>
    </row>
    <row r="598" spans="5:5" x14ac:dyDescent="0.2">
      <c r="E598">
        <v>164672</v>
      </c>
    </row>
    <row r="599" spans="5:5" x14ac:dyDescent="0.2">
      <c r="E599" t="s">
        <v>3119</v>
      </c>
    </row>
    <row r="600" spans="5:5" x14ac:dyDescent="0.2">
      <c r="E600" t="s">
        <v>3120</v>
      </c>
    </row>
    <row r="601" spans="5:5" x14ac:dyDescent="0.2">
      <c r="E601">
        <v>0</v>
      </c>
    </row>
    <row r="602" spans="5:5" x14ac:dyDescent="0.2">
      <c r="E602" t="s">
        <v>3121</v>
      </c>
    </row>
    <row r="603" spans="5:5" x14ac:dyDescent="0.2">
      <c r="E603" t="s">
        <v>3122</v>
      </c>
    </row>
    <row r="604" spans="5:5" x14ac:dyDescent="0.2">
      <c r="E604">
        <v>0</v>
      </c>
    </row>
    <row r="605" spans="5:5" x14ac:dyDescent="0.2">
      <c r="E605" t="s">
        <v>3123</v>
      </c>
    </row>
    <row r="606" spans="5:5" x14ac:dyDescent="0.2">
      <c r="E606" t="s">
        <v>3124</v>
      </c>
    </row>
    <row r="607" spans="5:5" x14ac:dyDescent="0.2">
      <c r="E607">
        <v>0</v>
      </c>
    </row>
    <row r="608" spans="5:5" x14ac:dyDescent="0.2">
      <c r="E608" t="s">
        <v>3125</v>
      </c>
    </row>
    <row r="609" spans="5:5" x14ac:dyDescent="0.2">
      <c r="E609" t="s">
        <v>3126</v>
      </c>
    </row>
    <row r="610" spans="5:5" x14ac:dyDescent="0.2">
      <c r="E610">
        <v>0</v>
      </c>
    </row>
    <row r="611" spans="5:5" x14ac:dyDescent="0.2">
      <c r="E611" t="s">
        <v>3127</v>
      </c>
    </row>
    <row r="612" spans="5:5" x14ac:dyDescent="0.2">
      <c r="E612" t="s">
        <v>3128</v>
      </c>
    </row>
    <row r="613" spans="5:5" x14ac:dyDescent="0.2">
      <c r="E613">
        <v>0</v>
      </c>
    </row>
    <row r="614" spans="5:5" x14ac:dyDescent="0.2">
      <c r="E614" t="s">
        <v>3129</v>
      </c>
    </row>
    <row r="615" spans="5:5" x14ac:dyDescent="0.2">
      <c r="E615" t="s">
        <v>3130</v>
      </c>
    </row>
    <row r="616" spans="5:5" x14ac:dyDescent="0.2">
      <c r="E616">
        <v>0</v>
      </c>
    </row>
    <row r="617" spans="5:5" x14ac:dyDescent="0.2">
      <c r="E617" t="s">
        <v>3131</v>
      </c>
    </row>
    <row r="618" spans="5:5" x14ac:dyDescent="0.2">
      <c r="E618" t="s">
        <v>3132</v>
      </c>
    </row>
    <row r="619" spans="5:5" x14ac:dyDescent="0.2">
      <c r="E619">
        <v>0</v>
      </c>
    </row>
    <row r="620" spans="5:5" x14ac:dyDescent="0.2">
      <c r="E620" t="s">
        <v>3133</v>
      </c>
    </row>
    <row r="621" spans="5:5" x14ac:dyDescent="0.2">
      <c r="E621" t="s">
        <v>3134</v>
      </c>
    </row>
    <row r="622" spans="5:5" x14ac:dyDescent="0.2">
      <c r="E622">
        <v>0</v>
      </c>
    </row>
    <row r="623" spans="5:5" x14ac:dyDescent="0.2">
      <c r="E623" t="s">
        <v>3135</v>
      </c>
    </row>
    <row r="624" spans="5:5" x14ac:dyDescent="0.2">
      <c r="E624" t="s">
        <v>3136</v>
      </c>
    </row>
    <row r="625" spans="5:5" x14ac:dyDescent="0.2">
      <c r="E625">
        <v>0</v>
      </c>
    </row>
    <row r="626" spans="5:5" x14ac:dyDescent="0.2">
      <c r="E626" t="s">
        <v>3137</v>
      </c>
    </row>
    <row r="627" spans="5:5" x14ac:dyDescent="0.2">
      <c r="E627" t="s">
        <v>3138</v>
      </c>
    </row>
    <row r="628" spans="5:5" x14ac:dyDescent="0.2">
      <c r="E628">
        <v>3220321</v>
      </c>
    </row>
    <row r="629" spans="5:5" x14ac:dyDescent="0.2">
      <c r="E629" t="s">
        <v>3139</v>
      </c>
    </row>
    <row r="630" spans="5:5" x14ac:dyDescent="0.2">
      <c r="E630" t="s">
        <v>3140</v>
      </c>
    </row>
    <row r="631" spans="5:5" x14ac:dyDescent="0.2">
      <c r="E631">
        <v>714965</v>
      </c>
    </row>
    <row r="632" spans="5:5" x14ac:dyDescent="0.2">
      <c r="E632" t="s">
        <v>3141</v>
      </c>
    </row>
    <row r="633" spans="5:5" x14ac:dyDescent="0.2">
      <c r="E633" t="s">
        <v>3142</v>
      </c>
    </row>
    <row r="634" spans="5:5" x14ac:dyDescent="0.2">
      <c r="E634">
        <v>1507267</v>
      </c>
    </row>
    <row r="635" spans="5:5" x14ac:dyDescent="0.2">
      <c r="E635" t="s">
        <v>3143</v>
      </c>
    </row>
    <row r="636" spans="5:5" x14ac:dyDescent="0.2">
      <c r="E636" t="s">
        <v>3144</v>
      </c>
    </row>
    <row r="637" spans="5:5" x14ac:dyDescent="0.2">
      <c r="E637">
        <v>68535</v>
      </c>
    </row>
    <row r="638" spans="5:5" x14ac:dyDescent="0.2">
      <c r="E638" t="s">
        <v>3145</v>
      </c>
    </row>
    <row r="639" spans="5:5" x14ac:dyDescent="0.2">
      <c r="E639" t="s">
        <v>3146</v>
      </c>
    </row>
    <row r="640" spans="5:5" x14ac:dyDescent="0.2">
      <c r="E640">
        <v>0</v>
      </c>
    </row>
    <row r="641" spans="5:5" x14ac:dyDescent="0.2">
      <c r="E641" t="s">
        <v>3147</v>
      </c>
    </row>
    <row r="642" spans="5:5" x14ac:dyDescent="0.2">
      <c r="E642" t="s">
        <v>3148</v>
      </c>
    </row>
    <row r="643" spans="5:5" x14ac:dyDescent="0.2">
      <c r="E643">
        <v>0</v>
      </c>
    </row>
    <row r="644" spans="5:5" x14ac:dyDescent="0.2">
      <c r="E644" t="s">
        <v>3149</v>
      </c>
    </row>
    <row r="645" spans="5:5" x14ac:dyDescent="0.2">
      <c r="E645" t="s">
        <v>3150</v>
      </c>
    </row>
    <row r="646" spans="5:5" x14ac:dyDescent="0.2">
      <c r="E646">
        <v>8059</v>
      </c>
    </row>
    <row r="647" spans="5:5" x14ac:dyDescent="0.2">
      <c r="E647" t="s">
        <v>3151</v>
      </c>
    </row>
    <row r="648" spans="5:5" x14ac:dyDescent="0.2">
      <c r="E648" t="s">
        <v>3152</v>
      </c>
    </row>
    <row r="649" spans="5:5" x14ac:dyDescent="0.2">
      <c r="E649">
        <v>0</v>
      </c>
    </row>
    <row r="650" spans="5:5" x14ac:dyDescent="0.2">
      <c r="E650" t="s">
        <v>3153</v>
      </c>
    </row>
    <row r="651" spans="5:5" x14ac:dyDescent="0.2">
      <c r="E651" t="s">
        <v>3154</v>
      </c>
    </row>
    <row r="652" spans="5:5" x14ac:dyDescent="0.2">
      <c r="E652">
        <v>3064207</v>
      </c>
    </row>
    <row r="653" spans="5:5" x14ac:dyDescent="0.2">
      <c r="E653" t="s">
        <v>3155</v>
      </c>
    </row>
    <row r="654" spans="5:5" x14ac:dyDescent="0.2">
      <c r="E654" t="s">
        <v>3156</v>
      </c>
    </row>
    <row r="655" spans="5:5" x14ac:dyDescent="0.2">
      <c r="E655">
        <v>0</v>
      </c>
    </row>
    <row r="656" spans="5:5" x14ac:dyDescent="0.2">
      <c r="E656" t="s">
        <v>3157</v>
      </c>
    </row>
    <row r="657" spans="5:5" x14ac:dyDescent="0.2">
      <c r="E657" t="s">
        <v>3158</v>
      </c>
    </row>
    <row r="658" spans="5:5" x14ac:dyDescent="0.2">
      <c r="E658">
        <v>0</v>
      </c>
    </row>
    <row r="659" spans="5:5" x14ac:dyDescent="0.2">
      <c r="E659" t="s">
        <v>3159</v>
      </c>
    </row>
    <row r="660" spans="5:5" x14ac:dyDescent="0.2">
      <c r="E660" t="s">
        <v>3160</v>
      </c>
    </row>
    <row r="661" spans="5:5" x14ac:dyDescent="0.2">
      <c r="E661">
        <v>0</v>
      </c>
    </row>
    <row r="662" spans="5:5" x14ac:dyDescent="0.2">
      <c r="E662" t="s">
        <v>3161</v>
      </c>
    </row>
    <row r="663" spans="5:5" x14ac:dyDescent="0.2">
      <c r="E663" t="s">
        <v>3162</v>
      </c>
    </row>
    <row r="664" spans="5:5" x14ac:dyDescent="0.2">
      <c r="E664">
        <v>0</v>
      </c>
    </row>
    <row r="665" spans="5:5" x14ac:dyDescent="0.2">
      <c r="E665" t="s">
        <v>3163</v>
      </c>
    </row>
    <row r="666" spans="5:5" x14ac:dyDescent="0.2">
      <c r="E666" t="s">
        <v>3164</v>
      </c>
    </row>
    <row r="667" spans="5:5" x14ac:dyDescent="0.2">
      <c r="E667">
        <v>0</v>
      </c>
    </row>
    <row r="668" spans="5:5" x14ac:dyDescent="0.2">
      <c r="E668" t="s">
        <v>3165</v>
      </c>
    </row>
    <row r="669" spans="5:5" x14ac:dyDescent="0.2">
      <c r="E669" t="s">
        <v>3166</v>
      </c>
    </row>
    <row r="670" spans="5:5" x14ac:dyDescent="0.2">
      <c r="E670">
        <v>0</v>
      </c>
    </row>
    <row r="671" spans="5:5" x14ac:dyDescent="0.2">
      <c r="E671" t="s">
        <v>3167</v>
      </c>
    </row>
    <row r="672" spans="5:5" x14ac:dyDescent="0.2">
      <c r="E672" t="s">
        <v>3168</v>
      </c>
    </row>
    <row r="673" spans="5:5" x14ac:dyDescent="0.2">
      <c r="E673">
        <v>0</v>
      </c>
    </row>
    <row r="674" spans="5:5" x14ac:dyDescent="0.2">
      <c r="E674" t="s">
        <v>3169</v>
      </c>
    </row>
    <row r="675" spans="5:5" x14ac:dyDescent="0.2">
      <c r="E675" t="s">
        <v>3170</v>
      </c>
    </row>
    <row r="676" spans="5:5" x14ac:dyDescent="0.2">
      <c r="E676">
        <v>0</v>
      </c>
    </row>
    <row r="677" spans="5:5" x14ac:dyDescent="0.2">
      <c r="E677" t="s">
        <v>3171</v>
      </c>
    </row>
    <row r="678" spans="5:5" x14ac:dyDescent="0.2">
      <c r="E678" t="s">
        <v>3172</v>
      </c>
    </row>
    <row r="679" spans="5:5" x14ac:dyDescent="0.2">
      <c r="E679">
        <v>0</v>
      </c>
    </row>
    <row r="680" spans="5:5" x14ac:dyDescent="0.2">
      <c r="E680" t="s">
        <v>3173</v>
      </c>
    </row>
    <row r="681" spans="5:5" x14ac:dyDescent="0.2">
      <c r="E681" t="s">
        <v>3174</v>
      </c>
    </row>
    <row r="682" spans="5:5" x14ac:dyDescent="0.2">
      <c r="E682">
        <v>0</v>
      </c>
    </row>
    <row r="683" spans="5:5" x14ac:dyDescent="0.2">
      <c r="E683" t="s">
        <v>3175</v>
      </c>
    </row>
    <row r="684" spans="5:5" x14ac:dyDescent="0.2">
      <c r="E684" t="s">
        <v>3176</v>
      </c>
    </row>
    <row r="685" spans="5:5" x14ac:dyDescent="0.2">
      <c r="E685">
        <v>0</v>
      </c>
    </row>
    <row r="686" spans="5:5" x14ac:dyDescent="0.2">
      <c r="E686" t="s">
        <v>3177</v>
      </c>
    </row>
    <row r="687" spans="5:5" x14ac:dyDescent="0.2">
      <c r="E687" t="s">
        <v>3178</v>
      </c>
    </row>
    <row r="688" spans="5:5" x14ac:dyDescent="0.2">
      <c r="E688">
        <v>0</v>
      </c>
    </row>
    <row r="689" spans="5:5" x14ac:dyDescent="0.2">
      <c r="E689" t="s">
        <v>3179</v>
      </c>
    </row>
    <row r="690" spans="5:5" x14ac:dyDescent="0.2">
      <c r="E690" t="s">
        <v>3180</v>
      </c>
    </row>
    <row r="691" spans="5:5" x14ac:dyDescent="0.2">
      <c r="E691">
        <v>0</v>
      </c>
    </row>
    <row r="692" spans="5:5" x14ac:dyDescent="0.2">
      <c r="E692" t="s">
        <v>3181</v>
      </c>
    </row>
    <row r="693" spans="5:5" x14ac:dyDescent="0.2">
      <c r="E693" t="s">
        <v>3182</v>
      </c>
    </row>
    <row r="694" spans="5:5" x14ac:dyDescent="0.2">
      <c r="E694">
        <v>0</v>
      </c>
    </row>
    <row r="695" spans="5:5" x14ac:dyDescent="0.2">
      <c r="E695" t="s">
        <v>3183</v>
      </c>
    </row>
    <row r="696" spans="5:5" x14ac:dyDescent="0.2">
      <c r="E696" t="s">
        <v>3184</v>
      </c>
    </row>
    <row r="697" spans="5:5" x14ac:dyDescent="0.2">
      <c r="E697">
        <v>0</v>
      </c>
    </row>
    <row r="698" spans="5:5" x14ac:dyDescent="0.2">
      <c r="E698" t="s">
        <v>3185</v>
      </c>
    </row>
    <row r="699" spans="5:5" x14ac:dyDescent="0.2">
      <c r="E699" t="s">
        <v>3186</v>
      </c>
    </row>
    <row r="700" spans="5:5" x14ac:dyDescent="0.2">
      <c r="E700">
        <v>0</v>
      </c>
    </row>
    <row r="701" spans="5:5" x14ac:dyDescent="0.2">
      <c r="E701" t="s">
        <v>3187</v>
      </c>
    </row>
    <row r="702" spans="5:5" x14ac:dyDescent="0.2">
      <c r="E702" t="s">
        <v>3188</v>
      </c>
    </row>
    <row r="703" spans="5:5" x14ac:dyDescent="0.2">
      <c r="E703">
        <v>0</v>
      </c>
    </row>
    <row r="704" spans="5:5" x14ac:dyDescent="0.2">
      <c r="E704" t="s">
        <v>3189</v>
      </c>
    </row>
    <row r="705" spans="5:5" x14ac:dyDescent="0.2">
      <c r="E705" t="s">
        <v>3190</v>
      </c>
    </row>
    <row r="706" spans="5:5" x14ac:dyDescent="0.2">
      <c r="E706">
        <v>0</v>
      </c>
    </row>
    <row r="707" spans="5:5" x14ac:dyDescent="0.2">
      <c r="E707" t="s">
        <v>3191</v>
      </c>
    </row>
    <row r="708" spans="5:5" x14ac:dyDescent="0.2">
      <c r="E708" t="s">
        <v>2335</v>
      </c>
    </row>
    <row r="709" spans="5:5" x14ac:dyDescent="0.2">
      <c r="E709">
        <v>0</v>
      </c>
    </row>
    <row r="710" spans="5:5" x14ac:dyDescent="0.2">
      <c r="E710" t="s">
        <v>3192</v>
      </c>
    </row>
    <row r="711" spans="5:5" x14ac:dyDescent="0.2">
      <c r="E711" t="s">
        <v>3193</v>
      </c>
    </row>
    <row r="712" spans="5:5" x14ac:dyDescent="0.2">
      <c r="E712">
        <v>0</v>
      </c>
    </row>
    <row r="713" spans="5:5" x14ac:dyDescent="0.2">
      <c r="E713" t="s">
        <v>3194</v>
      </c>
    </row>
    <row r="714" spans="5:5" x14ac:dyDescent="0.2">
      <c r="E714" t="s">
        <v>3195</v>
      </c>
    </row>
    <row r="715" spans="5:5" x14ac:dyDescent="0.2">
      <c r="E715">
        <v>5503</v>
      </c>
    </row>
    <row r="716" spans="5:5" x14ac:dyDescent="0.2">
      <c r="E716" t="s">
        <v>3196</v>
      </c>
    </row>
    <row r="717" spans="5:5" x14ac:dyDescent="0.2">
      <c r="E717" t="s">
        <v>3197</v>
      </c>
    </row>
    <row r="718" spans="5:5" x14ac:dyDescent="0.2">
      <c r="E718">
        <v>0</v>
      </c>
    </row>
    <row r="719" spans="5:5" x14ac:dyDescent="0.2">
      <c r="E719" t="s">
        <v>3198</v>
      </c>
    </row>
    <row r="720" spans="5:5" x14ac:dyDescent="0.2">
      <c r="E720" t="s">
        <v>3199</v>
      </c>
    </row>
    <row r="721" spans="5:5" x14ac:dyDescent="0.2">
      <c r="E721">
        <v>0</v>
      </c>
    </row>
    <row r="722" spans="5:5" x14ac:dyDescent="0.2">
      <c r="E722" t="s">
        <v>3200</v>
      </c>
    </row>
    <row r="723" spans="5:5" x14ac:dyDescent="0.2">
      <c r="E723" t="s">
        <v>3201</v>
      </c>
    </row>
    <row r="724" spans="5:5" x14ac:dyDescent="0.2">
      <c r="E724">
        <v>0</v>
      </c>
    </row>
    <row r="725" spans="5:5" x14ac:dyDescent="0.2">
      <c r="E725" t="s">
        <v>3202</v>
      </c>
    </row>
    <row r="726" spans="5:5" x14ac:dyDescent="0.2">
      <c r="E726" t="s">
        <v>3203</v>
      </c>
    </row>
    <row r="727" spans="5:5" x14ac:dyDescent="0.2">
      <c r="E727">
        <v>0</v>
      </c>
    </row>
    <row r="728" spans="5:5" x14ac:dyDescent="0.2">
      <c r="E728" t="s">
        <v>3204</v>
      </c>
    </row>
    <row r="729" spans="5:5" x14ac:dyDescent="0.2">
      <c r="E729" t="s">
        <v>3205</v>
      </c>
    </row>
    <row r="730" spans="5:5" x14ac:dyDescent="0.2">
      <c r="E730">
        <v>0</v>
      </c>
    </row>
    <row r="731" spans="5:5" x14ac:dyDescent="0.2">
      <c r="E731" t="s">
        <v>3206</v>
      </c>
    </row>
    <row r="732" spans="5:5" x14ac:dyDescent="0.2">
      <c r="E732" t="s">
        <v>3207</v>
      </c>
    </row>
    <row r="733" spans="5:5" x14ac:dyDescent="0.2">
      <c r="E733">
        <v>11000</v>
      </c>
    </row>
    <row r="734" spans="5:5" x14ac:dyDescent="0.2">
      <c r="E734" t="s">
        <v>3208</v>
      </c>
    </row>
    <row r="735" spans="5:5" x14ac:dyDescent="0.2">
      <c r="E735" t="s">
        <v>2337</v>
      </c>
    </row>
    <row r="736" spans="5:5" x14ac:dyDescent="0.2">
      <c r="E736">
        <v>601847</v>
      </c>
    </row>
    <row r="737" spans="5:5" x14ac:dyDescent="0.2">
      <c r="E737" t="s">
        <v>3209</v>
      </c>
    </row>
    <row r="738" spans="5:5" x14ac:dyDescent="0.2">
      <c r="E738" t="s">
        <v>3210</v>
      </c>
    </row>
    <row r="739" spans="5:5" x14ac:dyDescent="0.2">
      <c r="E739">
        <v>148244</v>
      </c>
    </row>
    <row r="740" spans="5:5" x14ac:dyDescent="0.2">
      <c r="E740" t="s">
        <v>3211</v>
      </c>
    </row>
    <row r="741" spans="5:5" x14ac:dyDescent="0.2">
      <c r="E741" t="s">
        <v>3212</v>
      </c>
    </row>
    <row r="742" spans="5:5" x14ac:dyDescent="0.2">
      <c r="E742">
        <v>531625</v>
      </c>
    </row>
    <row r="743" spans="5:5" x14ac:dyDescent="0.2">
      <c r="E743" t="s">
        <v>3213</v>
      </c>
    </row>
    <row r="744" spans="5:5" x14ac:dyDescent="0.2">
      <c r="E744" t="s">
        <v>3214</v>
      </c>
    </row>
    <row r="745" spans="5:5" x14ac:dyDescent="0.2">
      <c r="E745">
        <v>23112</v>
      </c>
    </row>
    <row r="746" spans="5:5" x14ac:dyDescent="0.2">
      <c r="E746" t="s">
        <v>3215</v>
      </c>
    </row>
    <row r="747" spans="5:5" x14ac:dyDescent="0.2">
      <c r="E747" t="s">
        <v>3216</v>
      </c>
    </row>
    <row r="748" spans="5:5" x14ac:dyDescent="0.2">
      <c r="E748">
        <v>0</v>
      </c>
    </row>
    <row r="749" spans="5:5" x14ac:dyDescent="0.2">
      <c r="E749" t="s">
        <v>3217</v>
      </c>
    </row>
    <row r="750" spans="5:5" x14ac:dyDescent="0.2">
      <c r="E750" t="s">
        <v>3218</v>
      </c>
    </row>
    <row r="751" spans="5:5" x14ac:dyDescent="0.2">
      <c r="E751">
        <v>0</v>
      </c>
    </row>
    <row r="752" spans="5:5" x14ac:dyDescent="0.2">
      <c r="E752" t="s">
        <v>3219</v>
      </c>
    </row>
    <row r="753" spans="5:5" x14ac:dyDescent="0.2">
      <c r="E753" t="s">
        <v>3220</v>
      </c>
    </row>
    <row r="754" spans="5:5" x14ac:dyDescent="0.2">
      <c r="E754">
        <v>0</v>
      </c>
    </row>
    <row r="755" spans="5:5" x14ac:dyDescent="0.2">
      <c r="E755" t="s">
        <v>3221</v>
      </c>
    </row>
    <row r="756" spans="5:5" x14ac:dyDescent="0.2">
      <c r="E756" t="s">
        <v>3222</v>
      </c>
    </row>
    <row r="757" spans="5:5" x14ac:dyDescent="0.2">
      <c r="E757">
        <v>0</v>
      </c>
    </row>
    <row r="758" spans="5:5" x14ac:dyDescent="0.2">
      <c r="E758" t="s">
        <v>3223</v>
      </c>
    </row>
    <row r="759" spans="5:5" x14ac:dyDescent="0.2">
      <c r="E759" t="s">
        <v>3224</v>
      </c>
    </row>
    <row r="760" spans="5:5" x14ac:dyDescent="0.2">
      <c r="E760">
        <v>1307073</v>
      </c>
    </row>
    <row r="761" spans="5:5" x14ac:dyDescent="0.2">
      <c r="E761" t="s">
        <v>3225</v>
      </c>
    </row>
    <row r="762" spans="5:5" x14ac:dyDescent="0.2">
      <c r="E762" t="s">
        <v>3226</v>
      </c>
    </row>
    <row r="763" spans="5:5" x14ac:dyDescent="0.2">
      <c r="E763">
        <v>446828</v>
      </c>
    </row>
    <row r="764" spans="5:5" x14ac:dyDescent="0.2">
      <c r="E764" t="s">
        <v>3227</v>
      </c>
    </row>
    <row r="765" spans="5:5" x14ac:dyDescent="0.2">
      <c r="E765" t="s">
        <v>3228</v>
      </c>
    </row>
    <row r="766" spans="5:5" x14ac:dyDescent="0.2">
      <c r="E766">
        <v>140859</v>
      </c>
    </row>
    <row r="767" spans="5:5" x14ac:dyDescent="0.2">
      <c r="E767" t="s">
        <v>3229</v>
      </c>
    </row>
    <row r="768" spans="5:5" x14ac:dyDescent="0.2">
      <c r="E768" t="s">
        <v>3230</v>
      </c>
    </row>
    <row r="769" spans="5:5" x14ac:dyDescent="0.2">
      <c r="E769">
        <v>16252</v>
      </c>
    </row>
    <row r="770" spans="5:5" x14ac:dyDescent="0.2">
      <c r="E770" t="s">
        <v>3231</v>
      </c>
    </row>
    <row r="771" spans="5:5" x14ac:dyDescent="0.2">
      <c r="E771" t="s">
        <v>3232</v>
      </c>
    </row>
    <row r="772" spans="5:5" x14ac:dyDescent="0.2">
      <c r="E772">
        <v>1694</v>
      </c>
    </row>
    <row r="773" spans="5:5" x14ac:dyDescent="0.2">
      <c r="E773" t="s">
        <v>3233</v>
      </c>
    </row>
    <row r="774" spans="5:5" x14ac:dyDescent="0.2">
      <c r="E774" t="s">
        <v>3234</v>
      </c>
    </row>
    <row r="775" spans="5:5" x14ac:dyDescent="0.2">
      <c r="E775">
        <v>0</v>
      </c>
    </row>
    <row r="776" spans="5:5" x14ac:dyDescent="0.2">
      <c r="E776" t="s">
        <v>3235</v>
      </c>
    </row>
    <row r="777" spans="5:5" x14ac:dyDescent="0.2">
      <c r="E777" t="s">
        <v>3236</v>
      </c>
    </row>
    <row r="778" spans="5:5" x14ac:dyDescent="0.2">
      <c r="E778">
        <v>0</v>
      </c>
    </row>
    <row r="779" spans="5:5" x14ac:dyDescent="0.2">
      <c r="E779" t="s">
        <v>3237</v>
      </c>
    </row>
    <row r="780" spans="5:5" x14ac:dyDescent="0.2">
      <c r="E780" t="s">
        <v>3238</v>
      </c>
    </row>
    <row r="781" spans="5:5" x14ac:dyDescent="0.2">
      <c r="E781">
        <v>0</v>
      </c>
    </row>
    <row r="782" spans="5:5" x14ac:dyDescent="0.2">
      <c r="E782" t="s">
        <v>3239</v>
      </c>
    </row>
    <row r="783" spans="5:5" x14ac:dyDescent="0.2">
      <c r="E783" t="s">
        <v>3240</v>
      </c>
    </row>
    <row r="784" spans="5:5" x14ac:dyDescent="0.2">
      <c r="E784">
        <v>0</v>
      </c>
    </row>
    <row r="785" spans="5:5" x14ac:dyDescent="0.2">
      <c r="E785" t="s">
        <v>3241</v>
      </c>
    </row>
    <row r="786" spans="5:5" x14ac:dyDescent="0.2">
      <c r="E786" t="s">
        <v>3242</v>
      </c>
    </row>
    <row r="787" spans="5:5" x14ac:dyDescent="0.2">
      <c r="E787">
        <v>165504</v>
      </c>
    </row>
    <row r="788" spans="5:5" x14ac:dyDescent="0.2">
      <c r="E788" t="s">
        <v>3243</v>
      </c>
    </row>
    <row r="789" spans="5:5" x14ac:dyDescent="0.2">
      <c r="E789" t="s">
        <v>3244</v>
      </c>
    </row>
    <row r="790" spans="5:5" x14ac:dyDescent="0.2">
      <c r="E790">
        <v>0</v>
      </c>
    </row>
    <row r="791" spans="5:5" x14ac:dyDescent="0.2">
      <c r="E791" t="s">
        <v>3245</v>
      </c>
    </row>
    <row r="792" spans="5:5" x14ac:dyDescent="0.2">
      <c r="E792" t="s">
        <v>3246</v>
      </c>
    </row>
    <row r="793" spans="5:5" x14ac:dyDescent="0.2">
      <c r="E793">
        <v>0</v>
      </c>
    </row>
    <row r="794" spans="5:5" x14ac:dyDescent="0.2">
      <c r="E794" t="s">
        <v>3247</v>
      </c>
    </row>
    <row r="795" spans="5:5" x14ac:dyDescent="0.2">
      <c r="E795" t="s">
        <v>3248</v>
      </c>
    </row>
    <row r="796" spans="5:5" x14ac:dyDescent="0.2">
      <c r="E796">
        <v>0</v>
      </c>
    </row>
    <row r="797" spans="5:5" x14ac:dyDescent="0.2">
      <c r="E797" t="s">
        <v>3249</v>
      </c>
    </row>
    <row r="798" spans="5:5" x14ac:dyDescent="0.2">
      <c r="E798" t="s">
        <v>3250</v>
      </c>
    </row>
    <row r="799" spans="5:5" x14ac:dyDescent="0.2">
      <c r="E799">
        <v>0</v>
      </c>
    </row>
    <row r="800" spans="5:5" x14ac:dyDescent="0.2">
      <c r="E800" t="s">
        <v>3251</v>
      </c>
    </row>
    <row r="801" spans="5:5" x14ac:dyDescent="0.2">
      <c r="E801" t="s">
        <v>3252</v>
      </c>
    </row>
    <row r="802" spans="5:5" x14ac:dyDescent="0.2">
      <c r="E802">
        <v>0</v>
      </c>
    </row>
    <row r="803" spans="5:5" x14ac:dyDescent="0.2">
      <c r="E803" t="s">
        <v>3253</v>
      </c>
    </row>
    <row r="804" spans="5:5" x14ac:dyDescent="0.2">
      <c r="E804" t="s">
        <v>3254</v>
      </c>
    </row>
    <row r="805" spans="5:5" x14ac:dyDescent="0.2">
      <c r="E805">
        <v>0</v>
      </c>
    </row>
    <row r="806" spans="5:5" x14ac:dyDescent="0.2">
      <c r="E806" t="s">
        <v>3255</v>
      </c>
    </row>
    <row r="807" spans="5:5" x14ac:dyDescent="0.2">
      <c r="E807" t="s">
        <v>3256</v>
      </c>
    </row>
    <row r="808" spans="5:5" x14ac:dyDescent="0.2">
      <c r="E808">
        <v>0</v>
      </c>
    </row>
    <row r="809" spans="5:5" x14ac:dyDescent="0.2">
      <c r="E809" t="s">
        <v>3257</v>
      </c>
    </row>
    <row r="810" spans="5:5" x14ac:dyDescent="0.2">
      <c r="E810" t="s">
        <v>3258</v>
      </c>
    </row>
    <row r="811" spans="5:5" x14ac:dyDescent="0.2">
      <c r="E811">
        <v>0</v>
      </c>
    </row>
    <row r="812" spans="5:5" x14ac:dyDescent="0.2">
      <c r="E812" t="s">
        <v>3259</v>
      </c>
    </row>
    <row r="813" spans="5:5" x14ac:dyDescent="0.2">
      <c r="E813" t="s">
        <v>3260</v>
      </c>
    </row>
    <row r="814" spans="5:5" x14ac:dyDescent="0.2">
      <c r="E814">
        <v>0</v>
      </c>
    </row>
    <row r="815" spans="5:5" x14ac:dyDescent="0.2">
      <c r="E815" t="s">
        <v>3261</v>
      </c>
    </row>
    <row r="816" spans="5:5" x14ac:dyDescent="0.2">
      <c r="E816" t="s">
        <v>2341</v>
      </c>
    </row>
    <row r="817" spans="5:5" x14ac:dyDescent="0.2">
      <c r="E817">
        <v>0</v>
      </c>
    </row>
    <row r="818" spans="5:5" x14ac:dyDescent="0.2">
      <c r="E818" t="s">
        <v>3262</v>
      </c>
    </row>
    <row r="819" spans="5:5" x14ac:dyDescent="0.2">
      <c r="E819" t="s">
        <v>3263</v>
      </c>
    </row>
    <row r="820" spans="5:5" x14ac:dyDescent="0.2">
      <c r="E820">
        <v>0</v>
      </c>
    </row>
    <row r="821" spans="5:5" x14ac:dyDescent="0.2">
      <c r="E821" t="s">
        <v>3264</v>
      </c>
    </row>
    <row r="822" spans="5:5" x14ac:dyDescent="0.2">
      <c r="E822" t="s">
        <v>3265</v>
      </c>
    </row>
    <row r="823" spans="5:5" x14ac:dyDescent="0.2">
      <c r="E823">
        <v>0</v>
      </c>
    </row>
    <row r="824" spans="5:5" x14ac:dyDescent="0.2">
      <c r="E824" t="s">
        <v>3266</v>
      </c>
    </row>
    <row r="825" spans="5:5" x14ac:dyDescent="0.2">
      <c r="E825" t="s">
        <v>3267</v>
      </c>
    </row>
    <row r="826" spans="5:5" x14ac:dyDescent="0.2">
      <c r="E826">
        <v>0</v>
      </c>
    </row>
    <row r="827" spans="5:5" x14ac:dyDescent="0.2">
      <c r="E827" t="s">
        <v>3268</v>
      </c>
    </row>
    <row r="828" spans="5:5" x14ac:dyDescent="0.2">
      <c r="E828" t="s">
        <v>3269</v>
      </c>
    </row>
    <row r="829" spans="5:5" x14ac:dyDescent="0.2">
      <c r="E829">
        <v>0</v>
      </c>
    </row>
    <row r="830" spans="5:5" x14ac:dyDescent="0.2">
      <c r="E830" t="s">
        <v>3270</v>
      </c>
    </row>
    <row r="831" spans="5:5" x14ac:dyDescent="0.2">
      <c r="E831" t="s">
        <v>3271</v>
      </c>
    </row>
    <row r="832" spans="5:5" x14ac:dyDescent="0.2">
      <c r="E832">
        <v>0</v>
      </c>
    </row>
    <row r="833" spans="5:5" x14ac:dyDescent="0.2">
      <c r="E833" t="s">
        <v>3272</v>
      </c>
    </row>
    <row r="834" spans="5:5" x14ac:dyDescent="0.2">
      <c r="E834" t="s">
        <v>3273</v>
      </c>
    </row>
    <row r="835" spans="5:5" x14ac:dyDescent="0.2">
      <c r="E835">
        <v>0</v>
      </c>
    </row>
    <row r="836" spans="5:5" x14ac:dyDescent="0.2">
      <c r="E836" t="s">
        <v>3274</v>
      </c>
    </row>
    <row r="837" spans="5:5" x14ac:dyDescent="0.2">
      <c r="E837" t="s">
        <v>3275</v>
      </c>
    </row>
    <row r="838" spans="5:5" x14ac:dyDescent="0.2">
      <c r="E838">
        <v>0</v>
      </c>
    </row>
    <row r="839" spans="5:5" x14ac:dyDescent="0.2">
      <c r="E839" t="s">
        <v>3276</v>
      </c>
    </row>
    <row r="840" spans="5:5" x14ac:dyDescent="0.2">
      <c r="E840" t="s">
        <v>3277</v>
      </c>
    </row>
    <row r="841" spans="5:5" x14ac:dyDescent="0.2">
      <c r="E841">
        <v>0</v>
      </c>
    </row>
    <row r="842" spans="5:5" x14ac:dyDescent="0.2">
      <c r="E842" t="s">
        <v>3278</v>
      </c>
    </row>
    <row r="843" spans="5:5" x14ac:dyDescent="0.2">
      <c r="E843" t="s">
        <v>2343</v>
      </c>
    </row>
    <row r="844" spans="5:5" x14ac:dyDescent="0.2">
      <c r="E844">
        <v>0</v>
      </c>
    </row>
    <row r="845" spans="5:5" x14ac:dyDescent="0.2">
      <c r="E845" t="s">
        <v>3279</v>
      </c>
    </row>
    <row r="846" spans="5:5" x14ac:dyDescent="0.2">
      <c r="E846" t="s">
        <v>3280</v>
      </c>
    </row>
    <row r="847" spans="5:5" x14ac:dyDescent="0.2">
      <c r="E847">
        <v>0</v>
      </c>
    </row>
    <row r="848" spans="5:5" x14ac:dyDescent="0.2">
      <c r="E848" t="s">
        <v>3281</v>
      </c>
    </row>
    <row r="849" spans="5:5" x14ac:dyDescent="0.2">
      <c r="E849" t="s">
        <v>3282</v>
      </c>
    </row>
    <row r="850" spans="5:5" x14ac:dyDescent="0.2">
      <c r="E850">
        <v>0</v>
      </c>
    </row>
    <row r="851" spans="5:5" x14ac:dyDescent="0.2">
      <c r="E851" t="s">
        <v>3283</v>
      </c>
    </row>
    <row r="852" spans="5:5" x14ac:dyDescent="0.2">
      <c r="E852" t="s">
        <v>3284</v>
      </c>
    </row>
    <row r="853" spans="5:5" x14ac:dyDescent="0.2">
      <c r="E853">
        <v>0</v>
      </c>
    </row>
    <row r="854" spans="5:5" x14ac:dyDescent="0.2">
      <c r="E854" t="s">
        <v>3285</v>
      </c>
    </row>
    <row r="855" spans="5:5" x14ac:dyDescent="0.2">
      <c r="E855" t="s">
        <v>3286</v>
      </c>
    </row>
    <row r="856" spans="5:5" x14ac:dyDescent="0.2">
      <c r="E856">
        <v>0</v>
      </c>
    </row>
    <row r="857" spans="5:5" x14ac:dyDescent="0.2">
      <c r="E857" t="s">
        <v>3287</v>
      </c>
    </row>
    <row r="858" spans="5:5" x14ac:dyDescent="0.2">
      <c r="E858" t="s">
        <v>3288</v>
      </c>
    </row>
    <row r="859" spans="5:5" x14ac:dyDescent="0.2">
      <c r="E859">
        <v>0</v>
      </c>
    </row>
    <row r="860" spans="5:5" x14ac:dyDescent="0.2">
      <c r="E860" t="s">
        <v>3289</v>
      </c>
    </row>
    <row r="861" spans="5:5" x14ac:dyDescent="0.2">
      <c r="E861" t="s">
        <v>3290</v>
      </c>
    </row>
    <row r="862" spans="5:5" x14ac:dyDescent="0.2">
      <c r="E862">
        <v>0</v>
      </c>
    </row>
    <row r="863" spans="5:5" x14ac:dyDescent="0.2">
      <c r="E863" t="s">
        <v>3291</v>
      </c>
    </row>
    <row r="864" spans="5:5" x14ac:dyDescent="0.2">
      <c r="E864" t="s">
        <v>3292</v>
      </c>
    </row>
    <row r="865" spans="5:5" x14ac:dyDescent="0.2">
      <c r="E865">
        <v>0</v>
      </c>
    </row>
    <row r="866" spans="5:5" x14ac:dyDescent="0.2">
      <c r="E866" t="s">
        <v>3293</v>
      </c>
    </row>
    <row r="867" spans="5:5" x14ac:dyDescent="0.2">
      <c r="E867" t="s">
        <v>3294</v>
      </c>
    </row>
    <row r="868" spans="5:5" x14ac:dyDescent="0.2">
      <c r="E868">
        <v>0</v>
      </c>
    </row>
    <row r="869" spans="5:5" x14ac:dyDescent="0.2">
      <c r="E869" t="s">
        <v>3295</v>
      </c>
    </row>
    <row r="870" spans="5:5" x14ac:dyDescent="0.2">
      <c r="E870" t="s">
        <v>2349</v>
      </c>
    </row>
    <row r="871" spans="5:5" x14ac:dyDescent="0.2">
      <c r="E871">
        <v>184404</v>
      </c>
    </row>
    <row r="872" spans="5:5" x14ac:dyDescent="0.2">
      <c r="E872" t="s">
        <v>3296</v>
      </c>
    </row>
    <row r="873" spans="5:5" x14ac:dyDescent="0.2">
      <c r="E873" t="s">
        <v>3297</v>
      </c>
    </row>
    <row r="874" spans="5:5" x14ac:dyDescent="0.2">
      <c r="E874">
        <v>52637</v>
      </c>
    </row>
    <row r="875" spans="5:5" x14ac:dyDescent="0.2">
      <c r="E875" t="s">
        <v>3298</v>
      </c>
    </row>
    <row r="876" spans="5:5" x14ac:dyDescent="0.2">
      <c r="E876" t="s">
        <v>3299</v>
      </c>
    </row>
    <row r="877" spans="5:5" x14ac:dyDescent="0.2">
      <c r="E877">
        <v>9175</v>
      </c>
    </row>
    <row r="878" spans="5:5" x14ac:dyDescent="0.2">
      <c r="E878" t="s">
        <v>3300</v>
      </c>
    </row>
    <row r="879" spans="5:5" x14ac:dyDescent="0.2">
      <c r="E879" t="s">
        <v>3301</v>
      </c>
    </row>
    <row r="880" spans="5:5" x14ac:dyDescent="0.2">
      <c r="E880">
        <v>0</v>
      </c>
    </row>
    <row r="881" spans="5:5" x14ac:dyDescent="0.2">
      <c r="E881" t="s">
        <v>3302</v>
      </c>
    </row>
    <row r="882" spans="5:5" x14ac:dyDescent="0.2">
      <c r="E882" t="s">
        <v>3303</v>
      </c>
    </row>
    <row r="883" spans="5:5" x14ac:dyDescent="0.2">
      <c r="E883">
        <v>0</v>
      </c>
    </row>
    <row r="884" spans="5:5" x14ac:dyDescent="0.2">
      <c r="E884" t="s">
        <v>3304</v>
      </c>
    </row>
    <row r="885" spans="5:5" x14ac:dyDescent="0.2">
      <c r="E885" t="s">
        <v>3305</v>
      </c>
    </row>
    <row r="886" spans="5:5" x14ac:dyDescent="0.2">
      <c r="E886">
        <v>0</v>
      </c>
    </row>
    <row r="887" spans="5:5" x14ac:dyDescent="0.2">
      <c r="E887" t="s">
        <v>3306</v>
      </c>
    </row>
    <row r="888" spans="5:5" x14ac:dyDescent="0.2">
      <c r="E888" t="s">
        <v>3307</v>
      </c>
    </row>
    <row r="889" spans="5:5" x14ac:dyDescent="0.2">
      <c r="E889">
        <v>0</v>
      </c>
    </row>
    <row r="890" spans="5:5" x14ac:dyDescent="0.2">
      <c r="E890" t="s">
        <v>3308</v>
      </c>
    </row>
    <row r="891" spans="5:5" x14ac:dyDescent="0.2">
      <c r="E891" t="s">
        <v>3309</v>
      </c>
    </row>
    <row r="892" spans="5:5" x14ac:dyDescent="0.2">
      <c r="E892">
        <v>0</v>
      </c>
    </row>
    <row r="893" spans="5:5" x14ac:dyDescent="0.2">
      <c r="E893" t="s">
        <v>3310</v>
      </c>
    </row>
    <row r="894" spans="5:5" x14ac:dyDescent="0.2">
      <c r="E894" t="s">
        <v>3311</v>
      </c>
    </row>
    <row r="895" spans="5:5" x14ac:dyDescent="0.2">
      <c r="E895">
        <v>248332</v>
      </c>
    </row>
    <row r="896" spans="5:5" x14ac:dyDescent="0.2">
      <c r="E896" t="s">
        <v>3312</v>
      </c>
    </row>
    <row r="897" spans="5:5" x14ac:dyDescent="0.2">
      <c r="E897" t="s">
        <v>2351</v>
      </c>
    </row>
    <row r="898" spans="5:5" x14ac:dyDescent="0.2">
      <c r="E898">
        <v>285437</v>
      </c>
    </row>
    <row r="899" spans="5:5" x14ac:dyDescent="0.2">
      <c r="E899" t="s">
        <v>3313</v>
      </c>
    </row>
    <row r="900" spans="5:5" x14ac:dyDescent="0.2">
      <c r="E900" t="s">
        <v>3314</v>
      </c>
    </row>
    <row r="901" spans="5:5" x14ac:dyDescent="0.2">
      <c r="E901">
        <v>100836</v>
      </c>
    </row>
    <row r="902" spans="5:5" x14ac:dyDescent="0.2">
      <c r="E902" t="s">
        <v>3315</v>
      </c>
    </row>
    <row r="903" spans="5:5" x14ac:dyDescent="0.2">
      <c r="E903" t="s">
        <v>3316</v>
      </c>
    </row>
    <row r="904" spans="5:5" x14ac:dyDescent="0.2">
      <c r="E904">
        <v>111497</v>
      </c>
    </row>
    <row r="905" spans="5:5" x14ac:dyDescent="0.2">
      <c r="E905" t="s">
        <v>3317</v>
      </c>
    </row>
    <row r="906" spans="5:5" x14ac:dyDescent="0.2">
      <c r="E906" t="s">
        <v>3318</v>
      </c>
    </row>
    <row r="907" spans="5:5" x14ac:dyDescent="0.2">
      <c r="E907">
        <v>25912</v>
      </c>
    </row>
    <row r="908" spans="5:5" x14ac:dyDescent="0.2">
      <c r="E908" t="s">
        <v>3319</v>
      </c>
    </row>
    <row r="909" spans="5:5" x14ac:dyDescent="0.2">
      <c r="E909" t="s">
        <v>3320</v>
      </c>
    </row>
    <row r="910" spans="5:5" x14ac:dyDescent="0.2">
      <c r="E910">
        <v>0</v>
      </c>
    </row>
    <row r="911" spans="5:5" x14ac:dyDescent="0.2">
      <c r="E911" t="s">
        <v>3321</v>
      </c>
    </row>
    <row r="912" spans="5:5" x14ac:dyDescent="0.2">
      <c r="E912" t="s">
        <v>3322</v>
      </c>
    </row>
    <row r="913" spans="5:5" x14ac:dyDescent="0.2">
      <c r="E913">
        <v>0</v>
      </c>
    </row>
    <row r="914" spans="5:5" x14ac:dyDescent="0.2">
      <c r="E914" t="s">
        <v>3323</v>
      </c>
    </row>
    <row r="915" spans="5:5" x14ac:dyDescent="0.2">
      <c r="E915" t="s">
        <v>3324</v>
      </c>
    </row>
    <row r="916" spans="5:5" x14ac:dyDescent="0.2">
      <c r="E916">
        <v>0</v>
      </c>
    </row>
    <row r="917" spans="5:5" x14ac:dyDescent="0.2">
      <c r="E917" t="s">
        <v>3325</v>
      </c>
    </row>
    <row r="918" spans="5:5" x14ac:dyDescent="0.2">
      <c r="E918" t="s">
        <v>3326</v>
      </c>
    </row>
    <row r="919" spans="5:5" x14ac:dyDescent="0.2">
      <c r="E919">
        <v>0</v>
      </c>
    </row>
    <row r="920" spans="5:5" x14ac:dyDescent="0.2">
      <c r="E920" t="s">
        <v>3327</v>
      </c>
    </row>
    <row r="921" spans="5:5" x14ac:dyDescent="0.2">
      <c r="E921" t="s">
        <v>3328</v>
      </c>
    </row>
    <row r="922" spans="5:5" x14ac:dyDescent="0.2">
      <c r="E922">
        <v>475273</v>
      </c>
    </row>
    <row r="923" spans="5:5" x14ac:dyDescent="0.2">
      <c r="E923" t="s">
        <v>3329</v>
      </c>
    </row>
    <row r="924" spans="5:5" x14ac:dyDescent="0.2">
      <c r="E924" t="s">
        <v>2353</v>
      </c>
    </row>
    <row r="925" spans="5:5" x14ac:dyDescent="0.2">
      <c r="E925">
        <v>63508</v>
      </c>
    </row>
    <row r="926" spans="5:5" x14ac:dyDescent="0.2">
      <c r="E926" t="s">
        <v>3330</v>
      </c>
    </row>
    <row r="927" spans="5:5" x14ac:dyDescent="0.2">
      <c r="E927" t="s">
        <v>3331</v>
      </c>
    </row>
    <row r="928" spans="5:5" x14ac:dyDescent="0.2">
      <c r="E928">
        <v>16290</v>
      </c>
    </row>
    <row r="929" spans="5:5" x14ac:dyDescent="0.2">
      <c r="E929" t="s">
        <v>3332</v>
      </c>
    </row>
    <row r="930" spans="5:5" x14ac:dyDescent="0.2">
      <c r="E930" t="s">
        <v>3333</v>
      </c>
    </row>
    <row r="931" spans="5:5" x14ac:dyDescent="0.2">
      <c r="E931">
        <v>105200</v>
      </c>
    </row>
    <row r="932" spans="5:5" x14ac:dyDescent="0.2">
      <c r="E932" t="s">
        <v>3334</v>
      </c>
    </row>
    <row r="933" spans="5:5" x14ac:dyDescent="0.2">
      <c r="E933" t="s">
        <v>3335</v>
      </c>
    </row>
    <row r="934" spans="5:5" x14ac:dyDescent="0.2">
      <c r="E934">
        <v>9772</v>
      </c>
    </row>
    <row r="935" spans="5:5" x14ac:dyDescent="0.2">
      <c r="E935" t="s">
        <v>3336</v>
      </c>
    </row>
    <row r="936" spans="5:5" x14ac:dyDescent="0.2">
      <c r="E936" t="s">
        <v>3337</v>
      </c>
    </row>
    <row r="937" spans="5:5" x14ac:dyDescent="0.2">
      <c r="E937">
        <v>414201</v>
      </c>
    </row>
    <row r="938" spans="5:5" x14ac:dyDescent="0.2">
      <c r="E938" t="s">
        <v>3338</v>
      </c>
    </row>
    <row r="939" spans="5:5" x14ac:dyDescent="0.2">
      <c r="E939" t="s">
        <v>3339</v>
      </c>
    </row>
    <row r="940" spans="5:5" x14ac:dyDescent="0.2">
      <c r="E940">
        <v>0</v>
      </c>
    </row>
    <row r="941" spans="5:5" x14ac:dyDescent="0.2">
      <c r="E941" t="s">
        <v>3340</v>
      </c>
    </row>
    <row r="942" spans="5:5" x14ac:dyDescent="0.2">
      <c r="E942" t="s">
        <v>3341</v>
      </c>
    </row>
    <row r="943" spans="5:5" x14ac:dyDescent="0.2">
      <c r="E943">
        <v>1328</v>
      </c>
    </row>
    <row r="944" spans="5:5" x14ac:dyDescent="0.2">
      <c r="E944" t="s">
        <v>3342</v>
      </c>
    </row>
    <row r="945" spans="5:5" x14ac:dyDescent="0.2">
      <c r="E945" t="s">
        <v>3343</v>
      </c>
    </row>
    <row r="946" spans="5:5" x14ac:dyDescent="0.2">
      <c r="E946">
        <v>0</v>
      </c>
    </row>
    <row r="947" spans="5:5" x14ac:dyDescent="0.2">
      <c r="E947" t="s">
        <v>3344</v>
      </c>
    </row>
    <row r="948" spans="5:5" x14ac:dyDescent="0.2">
      <c r="E948" t="s">
        <v>3345</v>
      </c>
    </row>
    <row r="949" spans="5:5" x14ac:dyDescent="0.2">
      <c r="E949">
        <v>100509</v>
      </c>
    </row>
    <row r="950" spans="5:5" x14ac:dyDescent="0.2">
      <c r="E950" t="s">
        <v>3346</v>
      </c>
    </row>
    <row r="951" spans="5:5" x14ac:dyDescent="0.2">
      <c r="E951" t="s">
        <v>2355</v>
      </c>
    </row>
    <row r="952" spans="5:5" x14ac:dyDescent="0.2">
      <c r="E952">
        <v>459813</v>
      </c>
    </row>
    <row r="953" spans="5:5" x14ac:dyDescent="0.2">
      <c r="E953" t="s">
        <v>3347</v>
      </c>
    </row>
    <row r="954" spans="5:5" x14ac:dyDescent="0.2">
      <c r="E954" t="s">
        <v>3348</v>
      </c>
    </row>
    <row r="955" spans="5:5" x14ac:dyDescent="0.2">
      <c r="E955">
        <v>144594</v>
      </c>
    </row>
    <row r="956" spans="5:5" x14ac:dyDescent="0.2">
      <c r="E956" t="s">
        <v>3349</v>
      </c>
    </row>
    <row r="957" spans="5:5" x14ac:dyDescent="0.2">
      <c r="E957" t="s">
        <v>3350</v>
      </c>
    </row>
    <row r="958" spans="5:5" x14ac:dyDescent="0.2">
      <c r="E958">
        <v>177769</v>
      </c>
    </row>
    <row r="959" spans="5:5" x14ac:dyDescent="0.2">
      <c r="E959" t="s">
        <v>3351</v>
      </c>
    </row>
    <row r="960" spans="5:5" x14ac:dyDescent="0.2">
      <c r="E960" t="s">
        <v>3352</v>
      </c>
    </row>
    <row r="961" spans="5:5" x14ac:dyDescent="0.2">
      <c r="E961">
        <v>1426</v>
      </c>
    </row>
    <row r="962" spans="5:5" x14ac:dyDescent="0.2">
      <c r="E962" t="s">
        <v>3353</v>
      </c>
    </row>
    <row r="963" spans="5:5" x14ac:dyDescent="0.2">
      <c r="E963" t="s">
        <v>3354</v>
      </c>
    </row>
    <row r="964" spans="5:5" x14ac:dyDescent="0.2">
      <c r="E964">
        <v>0</v>
      </c>
    </row>
    <row r="965" spans="5:5" x14ac:dyDescent="0.2">
      <c r="E965" t="s">
        <v>3355</v>
      </c>
    </row>
    <row r="966" spans="5:5" x14ac:dyDescent="0.2">
      <c r="E966" t="s">
        <v>3356</v>
      </c>
    </row>
    <row r="967" spans="5:5" x14ac:dyDescent="0.2">
      <c r="E967">
        <v>0</v>
      </c>
    </row>
    <row r="968" spans="5:5" x14ac:dyDescent="0.2">
      <c r="E968" t="s">
        <v>3357</v>
      </c>
    </row>
    <row r="969" spans="5:5" x14ac:dyDescent="0.2">
      <c r="E969" t="s">
        <v>3358</v>
      </c>
    </row>
    <row r="970" spans="5:5" x14ac:dyDescent="0.2">
      <c r="E970">
        <v>0</v>
      </c>
    </row>
    <row r="971" spans="5:5" x14ac:dyDescent="0.2">
      <c r="E971" t="s">
        <v>3359</v>
      </c>
    </row>
    <row r="972" spans="5:5" x14ac:dyDescent="0.2">
      <c r="E972" t="s">
        <v>3360</v>
      </c>
    </row>
    <row r="973" spans="5:5" x14ac:dyDescent="0.2">
      <c r="E973">
        <v>0</v>
      </c>
    </row>
    <row r="974" spans="5:5" x14ac:dyDescent="0.2">
      <c r="E974" t="s">
        <v>3361</v>
      </c>
    </row>
    <row r="975" spans="5:5" x14ac:dyDescent="0.2">
      <c r="E975" t="s">
        <v>3362</v>
      </c>
    </row>
    <row r="976" spans="5:5" x14ac:dyDescent="0.2">
      <c r="E976">
        <v>815429</v>
      </c>
    </row>
    <row r="977" spans="5:5" x14ac:dyDescent="0.2">
      <c r="E977" t="s">
        <v>3363</v>
      </c>
    </row>
    <row r="978" spans="5:5" x14ac:dyDescent="0.2">
      <c r="E978" t="s">
        <v>2357</v>
      </c>
    </row>
    <row r="979" spans="5:5" x14ac:dyDescent="0.2">
      <c r="E979">
        <v>21771</v>
      </c>
    </row>
    <row r="980" spans="5:5" x14ac:dyDescent="0.2">
      <c r="E980" t="s">
        <v>3364</v>
      </c>
    </row>
    <row r="981" spans="5:5" x14ac:dyDescent="0.2">
      <c r="E981" t="s">
        <v>3365</v>
      </c>
    </row>
    <row r="982" spans="5:5" x14ac:dyDescent="0.2">
      <c r="E982">
        <v>9006</v>
      </c>
    </row>
    <row r="983" spans="5:5" x14ac:dyDescent="0.2">
      <c r="E983" t="s">
        <v>3366</v>
      </c>
    </row>
    <row r="984" spans="5:5" x14ac:dyDescent="0.2">
      <c r="E984" t="s">
        <v>3367</v>
      </c>
    </row>
    <row r="985" spans="5:5" x14ac:dyDescent="0.2">
      <c r="E985">
        <v>121184</v>
      </c>
    </row>
    <row r="986" spans="5:5" x14ac:dyDescent="0.2">
      <c r="E986" t="s">
        <v>3368</v>
      </c>
    </row>
    <row r="987" spans="5:5" x14ac:dyDescent="0.2">
      <c r="E987" t="s">
        <v>3369</v>
      </c>
    </row>
    <row r="988" spans="5:5" x14ac:dyDescent="0.2">
      <c r="E988">
        <v>667</v>
      </c>
    </row>
    <row r="989" spans="5:5" x14ac:dyDescent="0.2">
      <c r="E989" t="s">
        <v>3370</v>
      </c>
    </row>
    <row r="990" spans="5:5" x14ac:dyDescent="0.2">
      <c r="E990" t="s">
        <v>3371</v>
      </c>
    </row>
    <row r="991" spans="5:5" x14ac:dyDescent="0.2">
      <c r="E991">
        <v>0</v>
      </c>
    </row>
    <row r="992" spans="5:5" x14ac:dyDescent="0.2">
      <c r="E992" t="s">
        <v>3372</v>
      </c>
    </row>
    <row r="993" spans="5:5" x14ac:dyDescent="0.2">
      <c r="E993" t="s">
        <v>3373</v>
      </c>
    </row>
    <row r="994" spans="5:5" x14ac:dyDescent="0.2">
      <c r="E994">
        <v>0</v>
      </c>
    </row>
    <row r="995" spans="5:5" x14ac:dyDescent="0.2">
      <c r="E995" t="s">
        <v>3374</v>
      </c>
    </row>
    <row r="996" spans="5:5" x14ac:dyDescent="0.2">
      <c r="E996" t="s">
        <v>3375</v>
      </c>
    </row>
    <row r="997" spans="5:5" x14ac:dyDescent="0.2">
      <c r="E997">
        <v>0</v>
      </c>
    </row>
    <row r="998" spans="5:5" x14ac:dyDescent="0.2">
      <c r="E998" t="s">
        <v>3376</v>
      </c>
    </row>
    <row r="999" spans="5:5" x14ac:dyDescent="0.2">
      <c r="E999" t="s">
        <v>3377</v>
      </c>
    </row>
    <row r="1000" spans="5:5" x14ac:dyDescent="0.2">
      <c r="E1000">
        <v>0</v>
      </c>
    </row>
    <row r="1001" spans="5:5" x14ac:dyDescent="0.2">
      <c r="E1001" t="s">
        <v>3378</v>
      </c>
    </row>
    <row r="1002" spans="5:5" x14ac:dyDescent="0.2">
      <c r="E1002" t="s">
        <v>3379</v>
      </c>
    </row>
    <row r="1003" spans="5:5" x14ac:dyDescent="0.2">
      <c r="E1003">
        <v>147791</v>
      </c>
    </row>
    <row r="1004" spans="5:5" x14ac:dyDescent="0.2">
      <c r="E1004" t="s">
        <v>3380</v>
      </c>
    </row>
    <row r="1005" spans="5:5" x14ac:dyDescent="0.2">
      <c r="E1005" t="s">
        <v>2359</v>
      </c>
    </row>
    <row r="1006" spans="5:5" x14ac:dyDescent="0.2">
      <c r="E1006">
        <v>0</v>
      </c>
    </row>
    <row r="1007" spans="5:5" x14ac:dyDescent="0.2">
      <c r="E1007" t="s">
        <v>3381</v>
      </c>
    </row>
    <row r="1008" spans="5:5" x14ac:dyDescent="0.2">
      <c r="E1008" t="s">
        <v>3382</v>
      </c>
    </row>
    <row r="1009" spans="5:5" x14ac:dyDescent="0.2">
      <c r="E1009">
        <v>0</v>
      </c>
    </row>
    <row r="1010" spans="5:5" x14ac:dyDescent="0.2">
      <c r="E1010" t="s">
        <v>3383</v>
      </c>
    </row>
    <row r="1011" spans="5:5" x14ac:dyDescent="0.2">
      <c r="E1011" t="s">
        <v>3384</v>
      </c>
    </row>
    <row r="1012" spans="5:5" x14ac:dyDescent="0.2">
      <c r="E1012">
        <v>0</v>
      </c>
    </row>
    <row r="1013" spans="5:5" x14ac:dyDescent="0.2">
      <c r="E1013" t="s">
        <v>3385</v>
      </c>
    </row>
    <row r="1014" spans="5:5" x14ac:dyDescent="0.2">
      <c r="E1014" t="s">
        <v>3386</v>
      </c>
    </row>
    <row r="1015" spans="5:5" x14ac:dyDescent="0.2">
      <c r="E1015">
        <v>0</v>
      </c>
    </row>
    <row r="1016" spans="5:5" x14ac:dyDescent="0.2">
      <c r="E1016" t="s">
        <v>3387</v>
      </c>
    </row>
    <row r="1017" spans="5:5" x14ac:dyDescent="0.2">
      <c r="E1017" t="s">
        <v>3388</v>
      </c>
    </row>
    <row r="1018" spans="5:5" x14ac:dyDescent="0.2">
      <c r="E1018">
        <v>0</v>
      </c>
    </row>
    <row r="1019" spans="5:5" x14ac:dyDescent="0.2">
      <c r="E1019" t="s">
        <v>3389</v>
      </c>
    </row>
    <row r="1020" spans="5:5" x14ac:dyDescent="0.2">
      <c r="E1020" t="s">
        <v>3390</v>
      </c>
    </row>
    <row r="1021" spans="5:5" x14ac:dyDescent="0.2">
      <c r="E1021">
        <v>0</v>
      </c>
    </row>
    <row r="1022" spans="5:5" x14ac:dyDescent="0.2">
      <c r="E1022" t="s">
        <v>3391</v>
      </c>
    </row>
    <row r="1023" spans="5:5" x14ac:dyDescent="0.2">
      <c r="E1023" t="s">
        <v>3392</v>
      </c>
    </row>
    <row r="1024" spans="5:5" x14ac:dyDescent="0.2">
      <c r="E1024">
        <v>0</v>
      </c>
    </row>
    <row r="1025" spans="5:5" x14ac:dyDescent="0.2">
      <c r="E1025" t="s">
        <v>3393</v>
      </c>
    </row>
    <row r="1026" spans="5:5" x14ac:dyDescent="0.2">
      <c r="E1026" t="s">
        <v>3394</v>
      </c>
    </row>
    <row r="1027" spans="5:5" x14ac:dyDescent="0.2">
      <c r="E1027">
        <v>0</v>
      </c>
    </row>
    <row r="1028" spans="5:5" x14ac:dyDescent="0.2">
      <c r="E1028" t="s">
        <v>3395</v>
      </c>
    </row>
    <row r="1029" spans="5:5" x14ac:dyDescent="0.2">
      <c r="E1029" t="s">
        <v>3396</v>
      </c>
    </row>
    <row r="1030" spans="5:5" x14ac:dyDescent="0.2">
      <c r="E1030">
        <v>0</v>
      </c>
    </row>
    <row r="1031" spans="5:5" x14ac:dyDescent="0.2">
      <c r="E1031" t="s">
        <v>3397</v>
      </c>
    </row>
    <row r="1032" spans="5:5" x14ac:dyDescent="0.2">
      <c r="E1032" t="s">
        <v>2365</v>
      </c>
    </row>
    <row r="1033" spans="5:5" x14ac:dyDescent="0.2">
      <c r="E1033">
        <v>0</v>
      </c>
    </row>
    <row r="1034" spans="5:5" x14ac:dyDescent="0.2">
      <c r="E1034" t="s">
        <v>3398</v>
      </c>
    </row>
    <row r="1035" spans="5:5" x14ac:dyDescent="0.2">
      <c r="E1035" t="s">
        <v>3399</v>
      </c>
    </row>
    <row r="1036" spans="5:5" x14ac:dyDescent="0.2">
      <c r="E1036">
        <v>0</v>
      </c>
    </row>
    <row r="1037" spans="5:5" x14ac:dyDescent="0.2">
      <c r="E1037" t="s">
        <v>3400</v>
      </c>
    </row>
    <row r="1038" spans="5:5" x14ac:dyDescent="0.2">
      <c r="E1038" t="s">
        <v>3401</v>
      </c>
    </row>
    <row r="1039" spans="5:5" x14ac:dyDescent="0.2">
      <c r="E1039">
        <v>0</v>
      </c>
    </row>
    <row r="1040" spans="5:5" x14ac:dyDescent="0.2">
      <c r="E1040" t="s">
        <v>3402</v>
      </c>
    </row>
    <row r="1041" spans="5:5" x14ac:dyDescent="0.2">
      <c r="E1041" t="s">
        <v>3403</v>
      </c>
    </row>
    <row r="1042" spans="5:5" x14ac:dyDescent="0.2">
      <c r="E1042">
        <v>0</v>
      </c>
    </row>
    <row r="1043" spans="5:5" x14ac:dyDescent="0.2">
      <c r="E1043" t="s">
        <v>3404</v>
      </c>
    </row>
    <row r="1044" spans="5:5" x14ac:dyDescent="0.2">
      <c r="E1044" t="s">
        <v>3405</v>
      </c>
    </row>
    <row r="1045" spans="5:5" x14ac:dyDescent="0.2">
      <c r="E1045">
        <v>0</v>
      </c>
    </row>
    <row r="1046" spans="5:5" x14ac:dyDescent="0.2">
      <c r="E1046" t="s">
        <v>3406</v>
      </c>
    </row>
    <row r="1047" spans="5:5" x14ac:dyDescent="0.2">
      <c r="E1047" t="s">
        <v>3407</v>
      </c>
    </row>
    <row r="1048" spans="5:5" x14ac:dyDescent="0.2">
      <c r="E1048">
        <v>0</v>
      </c>
    </row>
    <row r="1049" spans="5:5" x14ac:dyDescent="0.2">
      <c r="E1049" t="s">
        <v>3408</v>
      </c>
    </row>
    <row r="1050" spans="5:5" x14ac:dyDescent="0.2">
      <c r="E1050" t="s">
        <v>3409</v>
      </c>
    </row>
    <row r="1051" spans="5:5" x14ac:dyDescent="0.2">
      <c r="E1051">
        <v>0</v>
      </c>
    </row>
    <row r="1052" spans="5:5" x14ac:dyDescent="0.2">
      <c r="E1052" t="s">
        <v>3410</v>
      </c>
    </row>
    <row r="1053" spans="5:5" x14ac:dyDescent="0.2">
      <c r="E1053" t="s">
        <v>3411</v>
      </c>
    </row>
    <row r="1054" spans="5:5" x14ac:dyDescent="0.2">
      <c r="E1054">
        <v>0</v>
      </c>
    </row>
    <row r="1055" spans="5:5" x14ac:dyDescent="0.2">
      <c r="E1055" t="s">
        <v>3412</v>
      </c>
    </row>
    <row r="1056" spans="5:5" x14ac:dyDescent="0.2">
      <c r="E1056" t="s">
        <v>3413</v>
      </c>
    </row>
    <row r="1057" spans="5:5" x14ac:dyDescent="0.2">
      <c r="E1057">
        <v>0</v>
      </c>
    </row>
    <row r="1058" spans="5:5" x14ac:dyDescent="0.2">
      <c r="E1058" t="s">
        <v>3414</v>
      </c>
    </row>
    <row r="1059" spans="5:5" x14ac:dyDescent="0.2">
      <c r="E1059" t="s">
        <v>2367</v>
      </c>
    </row>
    <row r="1060" spans="5:5" x14ac:dyDescent="0.2">
      <c r="E1060">
        <v>0</v>
      </c>
    </row>
    <row r="1061" spans="5:5" x14ac:dyDescent="0.2">
      <c r="E1061" t="s">
        <v>3415</v>
      </c>
    </row>
    <row r="1062" spans="5:5" x14ac:dyDescent="0.2">
      <c r="E1062" t="s">
        <v>3416</v>
      </c>
    </row>
    <row r="1063" spans="5:5" x14ac:dyDescent="0.2">
      <c r="E1063">
        <v>0</v>
      </c>
    </row>
    <row r="1064" spans="5:5" x14ac:dyDescent="0.2">
      <c r="E1064" t="s">
        <v>3417</v>
      </c>
    </row>
    <row r="1065" spans="5:5" x14ac:dyDescent="0.2">
      <c r="E1065" t="s">
        <v>3418</v>
      </c>
    </row>
    <row r="1066" spans="5:5" x14ac:dyDescent="0.2">
      <c r="E1066">
        <v>0</v>
      </c>
    </row>
    <row r="1067" spans="5:5" x14ac:dyDescent="0.2">
      <c r="E1067" t="s">
        <v>3419</v>
      </c>
    </row>
    <row r="1068" spans="5:5" x14ac:dyDescent="0.2">
      <c r="E1068" t="s">
        <v>3420</v>
      </c>
    </row>
    <row r="1069" spans="5:5" x14ac:dyDescent="0.2">
      <c r="E1069">
        <v>0</v>
      </c>
    </row>
    <row r="1070" spans="5:5" x14ac:dyDescent="0.2">
      <c r="E1070" t="s">
        <v>3421</v>
      </c>
    </row>
    <row r="1071" spans="5:5" x14ac:dyDescent="0.2">
      <c r="E1071" t="s">
        <v>3422</v>
      </c>
    </row>
    <row r="1072" spans="5:5" x14ac:dyDescent="0.2">
      <c r="E1072">
        <v>0</v>
      </c>
    </row>
    <row r="1073" spans="5:5" x14ac:dyDescent="0.2">
      <c r="E1073" t="s">
        <v>3423</v>
      </c>
    </row>
    <row r="1074" spans="5:5" x14ac:dyDescent="0.2">
      <c r="E1074" t="s">
        <v>3424</v>
      </c>
    </row>
    <row r="1075" spans="5:5" x14ac:dyDescent="0.2">
      <c r="E1075">
        <v>0</v>
      </c>
    </row>
    <row r="1076" spans="5:5" x14ac:dyDescent="0.2">
      <c r="E1076" t="s">
        <v>3425</v>
      </c>
    </row>
    <row r="1077" spans="5:5" x14ac:dyDescent="0.2">
      <c r="E1077" t="s">
        <v>3426</v>
      </c>
    </row>
    <row r="1078" spans="5:5" x14ac:dyDescent="0.2">
      <c r="E1078">
        <v>0</v>
      </c>
    </row>
    <row r="1079" spans="5:5" x14ac:dyDescent="0.2">
      <c r="E1079" t="s">
        <v>3427</v>
      </c>
    </row>
    <row r="1080" spans="5:5" x14ac:dyDescent="0.2">
      <c r="E1080" t="s">
        <v>3428</v>
      </c>
    </row>
    <row r="1081" spans="5:5" x14ac:dyDescent="0.2">
      <c r="E1081">
        <v>0</v>
      </c>
    </row>
    <row r="1082" spans="5:5" x14ac:dyDescent="0.2">
      <c r="E1082" t="s">
        <v>3429</v>
      </c>
    </row>
    <row r="1083" spans="5:5" x14ac:dyDescent="0.2">
      <c r="E1083" t="s">
        <v>3430</v>
      </c>
    </row>
    <row r="1084" spans="5:5" x14ac:dyDescent="0.2">
      <c r="E1084">
        <v>0</v>
      </c>
    </row>
    <row r="1085" spans="5:5" x14ac:dyDescent="0.2">
      <c r="E1085" t="s">
        <v>3431</v>
      </c>
    </row>
    <row r="1086" spans="5:5" x14ac:dyDescent="0.2">
      <c r="E1086" t="s">
        <v>2369</v>
      </c>
    </row>
    <row r="1087" spans="5:5" x14ac:dyDescent="0.2">
      <c r="E1087">
        <v>0</v>
      </c>
    </row>
    <row r="1088" spans="5:5" x14ac:dyDescent="0.2">
      <c r="E1088" t="s">
        <v>3432</v>
      </c>
    </row>
    <row r="1089" spans="5:5" x14ac:dyDescent="0.2">
      <c r="E1089" t="s">
        <v>3433</v>
      </c>
    </row>
    <row r="1090" spans="5:5" x14ac:dyDescent="0.2">
      <c r="E1090">
        <v>0</v>
      </c>
    </row>
    <row r="1091" spans="5:5" x14ac:dyDescent="0.2">
      <c r="E1091" t="s">
        <v>3434</v>
      </c>
    </row>
    <row r="1092" spans="5:5" x14ac:dyDescent="0.2">
      <c r="E1092" t="s">
        <v>3435</v>
      </c>
    </row>
    <row r="1093" spans="5:5" x14ac:dyDescent="0.2">
      <c r="E1093">
        <v>0</v>
      </c>
    </row>
    <row r="1094" spans="5:5" x14ac:dyDescent="0.2">
      <c r="E1094" t="s">
        <v>3436</v>
      </c>
    </row>
    <row r="1095" spans="5:5" x14ac:dyDescent="0.2">
      <c r="E1095" t="s">
        <v>3437</v>
      </c>
    </row>
    <row r="1096" spans="5:5" x14ac:dyDescent="0.2">
      <c r="E1096">
        <v>0</v>
      </c>
    </row>
    <row r="1097" spans="5:5" x14ac:dyDescent="0.2">
      <c r="E1097" t="s">
        <v>3438</v>
      </c>
    </row>
    <row r="1098" spans="5:5" x14ac:dyDescent="0.2">
      <c r="E1098" t="s">
        <v>3439</v>
      </c>
    </row>
    <row r="1099" spans="5:5" x14ac:dyDescent="0.2">
      <c r="E1099">
        <v>0</v>
      </c>
    </row>
    <row r="1100" spans="5:5" x14ac:dyDescent="0.2">
      <c r="E1100" t="s">
        <v>3440</v>
      </c>
    </row>
    <row r="1101" spans="5:5" x14ac:dyDescent="0.2">
      <c r="E1101" t="s">
        <v>3441</v>
      </c>
    </row>
    <row r="1102" spans="5:5" x14ac:dyDescent="0.2">
      <c r="E1102">
        <v>0</v>
      </c>
    </row>
    <row r="1103" spans="5:5" x14ac:dyDescent="0.2">
      <c r="E1103" t="s">
        <v>3442</v>
      </c>
    </row>
    <row r="1104" spans="5:5" x14ac:dyDescent="0.2">
      <c r="E1104" t="s">
        <v>3443</v>
      </c>
    </row>
    <row r="1105" spans="5:5" x14ac:dyDescent="0.2">
      <c r="E1105">
        <v>0</v>
      </c>
    </row>
    <row r="1106" spans="5:5" x14ac:dyDescent="0.2">
      <c r="E1106" t="s">
        <v>3444</v>
      </c>
    </row>
    <row r="1107" spans="5:5" x14ac:dyDescent="0.2">
      <c r="E1107" t="s">
        <v>3445</v>
      </c>
    </row>
    <row r="1108" spans="5:5" x14ac:dyDescent="0.2">
      <c r="E1108">
        <v>0</v>
      </c>
    </row>
    <row r="1109" spans="5:5" x14ac:dyDescent="0.2">
      <c r="E1109" t="s">
        <v>3446</v>
      </c>
    </row>
    <row r="1110" spans="5:5" x14ac:dyDescent="0.2">
      <c r="E1110" t="s">
        <v>3447</v>
      </c>
    </row>
    <row r="1111" spans="5:5" x14ac:dyDescent="0.2">
      <c r="E1111">
        <v>0</v>
      </c>
    </row>
    <row r="1112" spans="5:5" x14ac:dyDescent="0.2">
      <c r="E1112" t="s">
        <v>3448</v>
      </c>
    </row>
    <row r="1113" spans="5:5" x14ac:dyDescent="0.2">
      <c r="E1113" t="s">
        <v>2371</v>
      </c>
    </row>
    <row r="1114" spans="5:5" x14ac:dyDescent="0.2">
      <c r="E1114">
        <v>276813</v>
      </c>
    </row>
    <row r="1115" spans="5:5" x14ac:dyDescent="0.2">
      <c r="E1115" t="s">
        <v>3449</v>
      </c>
    </row>
    <row r="1116" spans="5:5" x14ac:dyDescent="0.2">
      <c r="E1116" t="s">
        <v>3450</v>
      </c>
    </row>
    <row r="1117" spans="5:5" x14ac:dyDescent="0.2">
      <c r="E1117">
        <v>86358</v>
      </c>
    </row>
    <row r="1118" spans="5:5" x14ac:dyDescent="0.2">
      <c r="E1118" t="s">
        <v>3451</v>
      </c>
    </row>
    <row r="1119" spans="5:5" x14ac:dyDescent="0.2">
      <c r="E1119" t="s">
        <v>3452</v>
      </c>
    </row>
    <row r="1120" spans="5:5" x14ac:dyDescent="0.2">
      <c r="E1120">
        <v>52766</v>
      </c>
    </row>
    <row r="1121" spans="5:5" x14ac:dyDescent="0.2">
      <c r="E1121" t="s">
        <v>3453</v>
      </c>
    </row>
    <row r="1122" spans="5:5" x14ac:dyDescent="0.2">
      <c r="E1122" t="s">
        <v>3454</v>
      </c>
    </row>
    <row r="1123" spans="5:5" x14ac:dyDescent="0.2">
      <c r="E1123">
        <v>178</v>
      </c>
    </row>
    <row r="1124" spans="5:5" x14ac:dyDescent="0.2">
      <c r="E1124" t="s">
        <v>3455</v>
      </c>
    </row>
    <row r="1125" spans="5:5" x14ac:dyDescent="0.2">
      <c r="E1125" t="s">
        <v>3456</v>
      </c>
    </row>
    <row r="1126" spans="5:5" x14ac:dyDescent="0.2">
      <c r="E1126">
        <v>0</v>
      </c>
    </row>
    <row r="1127" spans="5:5" x14ac:dyDescent="0.2">
      <c r="E1127" t="s">
        <v>3457</v>
      </c>
    </row>
    <row r="1128" spans="5:5" x14ac:dyDescent="0.2">
      <c r="E1128" t="s">
        <v>3458</v>
      </c>
    </row>
    <row r="1129" spans="5:5" x14ac:dyDescent="0.2">
      <c r="E1129">
        <v>0</v>
      </c>
    </row>
    <row r="1130" spans="5:5" x14ac:dyDescent="0.2">
      <c r="E1130" t="s">
        <v>3459</v>
      </c>
    </row>
    <row r="1131" spans="5:5" x14ac:dyDescent="0.2">
      <c r="E1131" t="s">
        <v>3460</v>
      </c>
    </row>
    <row r="1132" spans="5:5" x14ac:dyDescent="0.2">
      <c r="E1132">
        <v>0</v>
      </c>
    </row>
    <row r="1133" spans="5:5" x14ac:dyDescent="0.2">
      <c r="E1133" t="s">
        <v>3461</v>
      </c>
    </row>
    <row r="1134" spans="5:5" x14ac:dyDescent="0.2">
      <c r="E1134" t="s">
        <v>3462</v>
      </c>
    </row>
    <row r="1135" spans="5:5" x14ac:dyDescent="0.2">
      <c r="E1135">
        <v>0</v>
      </c>
    </row>
    <row r="1136" spans="5:5" x14ac:dyDescent="0.2">
      <c r="E1136" t="s">
        <v>3463</v>
      </c>
    </row>
    <row r="1137" spans="5:5" x14ac:dyDescent="0.2">
      <c r="E1137" t="s">
        <v>3464</v>
      </c>
    </row>
    <row r="1138" spans="5:5" x14ac:dyDescent="0.2">
      <c r="E1138">
        <v>430238</v>
      </c>
    </row>
    <row r="1139" spans="5:5" x14ac:dyDescent="0.2">
      <c r="E1139" t="s">
        <v>3465</v>
      </c>
    </row>
    <row r="1140" spans="5:5" x14ac:dyDescent="0.2">
      <c r="E1140" t="s">
        <v>2373</v>
      </c>
    </row>
    <row r="1141" spans="5:5" x14ac:dyDescent="0.2">
      <c r="E1141">
        <v>290425</v>
      </c>
    </row>
    <row r="1142" spans="5:5" x14ac:dyDescent="0.2">
      <c r="E1142" t="s">
        <v>3466</v>
      </c>
    </row>
    <row r="1143" spans="5:5" x14ac:dyDescent="0.2">
      <c r="E1143" t="s">
        <v>3467</v>
      </c>
    </row>
    <row r="1144" spans="5:5" x14ac:dyDescent="0.2">
      <c r="E1144">
        <v>98419</v>
      </c>
    </row>
    <row r="1145" spans="5:5" x14ac:dyDescent="0.2">
      <c r="E1145" t="s">
        <v>3468</v>
      </c>
    </row>
    <row r="1146" spans="5:5" x14ac:dyDescent="0.2">
      <c r="E1146" t="s">
        <v>3469</v>
      </c>
    </row>
    <row r="1147" spans="5:5" x14ac:dyDescent="0.2">
      <c r="E1147">
        <v>298500</v>
      </c>
    </row>
    <row r="1148" spans="5:5" x14ac:dyDescent="0.2">
      <c r="E1148" t="s">
        <v>3470</v>
      </c>
    </row>
    <row r="1149" spans="5:5" x14ac:dyDescent="0.2">
      <c r="E1149" t="s">
        <v>3471</v>
      </c>
    </row>
    <row r="1150" spans="5:5" x14ac:dyDescent="0.2">
      <c r="E1150">
        <v>154073</v>
      </c>
    </row>
    <row r="1151" spans="5:5" x14ac:dyDescent="0.2">
      <c r="E1151" t="s">
        <v>3472</v>
      </c>
    </row>
    <row r="1152" spans="5:5" x14ac:dyDescent="0.2">
      <c r="E1152" t="s">
        <v>3473</v>
      </c>
    </row>
    <row r="1153" spans="5:5" x14ac:dyDescent="0.2">
      <c r="E1153">
        <v>139092</v>
      </c>
    </row>
    <row r="1154" spans="5:5" x14ac:dyDescent="0.2">
      <c r="E1154" t="s">
        <v>3474</v>
      </c>
    </row>
    <row r="1155" spans="5:5" x14ac:dyDescent="0.2">
      <c r="E1155" t="s">
        <v>3475</v>
      </c>
    </row>
    <row r="1156" spans="5:5" x14ac:dyDescent="0.2">
      <c r="E1156">
        <v>0</v>
      </c>
    </row>
    <row r="1157" spans="5:5" x14ac:dyDescent="0.2">
      <c r="E1157" t="s">
        <v>3476</v>
      </c>
    </row>
    <row r="1158" spans="5:5" x14ac:dyDescent="0.2">
      <c r="E1158" t="s">
        <v>3477</v>
      </c>
    </row>
    <row r="1159" spans="5:5" x14ac:dyDescent="0.2">
      <c r="E1159">
        <v>146071</v>
      </c>
    </row>
    <row r="1160" spans="5:5" x14ac:dyDescent="0.2">
      <c r="E1160" t="s">
        <v>3478</v>
      </c>
    </row>
    <row r="1161" spans="5:5" x14ac:dyDescent="0.2">
      <c r="E1161" t="s">
        <v>3479</v>
      </c>
    </row>
    <row r="1162" spans="5:5" x14ac:dyDescent="0.2">
      <c r="E1162">
        <v>0</v>
      </c>
    </row>
    <row r="1163" spans="5:5" x14ac:dyDescent="0.2">
      <c r="E1163" t="s">
        <v>3480</v>
      </c>
    </row>
    <row r="1164" spans="5:5" x14ac:dyDescent="0.2">
      <c r="E1164" t="s">
        <v>3481</v>
      </c>
    </row>
    <row r="1165" spans="5:5" x14ac:dyDescent="0.2">
      <c r="E1165">
        <v>977055</v>
      </c>
    </row>
    <row r="1166" spans="5:5" x14ac:dyDescent="0.2">
      <c r="E1166" t="s">
        <v>3482</v>
      </c>
    </row>
    <row r="1167" spans="5:5" x14ac:dyDescent="0.2">
      <c r="E1167" t="s">
        <v>2377</v>
      </c>
    </row>
    <row r="1168" spans="5:5" x14ac:dyDescent="0.2">
      <c r="E1168">
        <v>0</v>
      </c>
    </row>
    <row r="1169" spans="5:5" x14ac:dyDescent="0.2">
      <c r="E1169" t="s">
        <v>3483</v>
      </c>
    </row>
    <row r="1170" spans="5:5" x14ac:dyDescent="0.2">
      <c r="E1170" t="s">
        <v>3484</v>
      </c>
    </row>
    <row r="1171" spans="5:5" x14ac:dyDescent="0.2">
      <c r="E1171">
        <v>0</v>
      </c>
    </row>
    <row r="1172" spans="5:5" x14ac:dyDescent="0.2">
      <c r="E1172" t="s">
        <v>3485</v>
      </c>
    </row>
    <row r="1173" spans="5:5" x14ac:dyDescent="0.2">
      <c r="E1173" t="s">
        <v>3486</v>
      </c>
    </row>
    <row r="1174" spans="5:5" x14ac:dyDescent="0.2">
      <c r="E1174">
        <v>973</v>
      </c>
    </row>
    <row r="1175" spans="5:5" x14ac:dyDescent="0.2">
      <c r="E1175" t="s">
        <v>3487</v>
      </c>
    </row>
    <row r="1176" spans="5:5" x14ac:dyDescent="0.2">
      <c r="E1176" t="s">
        <v>3488</v>
      </c>
    </row>
    <row r="1177" spans="5:5" x14ac:dyDescent="0.2">
      <c r="E1177">
        <v>960</v>
      </c>
    </row>
    <row r="1178" spans="5:5" x14ac:dyDescent="0.2">
      <c r="E1178" t="s">
        <v>3489</v>
      </c>
    </row>
    <row r="1179" spans="5:5" x14ac:dyDescent="0.2">
      <c r="E1179" t="s">
        <v>3490</v>
      </c>
    </row>
    <row r="1180" spans="5:5" x14ac:dyDescent="0.2">
      <c r="E1180">
        <v>0</v>
      </c>
    </row>
    <row r="1181" spans="5:5" x14ac:dyDescent="0.2">
      <c r="E1181" t="s">
        <v>3491</v>
      </c>
    </row>
    <row r="1182" spans="5:5" x14ac:dyDescent="0.2">
      <c r="E1182" t="s">
        <v>3492</v>
      </c>
    </row>
    <row r="1183" spans="5:5" x14ac:dyDescent="0.2">
      <c r="E1183">
        <v>0</v>
      </c>
    </row>
    <row r="1184" spans="5:5" x14ac:dyDescent="0.2">
      <c r="E1184" t="s">
        <v>3493</v>
      </c>
    </row>
    <row r="1185" spans="5:5" x14ac:dyDescent="0.2">
      <c r="E1185" t="s">
        <v>3494</v>
      </c>
    </row>
    <row r="1186" spans="5:5" x14ac:dyDescent="0.2">
      <c r="E1186">
        <v>0</v>
      </c>
    </row>
    <row r="1187" spans="5:5" x14ac:dyDescent="0.2">
      <c r="E1187" t="s">
        <v>3495</v>
      </c>
    </row>
    <row r="1188" spans="5:5" x14ac:dyDescent="0.2">
      <c r="E1188" t="s">
        <v>3496</v>
      </c>
    </row>
    <row r="1189" spans="5:5" x14ac:dyDescent="0.2">
      <c r="E1189">
        <v>0</v>
      </c>
    </row>
    <row r="1190" spans="5:5" x14ac:dyDescent="0.2">
      <c r="E1190" t="s">
        <v>3497</v>
      </c>
    </row>
    <row r="1191" spans="5:5" x14ac:dyDescent="0.2">
      <c r="E1191" t="s">
        <v>3498</v>
      </c>
    </row>
    <row r="1192" spans="5:5" x14ac:dyDescent="0.2">
      <c r="E1192">
        <v>0</v>
      </c>
    </row>
    <row r="1193" spans="5:5" x14ac:dyDescent="0.2">
      <c r="E1193" t="s">
        <v>3499</v>
      </c>
    </row>
    <row r="1194" spans="5:5" x14ac:dyDescent="0.2">
      <c r="E1194" t="s">
        <v>2381</v>
      </c>
    </row>
    <row r="1195" spans="5:5" x14ac:dyDescent="0.2">
      <c r="E1195">
        <v>0</v>
      </c>
    </row>
    <row r="1196" spans="5:5" x14ac:dyDescent="0.2">
      <c r="E1196" t="s">
        <v>3500</v>
      </c>
    </row>
    <row r="1197" spans="5:5" x14ac:dyDescent="0.2">
      <c r="E1197" t="s">
        <v>3501</v>
      </c>
    </row>
    <row r="1198" spans="5:5" x14ac:dyDescent="0.2">
      <c r="E1198">
        <v>0</v>
      </c>
    </row>
    <row r="1199" spans="5:5" x14ac:dyDescent="0.2">
      <c r="E1199" t="s">
        <v>3502</v>
      </c>
    </row>
    <row r="1200" spans="5:5" x14ac:dyDescent="0.2">
      <c r="E1200" t="s">
        <v>3503</v>
      </c>
    </row>
    <row r="1201" spans="5:5" x14ac:dyDescent="0.2">
      <c r="E1201">
        <v>0</v>
      </c>
    </row>
    <row r="1202" spans="5:5" x14ac:dyDescent="0.2">
      <c r="E1202" t="s">
        <v>3504</v>
      </c>
    </row>
    <row r="1203" spans="5:5" x14ac:dyDescent="0.2">
      <c r="E1203" t="s">
        <v>3505</v>
      </c>
    </row>
    <row r="1204" spans="5:5" x14ac:dyDescent="0.2">
      <c r="E1204">
        <v>0</v>
      </c>
    </row>
    <row r="1205" spans="5:5" x14ac:dyDescent="0.2">
      <c r="E1205" t="s">
        <v>3506</v>
      </c>
    </row>
    <row r="1206" spans="5:5" x14ac:dyDescent="0.2">
      <c r="E1206" t="s">
        <v>3507</v>
      </c>
    </row>
    <row r="1207" spans="5:5" x14ac:dyDescent="0.2">
      <c r="E1207">
        <v>0</v>
      </c>
    </row>
    <row r="1208" spans="5:5" x14ac:dyDescent="0.2">
      <c r="E1208" t="s">
        <v>3508</v>
      </c>
    </row>
    <row r="1209" spans="5:5" x14ac:dyDescent="0.2">
      <c r="E1209" t="s">
        <v>3509</v>
      </c>
    </row>
    <row r="1210" spans="5:5" x14ac:dyDescent="0.2">
      <c r="E1210">
        <v>0</v>
      </c>
    </row>
    <row r="1211" spans="5:5" x14ac:dyDescent="0.2">
      <c r="E1211" t="s">
        <v>3510</v>
      </c>
    </row>
    <row r="1212" spans="5:5" x14ac:dyDescent="0.2">
      <c r="E1212" t="s">
        <v>3511</v>
      </c>
    </row>
    <row r="1213" spans="5:5" x14ac:dyDescent="0.2">
      <c r="E1213">
        <v>0</v>
      </c>
    </row>
    <row r="1214" spans="5:5" x14ac:dyDescent="0.2">
      <c r="E1214" t="s">
        <v>3512</v>
      </c>
    </row>
    <row r="1215" spans="5:5" x14ac:dyDescent="0.2">
      <c r="E1215" t="s">
        <v>3513</v>
      </c>
    </row>
    <row r="1216" spans="5:5" x14ac:dyDescent="0.2">
      <c r="E1216">
        <v>0</v>
      </c>
    </row>
    <row r="1217" spans="5:5" x14ac:dyDescent="0.2">
      <c r="E1217" t="s">
        <v>3514</v>
      </c>
    </row>
    <row r="1218" spans="5:5" x14ac:dyDescent="0.2">
      <c r="E1218" t="s">
        <v>3515</v>
      </c>
    </row>
    <row r="1219" spans="5:5" x14ac:dyDescent="0.2">
      <c r="E1219">
        <v>0</v>
      </c>
    </row>
    <row r="1220" spans="5:5" x14ac:dyDescent="0.2">
      <c r="E1220" t="s">
        <v>3516</v>
      </c>
    </row>
    <row r="1221" spans="5:5" x14ac:dyDescent="0.2">
      <c r="E1221" t="s">
        <v>3517</v>
      </c>
    </row>
    <row r="1222" spans="5:5" x14ac:dyDescent="0.2">
      <c r="E1222">
        <v>0</v>
      </c>
    </row>
    <row r="1223" spans="5:5" x14ac:dyDescent="0.2">
      <c r="E1223" t="s">
        <v>3518</v>
      </c>
    </row>
    <row r="1224" spans="5:5" x14ac:dyDescent="0.2">
      <c r="E1224" t="s">
        <v>3519</v>
      </c>
    </row>
    <row r="1225" spans="5:5" x14ac:dyDescent="0.2">
      <c r="E1225">
        <v>0</v>
      </c>
    </row>
    <row r="1226" spans="5:5" x14ac:dyDescent="0.2">
      <c r="E1226" t="s">
        <v>3520</v>
      </c>
    </row>
    <row r="1227" spans="5:5" x14ac:dyDescent="0.2">
      <c r="E1227" t="s">
        <v>3521</v>
      </c>
    </row>
    <row r="1228" spans="5:5" x14ac:dyDescent="0.2">
      <c r="E1228">
        <v>0</v>
      </c>
    </row>
    <row r="1229" spans="5:5" x14ac:dyDescent="0.2">
      <c r="E1229" t="s">
        <v>3522</v>
      </c>
    </row>
    <row r="1230" spans="5:5" x14ac:dyDescent="0.2">
      <c r="E1230" t="s">
        <v>3523</v>
      </c>
    </row>
    <row r="1231" spans="5:5" x14ac:dyDescent="0.2">
      <c r="E1231">
        <v>0</v>
      </c>
    </row>
    <row r="1232" spans="5:5" x14ac:dyDescent="0.2">
      <c r="E1232" t="s">
        <v>3524</v>
      </c>
    </row>
    <row r="1233" spans="5:5" x14ac:dyDescent="0.2">
      <c r="E1233" t="s">
        <v>3525</v>
      </c>
    </row>
    <row r="1234" spans="5:5" x14ac:dyDescent="0.2">
      <c r="E1234">
        <v>0</v>
      </c>
    </row>
    <row r="1235" spans="5:5" x14ac:dyDescent="0.2">
      <c r="E1235" t="s">
        <v>3526</v>
      </c>
    </row>
    <row r="1236" spans="5:5" x14ac:dyDescent="0.2">
      <c r="E1236" t="s">
        <v>3527</v>
      </c>
    </row>
    <row r="1237" spans="5:5" x14ac:dyDescent="0.2">
      <c r="E1237">
        <v>0</v>
      </c>
    </row>
    <row r="1238" spans="5:5" x14ac:dyDescent="0.2">
      <c r="E1238" t="s">
        <v>3528</v>
      </c>
    </row>
    <row r="1239" spans="5:5" x14ac:dyDescent="0.2">
      <c r="E1239" t="s">
        <v>3529</v>
      </c>
    </row>
    <row r="1240" spans="5:5" x14ac:dyDescent="0.2">
      <c r="E1240">
        <v>0</v>
      </c>
    </row>
    <row r="1241" spans="5:5" x14ac:dyDescent="0.2">
      <c r="E1241" t="s">
        <v>3530</v>
      </c>
    </row>
    <row r="1242" spans="5:5" x14ac:dyDescent="0.2">
      <c r="E1242" t="s">
        <v>3531</v>
      </c>
    </row>
    <row r="1243" spans="5:5" x14ac:dyDescent="0.2">
      <c r="E1243">
        <v>0</v>
      </c>
    </row>
    <row r="1244" spans="5:5" x14ac:dyDescent="0.2">
      <c r="E1244" t="s">
        <v>3532</v>
      </c>
    </row>
    <row r="1245" spans="5:5" x14ac:dyDescent="0.2">
      <c r="E1245" t="s">
        <v>3533</v>
      </c>
    </row>
    <row r="1246" spans="5:5" x14ac:dyDescent="0.2">
      <c r="E1246">
        <v>0</v>
      </c>
    </row>
    <row r="1247" spans="5:5" x14ac:dyDescent="0.2">
      <c r="E1247" t="s">
        <v>3534</v>
      </c>
    </row>
    <row r="1248" spans="5:5" x14ac:dyDescent="0.2">
      <c r="E1248" t="s">
        <v>3535</v>
      </c>
    </row>
    <row r="1249" spans="5:5" x14ac:dyDescent="0.2">
      <c r="E1249">
        <v>0</v>
      </c>
    </row>
    <row r="1250" spans="5:5" x14ac:dyDescent="0.2">
      <c r="E1250" t="s">
        <v>3536</v>
      </c>
    </row>
    <row r="1251" spans="5:5" x14ac:dyDescent="0.2">
      <c r="E1251" t="s">
        <v>3537</v>
      </c>
    </row>
    <row r="1252" spans="5:5" x14ac:dyDescent="0.2">
      <c r="E1252">
        <v>0</v>
      </c>
    </row>
    <row r="1253" spans="5:5" x14ac:dyDescent="0.2">
      <c r="E1253" t="s">
        <v>3538</v>
      </c>
    </row>
    <row r="1254" spans="5:5" x14ac:dyDescent="0.2">
      <c r="E1254" t="s">
        <v>3539</v>
      </c>
    </row>
    <row r="1255" spans="5:5" x14ac:dyDescent="0.2">
      <c r="E1255">
        <v>0</v>
      </c>
    </row>
    <row r="1256" spans="5:5" x14ac:dyDescent="0.2">
      <c r="E1256" t="s">
        <v>3540</v>
      </c>
    </row>
    <row r="1257" spans="5:5" x14ac:dyDescent="0.2">
      <c r="E1257" t="s">
        <v>3541</v>
      </c>
    </row>
    <row r="1258" spans="5:5" x14ac:dyDescent="0.2">
      <c r="E1258">
        <v>0</v>
      </c>
    </row>
    <row r="1259" spans="5:5" x14ac:dyDescent="0.2">
      <c r="E1259" t="s">
        <v>3542</v>
      </c>
    </row>
    <row r="1260" spans="5:5" x14ac:dyDescent="0.2">
      <c r="E1260" t="s">
        <v>3543</v>
      </c>
    </row>
    <row r="1261" spans="5:5" x14ac:dyDescent="0.2">
      <c r="E1261">
        <v>0</v>
      </c>
    </row>
    <row r="1262" spans="5:5" x14ac:dyDescent="0.2">
      <c r="E1262" t="s">
        <v>3544</v>
      </c>
    </row>
    <row r="1263" spans="5:5" x14ac:dyDescent="0.2">
      <c r="E1263" t="s">
        <v>3545</v>
      </c>
    </row>
    <row r="1264" spans="5:5" x14ac:dyDescent="0.2">
      <c r="E1264">
        <v>0</v>
      </c>
    </row>
    <row r="1265" spans="5:5" x14ac:dyDescent="0.2">
      <c r="E1265" t="s">
        <v>3546</v>
      </c>
    </row>
    <row r="1266" spans="5:5" x14ac:dyDescent="0.2">
      <c r="E1266" t="s">
        <v>3547</v>
      </c>
    </row>
    <row r="1267" spans="5:5" x14ac:dyDescent="0.2">
      <c r="E1267">
        <v>0</v>
      </c>
    </row>
    <row r="1268" spans="5:5" x14ac:dyDescent="0.2">
      <c r="E1268" t="s">
        <v>3548</v>
      </c>
    </row>
    <row r="1269" spans="5:5" x14ac:dyDescent="0.2">
      <c r="E1269" t="s">
        <v>3549</v>
      </c>
    </row>
    <row r="1270" spans="5:5" x14ac:dyDescent="0.2">
      <c r="E1270">
        <v>0</v>
      </c>
    </row>
    <row r="1271" spans="5:5" x14ac:dyDescent="0.2">
      <c r="E1271" t="s">
        <v>3550</v>
      </c>
    </row>
    <row r="1272" spans="5:5" x14ac:dyDescent="0.2">
      <c r="E1272" t="s">
        <v>3551</v>
      </c>
    </row>
    <row r="1273" spans="5:5" x14ac:dyDescent="0.2">
      <c r="E1273">
        <v>0</v>
      </c>
    </row>
    <row r="1274" spans="5:5" x14ac:dyDescent="0.2">
      <c r="E1274" t="s">
        <v>3552</v>
      </c>
    </row>
    <row r="1275" spans="5:5" x14ac:dyDescent="0.2">
      <c r="E1275" t="s">
        <v>3553</v>
      </c>
    </row>
    <row r="1276" spans="5:5" x14ac:dyDescent="0.2">
      <c r="E1276">
        <v>0</v>
      </c>
    </row>
    <row r="1277" spans="5:5" x14ac:dyDescent="0.2">
      <c r="E1277" t="s">
        <v>3554</v>
      </c>
    </row>
    <row r="1278" spans="5:5" x14ac:dyDescent="0.2">
      <c r="E1278" t="s">
        <v>3555</v>
      </c>
    </row>
    <row r="1279" spans="5:5" x14ac:dyDescent="0.2">
      <c r="E1279">
        <v>0</v>
      </c>
    </row>
    <row r="1280" spans="5:5" x14ac:dyDescent="0.2">
      <c r="E1280" t="s">
        <v>3556</v>
      </c>
    </row>
    <row r="1281" spans="5:5" x14ac:dyDescent="0.2">
      <c r="E1281" t="s">
        <v>3557</v>
      </c>
    </row>
    <row r="1282" spans="5:5" x14ac:dyDescent="0.2">
      <c r="E1282">
        <v>0</v>
      </c>
    </row>
    <row r="1283" spans="5:5" x14ac:dyDescent="0.2">
      <c r="E1283" t="s">
        <v>3558</v>
      </c>
    </row>
    <row r="1284" spans="5:5" x14ac:dyDescent="0.2">
      <c r="E1284" t="s">
        <v>3559</v>
      </c>
    </row>
    <row r="1285" spans="5:5" x14ac:dyDescent="0.2">
      <c r="E1285">
        <v>0</v>
      </c>
    </row>
    <row r="1286" spans="5:5" x14ac:dyDescent="0.2">
      <c r="E1286" t="s">
        <v>3560</v>
      </c>
    </row>
    <row r="1287" spans="5:5" x14ac:dyDescent="0.2">
      <c r="E1287" t="s">
        <v>3561</v>
      </c>
    </row>
    <row r="1288" spans="5:5" x14ac:dyDescent="0.2">
      <c r="E1288">
        <v>0</v>
      </c>
    </row>
    <row r="1289" spans="5:5" x14ac:dyDescent="0.2">
      <c r="E1289" t="s">
        <v>3562</v>
      </c>
    </row>
    <row r="1290" spans="5:5" x14ac:dyDescent="0.2">
      <c r="E1290" t="s">
        <v>3563</v>
      </c>
    </row>
    <row r="1291" spans="5:5" x14ac:dyDescent="0.2">
      <c r="E1291">
        <v>0</v>
      </c>
    </row>
    <row r="1292" spans="5:5" x14ac:dyDescent="0.2">
      <c r="E1292" t="s">
        <v>3564</v>
      </c>
    </row>
    <row r="1293" spans="5:5" x14ac:dyDescent="0.2">
      <c r="E1293" t="s">
        <v>3565</v>
      </c>
    </row>
    <row r="1294" spans="5:5" x14ac:dyDescent="0.2">
      <c r="E1294">
        <v>0</v>
      </c>
    </row>
    <row r="1295" spans="5:5" x14ac:dyDescent="0.2">
      <c r="E1295" t="s">
        <v>3566</v>
      </c>
    </row>
    <row r="1296" spans="5:5" x14ac:dyDescent="0.2">
      <c r="E1296" t="s">
        <v>3567</v>
      </c>
    </row>
    <row r="1297" spans="5:5" x14ac:dyDescent="0.2">
      <c r="E1297">
        <v>0</v>
      </c>
    </row>
    <row r="1298" spans="5:5" x14ac:dyDescent="0.2">
      <c r="E1298" t="s">
        <v>3568</v>
      </c>
    </row>
    <row r="1299" spans="5:5" x14ac:dyDescent="0.2">
      <c r="E1299" t="s">
        <v>3569</v>
      </c>
    </row>
    <row r="1300" spans="5:5" x14ac:dyDescent="0.2">
      <c r="E1300">
        <v>0</v>
      </c>
    </row>
    <row r="1301" spans="5:5" x14ac:dyDescent="0.2">
      <c r="E1301" t="s">
        <v>3570</v>
      </c>
    </row>
    <row r="1302" spans="5:5" x14ac:dyDescent="0.2">
      <c r="E1302" t="s">
        <v>3571</v>
      </c>
    </row>
    <row r="1303" spans="5:5" x14ac:dyDescent="0.2">
      <c r="E1303">
        <v>0</v>
      </c>
    </row>
    <row r="1304" spans="5:5" x14ac:dyDescent="0.2">
      <c r="E1304" t="s">
        <v>3572</v>
      </c>
    </row>
    <row r="1305" spans="5:5" x14ac:dyDescent="0.2">
      <c r="E1305" t="s">
        <v>3573</v>
      </c>
    </row>
    <row r="1306" spans="5:5" x14ac:dyDescent="0.2">
      <c r="E1306">
        <v>0</v>
      </c>
    </row>
    <row r="1307" spans="5:5" x14ac:dyDescent="0.2">
      <c r="E1307" t="s">
        <v>3574</v>
      </c>
    </row>
    <row r="1308" spans="5:5" x14ac:dyDescent="0.2">
      <c r="E1308" t="s">
        <v>3575</v>
      </c>
    </row>
    <row r="1309" spans="5:5" x14ac:dyDescent="0.2">
      <c r="E1309">
        <v>0</v>
      </c>
    </row>
    <row r="1310" spans="5:5" x14ac:dyDescent="0.2">
      <c r="E1310" t="s">
        <v>3576</v>
      </c>
    </row>
    <row r="1311" spans="5:5" x14ac:dyDescent="0.2">
      <c r="E1311" t="s">
        <v>3577</v>
      </c>
    </row>
    <row r="1312" spans="5:5" x14ac:dyDescent="0.2">
      <c r="E1312">
        <v>0</v>
      </c>
    </row>
    <row r="1313" spans="5:5" x14ac:dyDescent="0.2">
      <c r="E1313" t="s">
        <v>3578</v>
      </c>
    </row>
    <row r="1314" spans="5:5" x14ac:dyDescent="0.2">
      <c r="E1314" t="s">
        <v>3579</v>
      </c>
    </row>
    <row r="1315" spans="5:5" x14ac:dyDescent="0.2">
      <c r="E1315">
        <v>0</v>
      </c>
    </row>
    <row r="1316" spans="5:5" x14ac:dyDescent="0.2">
      <c r="E1316" t="s">
        <v>3580</v>
      </c>
    </row>
    <row r="1317" spans="5:5" x14ac:dyDescent="0.2">
      <c r="E1317" t="s">
        <v>3581</v>
      </c>
    </row>
    <row r="1318" spans="5:5" x14ac:dyDescent="0.2">
      <c r="E1318">
        <v>0</v>
      </c>
    </row>
    <row r="1319" spans="5:5" x14ac:dyDescent="0.2">
      <c r="E1319" t="s">
        <v>3582</v>
      </c>
    </row>
    <row r="1320" spans="5:5" x14ac:dyDescent="0.2">
      <c r="E1320" t="s">
        <v>3583</v>
      </c>
    </row>
    <row r="1321" spans="5:5" x14ac:dyDescent="0.2">
      <c r="E1321">
        <v>0</v>
      </c>
    </row>
    <row r="1322" spans="5:5" x14ac:dyDescent="0.2">
      <c r="E1322" t="s">
        <v>3584</v>
      </c>
    </row>
    <row r="1323" spans="5:5" x14ac:dyDescent="0.2">
      <c r="E1323" t="s">
        <v>3585</v>
      </c>
    </row>
    <row r="1324" spans="5:5" x14ac:dyDescent="0.2">
      <c r="E1324">
        <v>9488001</v>
      </c>
    </row>
    <row r="1325" spans="5:5" x14ac:dyDescent="0.2">
      <c r="E1325" t="s">
        <v>3586</v>
      </c>
    </row>
    <row r="1326" spans="5:5" x14ac:dyDescent="0.2">
      <c r="E1326" t="s">
        <v>3587</v>
      </c>
    </row>
    <row r="1327" spans="5:5" x14ac:dyDescent="0.2">
      <c r="E1327">
        <v>9626175</v>
      </c>
    </row>
    <row r="1328" spans="5:5" x14ac:dyDescent="0.2">
      <c r="E1328" t="s">
        <v>3588</v>
      </c>
    </row>
    <row r="1329" spans="5:5" x14ac:dyDescent="0.2">
      <c r="E1329" t="s">
        <v>3589</v>
      </c>
    </row>
    <row r="1330" spans="5:5" x14ac:dyDescent="0.2">
      <c r="E1330">
        <v>0</v>
      </c>
    </row>
    <row r="1331" spans="5:5" x14ac:dyDescent="0.2">
      <c r="E1331" t="s">
        <v>3590</v>
      </c>
    </row>
    <row r="1332" spans="5:5" x14ac:dyDescent="0.2">
      <c r="E1332" t="s">
        <v>3591</v>
      </c>
    </row>
    <row r="1333" spans="5:5" x14ac:dyDescent="0.2">
      <c r="E1333">
        <v>0</v>
      </c>
    </row>
    <row r="1334" spans="5:5" x14ac:dyDescent="0.2">
      <c r="E1334" t="s">
        <v>3592</v>
      </c>
    </row>
    <row r="1335" spans="5:5" x14ac:dyDescent="0.2">
      <c r="E1335" t="s">
        <v>3593</v>
      </c>
    </row>
    <row r="1336" spans="5:5" x14ac:dyDescent="0.2">
      <c r="E1336">
        <v>0</v>
      </c>
    </row>
    <row r="1337" spans="5:5" x14ac:dyDescent="0.2">
      <c r="E1337" t="s">
        <v>3594</v>
      </c>
    </row>
    <row r="1338" spans="5:5" x14ac:dyDescent="0.2">
      <c r="E1338" t="s">
        <v>3595</v>
      </c>
    </row>
    <row r="1339" spans="5:5" x14ac:dyDescent="0.2">
      <c r="E1339">
        <v>0</v>
      </c>
    </row>
    <row r="1340" spans="5:5" x14ac:dyDescent="0.2">
      <c r="E1340" t="s">
        <v>3596</v>
      </c>
    </row>
    <row r="1341" spans="5:5" x14ac:dyDescent="0.2">
      <c r="E1341" t="s">
        <v>3597</v>
      </c>
    </row>
    <row r="1342" spans="5:5" x14ac:dyDescent="0.2">
      <c r="E1342">
        <v>0</v>
      </c>
    </row>
    <row r="1343" spans="5:5" x14ac:dyDescent="0.2">
      <c r="E1343" t="s">
        <v>3598</v>
      </c>
    </row>
    <row r="1344" spans="5:5" x14ac:dyDescent="0.2">
      <c r="E1344" t="s">
        <v>3599</v>
      </c>
    </row>
    <row r="1345" spans="5:5" x14ac:dyDescent="0.2">
      <c r="E1345">
        <v>0</v>
      </c>
    </row>
    <row r="1346" spans="5:5" x14ac:dyDescent="0.2">
      <c r="E1346" t="s">
        <v>3600</v>
      </c>
    </row>
    <row r="1347" spans="5:5" x14ac:dyDescent="0.2">
      <c r="E1347" t="s">
        <v>3601</v>
      </c>
    </row>
    <row r="1348" spans="5:5" x14ac:dyDescent="0.2">
      <c r="E1348">
        <v>0</v>
      </c>
    </row>
    <row r="1349" spans="5:5" x14ac:dyDescent="0.2">
      <c r="E1349" t="s">
        <v>3602</v>
      </c>
    </row>
    <row r="1350" spans="5:5" x14ac:dyDescent="0.2">
      <c r="E1350" t="s">
        <v>3603</v>
      </c>
    </row>
    <row r="1351" spans="5:5" x14ac:dyDescent="0.2">
      <c r="E1351">
        <v>0</v>
      </c>
    </row>
    <row r="1352" spans="5:5" x14ac:dyDescent="0.2">
      <c r="E1352" t="s">
        <v>3604</v>
      </c>
    </row>
    <row r="1353" spans="5:5" x14ac:dyDescent="0.2">
      <c r="E1353" t="s">
        <v>3605</v>
      </c>
    </row>
    <row r="1354" spans="5:5" x14ac:dyDescent="0.2">
      <c r="E1354">
        <v>0</v>
      </c>
    </row>
    <row r="1355" spans="5:5" x14ac:dyDescent="0.2">
      <c r="E1355" t="s">
        <v>3606</v>
      </c>
    </row>
    <row r="1356" spans="5:5" x14ac:dyDescent="0.2">
      <c r="E1356" t="s">
        <v>3607</v>
      </c>
    </row>
    <row r="1357" spans="5:5" x14ac:dyDescent="0.2">
      <c r="E1357">
        <v>0</v>
      </c>
    </row>
    <row r="1358" spans="5:5" x14ac:dyDescent="0.2">
      <c r="E1358" t="s">
        <v>3608</v>
      </c>
    </row>
    <row r="1359" spans="5:5" x14ac:dyDescent="0.2">
      <c r="E1359" t="s">
        <v>3609</v>
      </c>
    </row>
    <row r="1360" spans="5:5" x14ac:dyDescent="0.2">
      <c r="E1360">
        <v>0</v>
      </c>
    </row>
    <row r="1361" spans="5:5" x14ac:dyDescent="0.2">
      <c r="E1361" t="s">
        <v>3610</v>
      </c>
    </row>
    <row r="1362" spans="5:5" x14ac:dyDescent="0.2">
      <c r="E1362" t="s">
        <v>3611</v>
      </c>
    </row>
    <row r="1363" spans="5:5" x14ac:dyDescent="0.2">
      <c r="E1363">
        <v>0</v>
      </c>
    </row>
    <row r="1364" spans="5:5" x14ac:dyDescent="0.2">
      <c r="E1364" t="s">
        <v>3612</v>
      </c>
    </row>
    <row r="1365" spans="5:5" x14ac:dyDescent="0.2">
      <c r="E1365" t="s">
        <v>3613</v>
      </c>
    </row>
    <row r="1366" spans="5:5" x14ac:dyDescent="0.2">
      <c r="E1366">
        <v>0</v>
      </c>
    </row>
    <row r="1367" spans="5:5" x14ac:dyDescent="0.2">
      <c r="E1367" t="s">
        <v>3614</v>
      </c>
    </row>
    <row r="1368" spans="5:5" x14ac:dyDescent="0.2">
      <c r="E1368" t="s">
        <v>3615</v>
      </c>
    </row>
    <row r="1369" spans="5:5" x14ac:dyDescent="0.2">
      <c r="E1369">
        <v>0</v>
      </c>
    </row>
    <row r="1370" spans="5:5" x14ac:dyDescent="0.2">
      <c r="E1370" t="s">
        <v>3616</v>
      </c>
    </row>
    <row r="1371" spans="5:5" x14ac:dyDescent="0.2">
      <c r="E1371" t="s">
        <v>3617</v>
      </c>
    </row>
    <row r="1372" spans="5:5" x14ac:dyDescent="0.2">
      <c r="E1372">
        <v>0</v>
      </c>
    </row>
    <row r="1373" spans="5:5" x14ac:dyDescent="0.2">
      <c r="E1373" t="s">
        <v>3618</v>
      </c>
    </row>
    <row r="1374" spans="5:5" x14ac:dyDescent="0.2">
      <c r="E1374" t="s">
        <v>3619</v>
      </c>
    </row>
    <row r="1375" spans="5:5" x14ac:dyDescent="0.2">
      <c r="E1375">
        <v>0</v>
      </c>
    </row>
    <row r="1376" spans="5:5" x14ac:dyDescent="0.2">
      <c r="E1376" t="s">
        <v>3620</v>
      </c>
    </row>
    <row r="1377" spans="5:5" x14ac:dyDescent="0.2">
      <c r="E1377" t="s">
        <v>3621</v>
      </c>
    </row>
    <row r="1378" spans="5:5" x14ac:dyDescent="0.2">
      <c r="E1378">
        <v>0</v>
      </c>
    </row>
    <row r="1379" spans="5:5" x14ac:dyDescent="0.2">
      <c r="E1379" t="s">
        <v>3622</v>
      </c>
    </row>
    <row r="1380" spans="5:5" x14ac:dyDescent="0.2">
      <c r="E1380" t="s">
        <v>3623</v>
      </c>
    </row>
    <row r="1381" spans="5:5" x14ac:dyDescent="0.2">
      <c r="E1381">
        <v>0</v>
      </c>
    </row>
    <row r="1382" spans="5:5" x14ac:dyDescent="0.2">
      <c r="E1382" t="s">
        <v>3624</v>
      </c>
    </row>
    <row r="1383" spans="5:5" x14ac:dyDescent="0.2">
      <c r="E1383" t="s">
        <v>3625</v>
      </c>
    </row>
    <row r="1384" spans="5:5" x14ac:dyDescent="0.2">
      <c r="E1384">
        <v>0</v>
      </c>
    </row>
    <row r="1385" spans="5:5" x14ac:dyDescent="0.2">
      <c r="E1385" t="s">
        <v>3626</v>
      </c>
    </row>
    <row r="1386" spans="5:5" x14ac:dyDescent="0.2">
      <c r="E1386" t="s">
        <v>3627</v>
      </c>
    </row>
    <row r="1387" spans="5:5" x14ac:dyDescent="0.2">
      <c r="E1387">
        <v>0</v>
      </c>
    </row>
    <row r="1388" spans="5:5" x14ac:dyDescent="0.2">
      <c r="E1388" t="s">
        <v>3628</v>
      </c>
    </row>
    <row r="1389" spans="5:5" x14ac:dyDescent="0.2">
      <c r="E1389" t="s">
        <v>3629</v>
      </c>
    </row>
    <row r="1390" spans="5:5" x14ac:dyDescent="0.2">
      <c r="E1390">
        <v>0</v>
      </c>
    </row>
    <row r="1391" spans="5:5" x14ac:dyDescent="0.2">
      <c r="E1391" t="s">
        <v>3630</v>
      </c>
    </row>
    <row r="1392" spans="5:5" x14ac:dyDescent="0.2">
      <c r="E1392" t="s">
        <v>3631</v>
      </c>
    </row>
    <row r="1393" spans="5:5" x14ac:dyDescent="0.2">
      <c r="E1393">
        <v>0</v>
      </c>
    </row>
    <row r="1394" spans="5:5" x14ac:dyDescent="0.2">
      <c r="E1394" t="s">
        <v>3632</v>
      </c>
    </row>
    <row r="1395" spans="5:5" x14ac:dyDescent="0.2">
      <c r="E1395" t="s">
        <v>3633</v>
      </c>
    </row>
    <row r="1396" spans="5:5" x14ac:dyDescent="0.2">
      <c r="E1396">
        <v>0</v>
      </c>
    </row>
    <row r="1397" spans="5:5" x14ac:dyDescent="0.2">
      <c r="E1397" t="s">
        <v>3634</v>
      </c>
    </row>
    <row r="1398" spans="5:5" x14ac:dyDescent="0.2">
      <c r="E1398" t="s">
        <v>3635</v>
      </c>
    </row>
    <row r="1399" spans="5:5" x14ac:dyDescent="0.2">
      <c r="E1399">
        <v>0</v>
      </c>
    </row>
    <row r="1400" spans="5:5" x14ac:dyDescent="0.2">
      <c r="E1400" t="s">
        <v>3636</v>
      </c>
    </row>
    <row r="1401" spans="5:5" x14ac:dyDescent="0.2">
      <c r="E1401" t="s">
        <v>3637</v>
      </c>
    </row>
    <row r="1402" spans="5:5" x14ac:dyDescent="0.2">
      <c r="E1402">
        <v>0</v>
      </c>
    </row>
    <row r="1403" spans="5:5" x14ac:dyDescent="0.2">
      <c r="E1403" t="s">
        <v>3638</v>
      </c>
    </row>
    <row r="1404" spans="5:5" x14ac:dyDescent="0.2">
      <c r="E1404" t="s">
        <v>3639</v>
      </c>
    </row>
    <row r="1405" spans="5:5" x14ac:dyDescent="0.2">
      <c r="E1405">
        <v>0</v>
      </c>
    </row>
    <row r="1406" spans="5:5" x14ac:dyDescent="0.2">
      <c r="E1406" t="s">
        <v>3640</v>
      </c>
    </row>
    <row r="1407" spans="5:5" x14ac:dyDescent="0.2">
      <c r="E1407" t="s">
        <v>3641</v>
      </c>
    </row>
    <row r="1408" spans="5:5" x14ac:dyDescent="0.2">
      <c r="E1408">
        <v>0</v>
      </c>
    </row>
    <row r="1409" spans="5:5" x14ac:dyDescent="0.2">
      <c r="E1409" t="s">
        <v>3642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23" sqref="E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86" t="s">
        <v>1768</v>
      </c>
      <c r="B5" s="2287"/>
      <c r="C5" s="2287"/>
      <c r="D5" s="2287"/>
      <c r="E5" s="2287"/>
      <c r="F5" s="2287"/>
      <c r="G5" s="2288"/>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2054</v>
      </c>
      <c r="B10" s="972"/>
      <c r="C10" s="977"/>
      <c r="D10" s="973"/>
      <c r="E10" s="974"/>
      <c r="F10" s="975"/>
      <c r="G10" s="976"/>
      <c r="H10" s="162"/>
      <c r="I10" s="162"/>
    </row>
    <row r="11" spans="1:9" s="669" customFormat="1" ht="22.5" customHeight="1" x14ac:dyDescent="0.2">
      <c r="A11" s="2291" t="s">
        <v>1924</v>
      </c>
      <c r="B11" s="2292"/>
      <c r="C11" s="2292"/>
      <c r="D11" s="2293"/>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20866431</v>
      </c>
      <c r="F19" s="1754"/>
      <c r="G19" s="1756">
        <f>'Expenditures 15-22'!K33-SUM('Expenditures 15-22'!G33,'Expenditures 15-22'!I33)+'Expenditures 15-22'!D229</f>
        <v>20866431</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7655801</v>
      </c>
      <c r="F21" s="1757"/>
      <c r="G21" s="1760">
        <f>'Expenditures 15-22'!K42-SUM('Expenditures 15-22'!G42,'Expenditures 15-22'!I42)+'Expenditures 15-22'!K120-SUM('Expenditures 15-22'!G120,'Expenditures 15-22'!I120)+'Expenditures 15-22'!K180-SUM('Expenditures 15-22'!G180,'Expenditures 15-22'!I180)+'Expenditures 15-22'!D238</f>
        <v>7655801</v>
      </c>
      <c r="H21" s="988"/>
      <c r="I21" s="162"/>
    </row>
    <row r="22" spans="1:9" s="669" customFormat="1" ht="12" customHeight="1" x14ac:dyDescent="0.2">
      <c r="A22" s="995" t="s">
        <v>585</v>
      </c>
      <c r="B22" s="996"/>
      <c r="C22" s="994">
        <v>2200</v>
      </c>
      <c r="D22" s="1757"/>
      <c r="E22" s="1759">
        <f>'Expenditures 15-22'!K47-SUM('Expenditures 15-22'!G47,'Expenditures 15-22'!I47)+'Expenditures 15-22'!D243</f>
        <v>5511088</v>
      </c>
      <c r="F22" s="1757"/>
      <c r="G22" s="1760">
        <f>'Expenditures 15-22'!K47-SUM('Expenditures 15-22'!G47,'Expenditures 15-22'!I47)+'Expenditures 15-22'!D243</f>
        <v>5511088</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1915964</v>
      </c>
      <c r="F23" s="1757"/>
      <c r="G23" s="1759">
        <f>'Expenditures 15-22'!K53-SUM('Expenditures 15-22'!G53,'Expenditures 15-22'!I53)+'Expenditures 15-22'!D257+'Expenditures 15-22'!K330-SUM('Expenditures 15-22'!G330,'Expenditures 15-22'!I330)</f>
        <v>1915964</v>
      </c>
      <c r="H23" s="988"/>
      <c r="I23" s="162"/>
    </row>
    <row r="24" spans="1:9" s="669" customFormat="1" ht="12" customHeight="1" x14ac:dyDescent="0.2">
      <c r="A24" s="995" t="s">
        <v>587</v>
      </c>
      <c r="B24" s="996"/>
      <c r="C24" s="994">
        <v>2400</v>
      </c>
      <c r="D24" s="1757"/>
      <c r="E24" s="1759">
        <f>'Expenditures 15-22'!K57-SUM('Expenditures 15-22'!G57,'Expenditures 15-22'!I57)+'Expenditures 15-22'!D261</f>
        <v>0</v>
      </c>
      <c r="F24" s="1757"/>
      <c r="G24" s="1760">
        <f>'Expenditures 15-22'!K57-SUM('Expenditures 15-22'!G57,'Expenditures 15-22'!I57)+'Expenditures 15-22'!D261</f>
        <v>0</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246216</v>
      </c>
      <c r="E26" s="1759">
        <f>'Expenditures 15-22'!K122-SUM('Expenditures 15-22'!G122,'Expenditures 15-22'!I122)+E7</f>
        <v>0</v>
      </c>
      <c r="F26" s="1759">
        <f>'Expenditures 15-22'!K59-SUM('Expenditures 15-22'!G59,'Expenditures 15-22'!I59)+'Expenditures 15-22'!D263-E7</f>
        <v>246216</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523682</v>
      </c>
      <c r="E27" s="1759">
        <f>E8</f>
        <v>0</v>
      </c>
      <c r="F27" s="1759">
        <f>'Expenditures 15-22'!K60-SUM('Expenditures 15-22'!G60,'Expenditures 15-22'!I60)+'Expenditures 15-22'!D264-E8</f>
        <v>523682</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194770</v>
      </c>
      <c r="F28" s="1761">
        <f>'Expenditures 15-22'!K61-SUM('Expenditures 15-22'!G61,'Expenditures 15-22'!I61)+'Expenditures 15-22'!K124-SUM('Expenditures 15-22'!G124,'Expenditures 15-22'!I124)+'Expenditures 15-22'!D266-E9</f>
        <v>194770</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783602</v>
      </c>
      <c r="F29" s="1757"/>
      <c r="G29" s="1760">
        <f>'Expenditures 15-22'!K62-SUM('Expenditures 15-22'!G62,'Expenditures 15-22'!I62)+'Expenditures 15-22'!K125-SUM('Expenditures 15-22'!G125,'Expenditures 15-22'!I125)+'Expenditures 15-22'!K182-SUM('Expenditures 15-22'!G182,'Expenditures 15-22'!I182)+'Expenditures 15-22'!D267</f>
        <v>783602</v>
      </c>
      <c r="H29" s="986"/>
    </row>
    <row r="30" spans="1:9" ht="12" customHeight="1" x14ac:dyDescent="0.2">
      <c r="A30" s="995" t="s">
        <v>102</v>
      </c>
      <c r="B30" s="998"/>
      <c r="C30" s="994">
        <v>2560</v>
      </c>
      <c r="D30" s="1757"/>
      <c r="E30" s="1759">
        <f>'Expenditures 15-22'!K63-SUM('Expenditures 15-22'!G63,'Expenditures 15-22'!I63)+'Expenditures 15-22'!D268-E10</f>
        <v>152628</v>
      </c>
      <c r="F30" s="1757"/>
      <c r="G30" s="1759">
        <f>'Expenditures 15-22'!K63-SUM('Expenditures 15-22'!G63,'Expenditures 15-22'!I63)+'Expenditures 15-22'!D268-E10</f>
        <v>152628</v>
      </c>
    </row>
    <row r="31" spans="1:9" ht="12" customHeight="1" x14ac:dyDescent="0.2">
      <c r="A31" s="995" t="s">
        <v>103</v>
      </c>
      <c r="B31" s="998"/>
      <c r="C31" s="994">
        <v>2570</v>
      </c>
      <c r="D31" s="1759">
        <f>'Expenditures 15-22'!K64-SUM('Expenditures 15-22'!G64,'Expenditures 15-22'!I64)+'Expenditures 15-22'!D269-E12</f>
        <v>0</v>
      </c>
      <c r="E31" s="1759">
        <f>E12</f>
        <v>0</v>
      </c>
      <c r="F31" s="1759">
        <f>'Expenditures 15-22'!K64-SUM('Expenditures 15-22'!G64,'Expenditures 15-22'!I64)+'Expenditures 15-22'!D269-E12</f>
        <v>0</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541</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1121</v>
      </c>
      <c r="B35" s="998"/>
      <c r="C35" s="994">
        <v>2630</v>
      </c>
      <c r="D35" s="1757"/>
      <c r="E35" s="1759">
        <f>'Expenditures 15-22'!K69-SUM('Expenditures 15-22'!G69,'Expenditures 15-22'!I69)+'Expenditures 15-22'!D274</f>
        <v>0</v>
      </c>
      <c r="F35" s="1757"/>
      <c r="G35" s="1759">
        <f>'Expenditures 15-22'!K69-SUM('Expenditures 15-22'!G69,'Expenditures 15-22'!I69)+'Expenditures 15-22'!D274</f>
        <v>0</v>
      </c>
    </row>
    <row r="36" spans="1:7" ht="12" customHeight="1" x14ac:dyDescent="0.2">
      <c r="A36" s="995" t="s">
        <v>423</v>
      </c>
      <c r="B36" s="998"/>
      <c r="C36" s="994">
        <v>2640</v>
      </c>
      <c r="D36" s="1759">
        <f>'Expenditures 15-22'!K70-SUM('Expenditures 15-22'!G70,'Expenditures 15-22'!I70)+'Expenditures 15-22'!D275-E13</f>
        <v>416115</v>
      </c>
      <c r="E36" s="1759">
        <f>E13</f>
        <v>0</v>
      </c>
      <c r="F36" s="1759">
        <f>'Expenditures 15-22'!K70-SUM('Expenditures 15-22'!G70,'Expenditures 15-22'!I70)+'Expenditures 15-22'!D275-E13</f>
        <v>416115</v>
      </c>
      <c r="G36" s="1759">
        <f>E13</f>
        <v>0</v>
      </c>
    </row>
    <row r="37" spans="1:7" ht="12" customHeight="1" x14ac:dyDescent="0.2">
      <c r="A37" s="995" t="s">
        <v>424</v>
      </c>
      <c r="B37" s="998"/>
      <c r="C37" s="994">
        <v>2660</v>
      </c>
      <c r="D37" s="1759">
        <f>'Expenditures 15-22'!K71-SUM('Expenditures 15-22'!G71,'Expenditures 15-22'!I71)+'Expenditures 15-22'!D276-E14</f>
        <v>841417</v>
      </c>
      <c r="E37" s="1759">
        <f>E14</f>
        <v>0</v>
      </c>
      <c r="F37" s="1759">
        <f>'Expenditures 15-22'!K71-SUM('Expenditures 15-22'!G71,'Expenditures 15-22'!I71)+'Expenditures 15-22'!D276-E14</f>
        <v>841417</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1933</v>
      </c>
      <c r="F38" s="1757"/>
      <c r="G38" s="1759">
        <f>'Expenditures 15-22'!K73-SUM('Expenditures 15-22'!G73,'Expenditures 15-22'!I73)+'Expenditures 15-22'!K128-SUM('Expenditures 15-22'!G128,'Expenditures 15-22'!I128)+'Expenditures 15-22'!K183-SUM('Expenditures 15-22'!G183,'Expenditures 15-22'!I183)+'Expenditures 15-22'!D278</f>
        <v>1933</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0</v>
      </c>
      <c r="F39" s="1757"/>
      <c r="G39" s="1759">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1909</v>
      </c>
      <c r="B40" s="992"/>
      <c r="C40" s="994"/>
      <c r="D40" s="1757"/>
      <c r="E40" s="1761">
        <f>-'Contracts Paid in CY 29'!G141</f>
        <v>-644589</v>
      </c>
      <c r="F40" s="1757"/>
      <c r="G40" s="1761">
        <f>-'Contracts Paid in CY 29'!G141</f>
        <v>-644589</v>
      </c>
    </row>
    <row r="41" spans="1:7" ht="12" customHeight="1" x14ac:dyDescent="0.2">
      <c r="A41" s="999" t="s">
        <v>158</v>
      </c>
      <c r="B41" s="1000"/>
      <c r="C41" s="1001"/>
      <c r="D41" s="1761">
        <f>SUM(D19:D39)</f>
        <v>2027430</v>
      </c>
      <c r="E41" s="1761">
        <f>SUM(E19:E40)</f>
        <v>36437628</v>
      </c>
      <c r="F41" s="1761">
        <f>SUM(F19:F39)</f>
        <v>2222200</v>
      </c>
      <c r="G41" s="1761">
        <f>SUM(G19:G40)</f>
        <v>36242858</v>
      </c>
    </row>
    <row r="42" spans="1:7" x14ac:dyDescent="0.2">
      <c r="A42" s="988"/>
      <c r="B42" s="162"/>
      <c r="C42" s="1002"/>
      <c r="D42" s="2289" t="s">
        <v>543</v>
      </c>
      <c r="E42" s="2290"/>
      <c r="F42" s="1003" t="s">
        <v>544</v>
      </c>
      <c r="G42" s="1004"/>
    </row>
    <row r="43" spans="1:7" ht="12" customHeight="1" x14ac:dyDescent="0.2">
      <c r="A43" s="988"/>
      <c r="B43" s="162"/>
      <c r="C43" s="1002"/>
      <c r="D43" s="1762" t="s">
        <v>493</v>
      </c>
      <c r="E43" s="1763">
        <f>D41</f>
        <v>2027430</v>
      </c>
      <c r="F43" s="1762" t="s">
        <v>495</v>
      </c>
      <c r="G43" s="1763">
        <f>F41</f>
        <v>2222200</v>
      </c>
    </row>
    <row r="44" spans="1:7" ht="12" customHeight="1" x14ac:dyDescent="0.2">
      <c r="A44" s="988"/>
      <c r="B44" s="162"/>
      <c r="C44" s="1002"/>
      <c r="D44" s="1762" t="s">
        <v>494</v>
      </c>
      <c r="E44" s="1763">
        <f>E41</f>
        <v>36437628</v>
      </c>
      <c r="F44" s="1762" t="s">
        <v>494</v>
      </c>
      <c r="G44" s="1763">
        <f>G41</f>
        <v>36242858</v>
      </c>
    </row>
    <row r="45" spans="1:7" ht="12" customHeight="1" x14ac:dyDescent="0.2">
      <c r="A45" s="988"/>
      <c r="B45" s="162"/>
      <c r="C45" s="162"/>
      <c r="D45" s="1764" t="s">
        <v>1063</v>
      </c>
      <c r="E45" s="1765">
        <f>(E43/E44)</f>
        <v>5.5641108142385119E-2</v>
      </c>
      <c r="F45" s="1764" t="s">
        <v>1063</v>
      </c>
      <c r="G45" s="1765">
        <f>(G43/G44)</f>
        <v>6.1314149121462769E-2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9292DCF1-9FC7-4CD2-9BD8-11534F852062}"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5831A72F-A9A9-457B-B51D-80CC7F3F6378}"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0" sqref="F20"/>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5.5703125" style="1834" bestFit="1" customWidth="1"/>
    <col min="9" max="10" width="2" style="1834" bestFit="1" customWidth="1"/>
    <col min="11" max="11" width="9" style="1834" customWidth="1"/>
    <col min="12" max="16384" width="9.140625" style="1803"/>
  </cols>
  <sheetData>
    <row r="1" spans="1:10" x14ac:dyDescent="0.2">
      <c r="A1" s="2297" t="s">
        <v>1442</v>
      </c>
      <c r="B1" s="2297"/>
      <c r="C1" s="2297"/>
      <c r="D1" s="2297"/>
      <c r="E1" s="2297"/>
      <c r="F1" s="2297"/>
    </row>
    <row r="2" spans="1:10" x14ac:dyDescent="0.2">
      <c r="A2" s="1843" t="s">
        <v>2026</v>
      </c>
      <c r="B2" s="1804"/>
      <c r="C2" s="1843"/>
      <c r="D2" s="1804"/>
      <c r="E2" s="1804"/>
      <c r="F2" s="1805"/>
    </row>
    <row r="3" spans="1:10" x14ac:dyDescent="0.2">
      <c r="A3" s="1843" t="s">
        <v>1690</v>
      </c>
      <c r="B3" s="1804"/>
      <c r="C3" s="1843"/>
      <c r="D3" s="1804"/>
      <c r="E3" s="1804"/>
      <c r="F3" s="1805"/>
    </row>
    <row r="4" spans="1:10" ht="3.75" customHeight="1" x14ac:dyDescent="0.2">
      <c r="A4" s="1804"/>
      <c r="B4" s="1804"/>
      <c r="C4" s="1804"/>
      <c r="D4" s="1804"/>
      <c r="E4" s="1804"/>
      <c r="F4" s="1805"/>
    </row>
    <row r="5" spans="1:10" ht="15" x14ac:dyDescent="0.25">
      <c r="A5" s="2298" t="s">
        <v>1623</v>
      </c>
      <c r="B5" s="2299"/>
      <c r="C5" s="2300"/>
      <c r="D5" s="2300"/>
      <c r="E5" s="2300"/>
      <c r="F5" s="2300"/>
    </row>
    <row r="6" spans="1:10" ht="12" customHeight="1" x14ac:dyDescent="0.25">
      <c r="A6" s="1806"/>
      <c r="B6" s="1807"/>
      <c r="C6" s="2301" t="str">
        <f>COVER!A17</f>
        <v>School Association for Special Education in DuPage County</v>
      </c>
      <c r="D6" s="2301"/>
      <c r="E6" s="2301"/>
      <c r="F6" s="1808"/>
    </row>
    <row r="7" spans="1:10" ht="11.25" customHeight="1" thickBot="1" x14ac:dyDescent="0.3">
      <c r="A7" s="1806"/>
      <c r="B7" s="1807"/>
      <c r="C7" s="2302" t="str">
        <f>COVER!A13</f>
        <v>19-022-8030-60</v>
      </c>
      <c r="D7" s="2302"/>
      <c r="E7" s="2302"/>
      <c r="F7" s="1808"/>
    </row>
    <row r="8" spans="1:10" ht="25.5" customHeight="1" thickBot="1" x14ac:dyDescent="0.25">
      <c r="A8" s="1849" t="s">
        <v>2003</v>
      </c>
      <c r="B8" s="1809"/>
      <c r="C8" s="1845" t="s">
        <v>1770</v>
      </c>
      <c r="D8" s="1844" t="s">
        <v>1771</v>
      </c>
      <c r="E8" s="1846" t="s">
        <v>1443</v>
      </c>
      <c r="F8" s="1844" t="s">
        <v>1772</v>
      </c>
      <c r="H8" s="1810" t="b">
        <v>0</v>
      </c>
    </row>
    <row r="9" spans="1:10" ht="15.75" customHeight="1" x14ac:dyDescent="0.2">
      <c r="A9" s="1811" t="s">
        <v>1619</v>
      </c>
      <c r="B9" s="1812"/>
      <c r="C9" s="1813"/>
      <c r="D9" s="1813"/>
      <c r="E9" s="1814"/>
      <c r="F9" s="1815"/>
    </row>
    <row r="10" spans="1:10" ht="27.75" customHeight="1" x14ac:dyDescent="0.2">
      <c r="A10" s="1816" t="s">
        <v>1769</v>
      </c>
      <c r="B10" s="1817"/>
      <c r="C10" s="1818"/>
      <c r="D10" s="1818"/>
      <c r="E10" s="1847" t="s">
        <v>1444</v>
      </c>
      <c r="F10" s="1848" t="s">
        <v>1445</v>
      </c>
    </row>
    <row r="11" spans="1:10" ht="12" customHeight="1" x14ac:dyDescent="0.2">
      <c r="A11" s="1819" t="s">
        <v>1446</v>
      </c>
      <c r="B11" s="1820"/>
      <c r="C11" s="1821"/>
      <c r="D11" s="1821"/>
      <c r="E11" s="1822"/>
      <c r="F11" s="1823"/>
      <c r="H11" s="1834">
        <f>IF(C11="X",5,0)</f>
        <v>0</v>
      </c>
      <c r="I11" s="1834">
        <f>IF(D11="X",5,0)</f>
        <v>0</v>
      </c>
      <c r="J11" s="1834">
        <f>IF(E11="X",5,0)</f>
        <v>0</v>
      </c>
    </row>
    <row r="12" spans="1:10" ht="12" customHeight="1" x14ac:dyDescent="0.2">
      <c r="A12" s="1819" t="s">
        <v>1447</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1448</v>
      </c>
      <c r="B13" s="1820"/>
      <c r="C13" s="1821"/>
      <c r="D13" s="1821"/>
      <c r="E13" s="1824"/>
      <c r="F13" s="1823"/>
      <c r="H13" s="1834">
        <f t="shared" si="0"/>
        <v>0</v>
      </c>
      <c r="I13" s="1834">
        <f t="shared" si="1"/>
        <v>0</v>
      </c>
      <c r="J13" s="1834">
        <f t="shared" si="2"/>
        <v>0</v>
      </c>
    </row>
    <row r="14" spans="1:10" ht="12" customHeight="1" x14ac:dyDescent="0.2">
      <c r="A14" s="1819" t="s">
        <v>1449</v>
      </c>
      <c r="B14" s="1820"/>
      <c r="C14" s="1821"/>
      <c r="D14" s="1821"/>
      <c r="E14" s="1824"/>
      <c r="F14" s="1823"/>
      <c r="H14" s="1834">
        <f t="shared" si="0"/>
        <v>0</v>
      </c>
      <c r="I14" s="1834">
        <f t="shared" si="1"/>
        <v>0</v>
      </c>
      <c r="J14" s="1834">
        <f t="shared" si="2"/>
        <v>0</v>
      </c>
    </row>
    <row r="15" spans="1:10" ht="12" customHeight="1" x14ac:dyDescent="0.2">
      <c r="A15" s="1819" t="s">
        <v>1450</v>
      </c>
      <c r="B15" s="1820"/>
      <c r="C15" s="1821" t="s">
        <v>2068</v>
      </c>
      <c r="D15" s="1821" t="s">
        <v>2068</v>
      </c>
      <c r="E15" s="1824" t="s">
        <v>2068</v>
      </c>
      <c r="F15" s="1823" t="s">
        <v>2069</v>
      </c>
      <c r="H15" s="1834">
        <f t="shared" si="0"/>
        <v>5</v>
      </c>
      <c r="I15" s="1834">
        <f t="shared" si="1"/>
        <v>5</v>
      </c>
      <c r="J15" s="1834">
        <f t="shared" si="2"/>
        <v>5</v>
      </c>
    </row>
    <row r="16" spans="1:10" ht="12" customHeight="1" x14ac:dyDescent="0.2">
      <c r="A16" s="1819" t="s">
        <v>1451</v>
      </c>
      <c r="B16" s="1820"/>
      <c r="C16" s="1821"/>
      <c r="D16" s="1821"/>
      <c r="E16" s="1824"/>
      <c r="F16" s="1823"/>
      <c r="H16" s="1834">
        <f t="shared" si="0"/>
        <v>0</v>
      </c>
      <c r="I16" s="1834">
        <f t="shared" si="1"/>
        <v>0</v>
      </c>
      <c r="J16" s="1834">
        <f t="shared" si="2"/>
        <v>0</v>
      </c>
    </row>
    <row r="17" spans="1:12" ht="12" customHeight="1" x14ac:dyDescent="0.2">
      <c r="A17" s="1819" t="s">
        <v>1452</v>
      </c>
      <c r="B17" s="1820"/>
      <c r="C17" s="1821"/>
      <c r="D17" s="1821"/>
      <c r="E17" s="1824"/>
      <c r="F17" s="1823"/>
      <c r="H17" s="1834">
        <f t="shared" si="0"/>
        <v>0</v>
      </c>
      <c r="I17" s="1834">
        <f t="shared" si="1"/>
        <v>0</v>
      </c>
      <c r="J17" s="1834">
        <f t="shared" si="2"/>
        <v>0</v>
      </c>
    </row>
    <row r="18" spans="1:12" ht="12" customHeight="1" x14ac:dyDescent="0.2">
      <c r="A18" s="1819" t="s">
        <v>1453</v>
      </c>
      <c r="B18" s="1820"/>
      <c r="C18" s="1821"/>
      <c r="D18" s="1821"/>
      <c r="E18" s="1824"/>
      <c r="F18" s="1823"/>
      <c r="H18" s="1834">
        <f t="shared" si="0"/>
        <v>0</v>
      </c>
      <c r="I18" s="1834">
        <f t="shared" si="1"/>
        <v>0</v>
      </c>
      <c r="J18" s="1834">
        <f t="shared" si="2"/>
        <v>0</v>
      </c>
    </row>
    <row r="19" spans="1:12" ht="12" customHeight="1" x14ac:dyDescent="0.2">
      <c r="A19" s="1819" t="s">
        <v>1604</v>
      </c>
      <c r="B19" s="1820"/>
      <c r="C19" s="1821" t="s">
        <v>2068</v>
      </c>
      <c r="D19" s="1821" t="s">
        <v>2068</v>
      </c>
      <c r="E19" s="1824" t="s">
        <v>2068</v>
      </c>
      <c r="F19" s="1823" t="s">
        <v>2070</v>
      </c>
      <c r="H19" s="1834">
        <f t="shared" si="0"/>
        <v>5</v>
      </c>
      <c r="I19" s="1834">
        <f t="shared" si="1"/>
        <v>5</v>
      </c>
      <c r="J19" s="1834">
        <f t="shared" si="2"/>
        <v>5</v>
      </c>
    </row>
    <row r="20" spans="1:12" ht="12" customHeight="1" x14ac:dyDescent="0.2">
      <c r="A20" s="1819" t="s">
        <v>1605</v>
      </c>
      <c r="B20" s="1820"/>
      <c r="C20" s="1821"/>
      <c r="D20" s="1821"/>
      <c r="E20" s="1824"/>
      <c r="F20" s="1823"/>
      <c r="H20" s="1834">
        <f t="shared" si="0"/>
        <v>0</v>
      </c>
      <c r="I20" s="1834">
        <f t="shared" si="1"/>
        <v>0</v>
      </c>
      <c r="J20" s="1834">
        <f t="shared" si="2"/>
        <v>0</v>
      </c>
    </row>
    <row r="21" spans="1:12" ht="12" customHeight="1" x14ac:dyDescent="0.2">
      <c r="A21" s="1819" t="s">
        <v>1606</v>
      </c>
      <c r="B21" s="1820"/>
      <c r="C21" s="1821"/>
      <c r="D21" s="1821"/>
      <c r="E21" s="1824"/>
      <c r="F21" s="1823"/>
      <c r="H21" s="1834">
        <f t="shared" si="0"/>
        <v>0</v>
      </c>
      <c r="I21" s="1834">
        <f t="shared" si="1"/>
        <v>0</v>
      </c>
      <c r="J21" s="1834">
        <f t="shared" si="2"/>
        <v>0</v>
      </c>
    </row>
    <row r="22" spans="1:12" ht="12" customHeight="1" x14ac:dyDescent="0.2">
      <c r="A22" s="1819" t="s">
        <v>1607</v>
      </c>
      <c r="B22" s="1820"/>
      <c r="C22" s="1821"/>
      <c r="D22" s="1821"/>
      <c r="E22" s="1824"/>
      <c r="F22" s="1823"/>
      <c r="H22" s="1834">
        <f t="shared" si="0"/>
        <v>0</v>
      </c>
      <c r="I22" s="1834">
        <f t="shared" si="1"/>
        <v>0</v>
      </c>
      <c r="J22" s="1834">
        <f t="shared" si="2"/>
        <v>0</v>
      </c>
    </row>
    <row r="23" spans="1:12" ht="12" customHeight="1" x14ac:dyDescent="0.2">
      <c r="A23" s="1819" t="s">
        <v>1608</v>
      </c>
      <c r="B23" s="1820"/>
      <c r="C23" s="1821"/>
      <c r="D23" s="1821"/>
      <c r="E23" s="1824"/>
      <c r="F23" s="1823"/>
      <c r="H23" s="1834">
        <f t="shared" si="0"/>
        <v>0</v>
      </c>
      <c r="I23" s="1834">
        <f t="shared" si="1"/>
        <v>0</v>
      </c>
      <c r="J23" s="1834">
        <f t="shared" si="2"/>
        <v>0</v>
      </c>
    </row>
    <row r="24" spans="1:12" ht="12" customHeight="1" x14ac:dyDescent="0.2">
      <c r="A24" s="1819" t="s">
        <v>1609</v>
      </c>
      <c r="B24" s="1820"/>
      <c r="C24" s="1821"/>
      <c r="D24" s="1821"/>
      <c r="E24" s="1824"/>
      <c r="F24" s="1823"/>
      <c r="H24" s="1834">
        <f t="shared" si="0"/>
        <v>0</v>
      </c>
      <c r="I24" s="1834">
        <f t="shared" si="1"/>
        <v>0</v>
      </c>
      <c r="J24" s="1834">
        <f t="shared" si="2"/>
        <v>0</v>
      </c>
    </row>
    <row r="25" spans="1:12" ht="12" customHeight="1" x14ac:dyDescent="0.2">
      <c r="A25" s="1819" t="s">
        <v>1610</v>
      </c>
      <c r="B25" s="1820"/>
      <c r="C25" s="1821"/>
      <c r="D25" s="1821"/>
      <c r="E25" s="1824"/>
      <c r="F25" s="1823"/>
      <c r="H25" s="1834">
        <f t="shared" si="0"/>
        <v>0</v>
      </c>
      <c r="I25" s="1834">
        <f t="shared" si="1"/>
        <v>0</v>
      </c>
      <c r="J25" s="1834">
        <f t="shared" si="2"/>
        <v>0</v>
      </c>
    </row>
    <row r="26" spans="1:12" ht="12" customHeight="1" x14ac:dyDescent="0.2">
      <c r="A26" s="1819" t="s">
        <v>1611</v>
      </c>
      <c r="B26" s="1820"/>
      <c r="C26" s="1821"/>
      <c r="D26" s="1821"/>
      <c r="E26" s="1824"/>
      <c r="F26" s="1823"/>
      <c r="H26" s="1834">
        <f t="shared" si="0"/>
        <v>0</v>
      </c>
      <c r="I26" s="1834">
        <f t="shared" si="1"/>
        <v>0</v>
      </c>
      <c r="J26" s="1834">
        <f t="shared" si="2"/>
        <v>0</v>
      </c>
    </row>
    <row r="27" spans="1:12" ht="18.75" x14ac:dyDescent="0.2">
      <c r="A27" s="1819" t="s">
        <v>1612</v>
      </c>
      <c r="B27" s="1820"/>
      <c r="C27" s="1821"/>
      <c r="D27" s="1821"/>
      <c r="E27" s="1824"/>
      <c r="F27" s="1823"/>
      <c r="H27" s="1834">
        <f t="shared" si="0"/>
        <v>0</v>
      </c>
      <c r="I27" s="1834">
        <f t="shared" si="1"/>
        <v>0</v>
      </c>
      <c r="J27" s="1834">
        <f t="shared" si="2"/>
        <v>0</v>
      </c>
    </row>
    <row r="28" spans="1:12" ht="12" customHeight="1" x14ac:dyDescent="0.2">
      <c r="A28" s="1819" t="s">
        <v>1613</v>
      </c>
      <c r="B28" s="1820"/>
      <c r="C28" s="1821"/>
      <c r="D28" s="1821"/>
      <c r="E28" s="1824"/>
      <c r="F28" s="1823"/>
      <c r="H28" s="1834">
        <f t="shared" si="0"/>
        <v>0</v>
      </c>
      <c r="I28" s="1834">
        <f t="shared" si="1"/>
        <v>0</v>
      </c>
      <c r="J28" s="1834">
        <f t="shared" si="2"/>
        <v>0</v>
      </c>
    </row>
    <row r="29" spans="1:12" ht="12" customHeight="1" x14ac:dyDescent="0.2">
      <c r="A29" s="1819" t="s">
        <v>1614</v>
      </c>
      <c r="B29" s="1820"/>
      <c r="C29" s="1821"/>
      <c r="D29" s="1821"/>
      <c r="E29" s="1824"/>
      <c r="F29" s="1823"/>
      <c r="H29" s="1834">
        <f t="shared" si="0"/>
        <v>0</v>
      </c>
      <c r="I29" s="1834">
        <f t="shared" si="1"/>
        <v>0</v>
      </c>
      <c r="J29" s="1834">
        <f t="shared" si="2"/>
        <v>0</v>
      </c>
    </row>
    <row r="30" spans="1:12" ht="12" customHeight="1" x14ac:dyDescent="0.2">
      <c r="A30" s="1819" t="s">
        <v>1615</v>
      </c>
      <c r="B30" s="1820"/>
      <c r="C30" s="1821"/>
      <c r="D30" s="1821"/>
      <c r="E30" s="1824"/>
      <c r="F30" s="1823"/>
      <c r="H30" s="1834">
        <f t="shared" si="0"/>
        <v>0</v>
      </c>
      <c r="I30" s="1834">
        <f t="shared" si="1"/>
        <v>0</v>
      </c>
      <c r="J30" s="1834">
        <f t="shared" si="2"/>
        <v>0</v>
      </c>
    </row>
    <row r="31" spans="1:12" ht="12" customHeight="1" x14ac:dyDescent="0.2">
      <c r="A31" s="1819" t="s">
        <v>1616</v>
      </c>
      <c r="B31" s="1820"/>
      <c r="C31" s="1821"/>
      <c r="D31" s="1821"/>
      <c r="E31" s="1824"/>
      <c r="F31" s="1823"/>
      <c r="H31" s="1834">
        <f t="shared" si="0"/>
        <v>0</v>
      </c>
      <c r="I31" s="1834">
        <f t="shared" si="1"/>
        <v>0</v>
      </c>
      <c r="J31" s="1834">
        <f t="shared" si="2"/>
        <v>0</v>
      </c>
      <c r="L31" s="1825"/>
    </row>
    <row r="32" spans="1:12" ht="12" customHeight="1" x14ac:dyDescent="0.2">
      <c r="A32" s="1819" t="s">
        <v>1617</v>
      </c>
      <c r="B32" s="1820"/>
      <c r="C32" s="1821"/>
      <c r="D32" s="1821"/>
      <c r="E32" s="1824"/>
      <c r="F32" s="1823"/>
      <c r="H32" s="1834">
        <f t="shared" si="0"/>
        <v>0</v>
      </c>
      <c r="I32" s="1834">
        <f t="shared" si="1"/>
        <v>0</v>
      </c>
      <c r="J32" s="1834">
        <f t="shared" si="2"/>
        <v>0</v>
      </c>
    </row>
    <row r="33" spans="1:11" ht="12" customHeight="1" x14ac:dyDescent="0.2">
      <c r="A33" s="1819" t="s">
        <v>1618</v>
      </c>
      <c r="B33" s="1820"/>
      <c r="C33" s="1821"/>
      <c r="D33" s="1821"/>
      <c r="E33" s="1824"/>
      <c r="F33" s="1823"/>
      <c r="H33" s="1834">
        <f t="shared" si="0"/>
        <v>0</v>
      </c>
      <c r="I33" s="1834">
        <f t="shared" si="1"/>
        <v>0</v>
      </c>
      <c r="J33" s="1834">
        <f t="shared" si="2"/>
        <v>0</v>
      </c>
    </row>
    <row r="34" spans="1:11" ht="12" customHeight="1" x14ac:dyDescent="0.25">
      <c r="A34" s="1826"/>
      <c r="B34" s="1826"/>
      <c r="C34" s="1826"/>
      <c r="D34" s="1826"/>
      <c r="E34" s="1826"/>
      <c r="F34" s="1826"/>
      <c r="H34" s="1834">
        <f>SUM(H11:H32)</f>
        <v>10</v>
      </c>
      <c r="I34" s="1834">
        <f>SUM(I11:I32)</f>
        <v>10</v>
      </c>
      <c r="J34" s="1834">
        <f>SUM(J11:J32)</f>
        <v>10</v>
      </c>
      <c r="K34" s="1834">
        <f>SUM(H34:J34)</f>
        <v>30</v>
      </c>
    </row>
    <row r="35" spans="1:11" ht="12" customHeight="1" x14ac:dyDescent="0.2">
      <c r="A35" s="1827" t="s">
        <v>1455</v>
      </c>
      <c r="B35" s="1828"/>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29"/>
      <c r="B39" s="1829"/>
      <c r="C39" s="1829"/>
      <c r="D39" s="1829"/>
      <c r="E39" s="1829"/>
      <c r="F39" s="1829"/>
    </row>
    <row r="40" spans="1:11" s="1826" customFormat="1" ht="12" customHeight="1" x14ac:dyDescent="0.25">
      <c r="A40" s="1830" t="s">
        <v>1454</v>
      </c>
      <c r="B40" s="1831"/>
      <c r="C40" s="2311"/>
      <c r="D40" s="2311"/>
      <c r="E40" s="2311"/>
      <c r="F40" s="2312"/>
      <c r="H40" s="1835"/>
      <c r="I40" s="1835"/>
      <c r="J40" s="1835"/>
      <c r="K40" s="1835"/>
    </row>
    <row r="41" spans="1:11" s="1826" customFormat="1" ht="12" customHeight="1" x14ac:dyDescent="0.25">
      <c r="A41" s="2313"/>
      <c r="B41" s="2314"/>
      <c r="C41" s="2314"/>
      <c r="D41" s="2314"/>
      <c r="E41" s="2314"/>
      <c r="F41" s="2315"/>
      <c r="H41" s="1835"/>
      <c r="I41" s="1835"/>
      <c r="J41" s="1835"/>
      <c r="K41" s="1835"/>
    </row>
    <row r="42" spans="1:11" s="1826" customFormat="1" ht="12" customHeight="1" x14ac:dyDescent="0.25">
      <c r="A42" s="2313"/>
      <c r="B42" s="2314"/>
      <c r="C42" s="2314"/>
      <c r="D42" s="2314"/>
      <c r="E42" s="2314"/>
      <c r="F42" s="2315"/>
      <c r="H42" s="1835"/>
      <c r="I42" s="1835"/>
      <c r="J42" s="1835"/>
      <c r="K42" s="1835"/>
    </row>
    <row r="43" spans="1:11" s="1826" customFormat="1" ht="15" x14ac:dyDescent="0.25">
      <c r="A43" s="2305"/>
      <c r="B43" s="2306"/>
      <c r="C43" s="2306"/>
      <c r="D43" s="2306"/>
      <c r="E43" s="2306"/>
      <c r="F43" s="2307"/>
      <c r="H43" s="1835"/>
      <c r="I43" s="1835"/>
      <c r="J43" s="1835"/>
      <c r="K43" s="1835"/>
    </row>
    <row r="44" spans="1:11" s="1826" customFormat="1" ht="12" hidden="1" customHeight="1" x14ac:dyDescent="0.25">
      <c r="A44" s="2305"/>
      <c r="B44" s="2306"/>
      <c r="C44" s="2306"/>
      <c r="D44" s="2306"/>
      <c r="E44" s="2306"/>
      <c r="F44" s="2307"/>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algorithmName="SHA-512" hashValue="BRPHoNwUsTuO4cqiDVnyKsm5ssNJFSeGuU3uFR/uSLxJXniRDz68ExtgEiwJacaC2of1fB+ficIqObFmSwgpKQ==" saltValue="9vJljbU0ZrpW7oiOPnY/yQ==" spinCount="100000" sheet="1" formatCells="0"/>
  <customSheetViews>
    <customSheetView guid="{9292DCF1-9FC7-4CD2-9BD8-11534F852062}" scale="110" showGridLines="0" hiddenRows="1">
      <pane ySplit="4" topLeftCell="A7" activePane="bottomLeft" state="frozen"/>
      <selection pane="bottomLeft" activeCell="F20" sqref="F20"/>
      <pageMargins left="0.3" right="0.2" top="0.68" bottom="0.37" header="0.17" footer="0.17"/>
      <printOptions headings="1"/>
      <pageSetup scale="85" orientation="landscape" r:id="rId1"/>
      <headerFooter>
        <oddFooter>&amp;C&amp;8Page 31</oddFooter>
      </headerFooter>
    </customSheetView>
    <customSheetView guid="{5831A72F-A9A9-457B-B51D-80CC7F3F6378}"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DFD2E2B7-5A3C-4DC7-8C2C-BA8BBF72EA05}" scale="110" showGridLines="0" hiddenRows="1">
      <pane ySplit="4" topLeftCell="A7" activePane="bottomLeft" state="frozen"/>
      <selection pane="bottomLeft" activeCell="F20" sqref="F20"/>
      <pageMargins left="0.3" right="0.2" top="0.68" bottom="0.37" header="0.17" footer="0.17"/>
      <printOptions headings="1"/>
      <pageSetup scale="85" orientation="landscape" r:id="rId6"/>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M31" sqref="M3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50" t="s">
        <v>693</v>
      </c>
      <c r="B6" s="1597"/>
      <c r="C6" s="1597"/>
      <c r="D6" s="1597"/>
      <c r="E6" s="1598"/>
      <c r="F6" s="1016"/>
      <c r="G6" s="1010"/>
      <c r="H6" s="1017" t="s">
        <v>1086</v>
      </c>
      <c r="I6" s="2321" t="str">
        <f>COVER!A17</f>
        <v>School Association for Special Education in DuPage County</v>
      </c>
      <c r="J6" s="2322"/>
      <c r="Q6" s="1619"/>
    </row>
    <row r="7" spans="1:17" x14ac:dyDescent="0.2">
      <c r="A7" s="2323" t="s">
        <v>924</v>
      </c>
      <c r="B7" s="2324"/>
      <c r="C7" s="2324"/>
      <c r="D7" s="2324"/>
      <c r="E7" s="2325"/>
      <c r="F7" s="1018"/>
      <c r="G7" s="1010"/>
      <c r="H7" s="1017" t="s">
        <v>390</v>
      </c>
      <c r="I7" s="2326" t="str">
        <f>COVER!A13</f>
        <v>19-022-8030-60</v>
      </c>
      <c r="J7" s="2326"/>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1" t="s">
        <v>1691</v>
      </c>
      <c r="F9" s="1024"/>
      <c r="G9" s="1024"/>
      <c r="H9" s="1852" t="s">
        <v>1692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27" t="s">
        <v>502</v>
      </c>
      <c r="B11" s="2328"/>
      <c r="C11" s="232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1304828</v>
      </c>
      <c r="F12" s="1040"/>
      <c r="G12" s="1766">
        <f t="shared" ref="G12:G18" si="0">SUM(E12:F12)</f>
        <v>1304828</v>
      </c>
      <c r="H12" s="1041"/>
      <c r="I12" s="1040"/>
      <c r="J12" s="1766">
        <f t="shared" ref="J12:J18" si="1">SUM(H12:I12)</f>
        <v>0</v>
      </c>
    </row>
    <row r="13" spans="1:17" ht="15" customHeight="1" x14ac:dyDescent="0.2">
      <c r="A13" s="1036">
        <v>2</v>
      </c>
      <c r="B13" s="1037" t="s">
        <v>44</v>
      </c>
      <c r="C13" s="1038"/>
      <c r="D13" s="1039">
        <v>2330</v>
      </c>
      <c r="E13" s="1766">
        <f>'Expenditures 15-22'!K51</f>
        <v>605633</v>
      </c>
      <c r="F13" s="1040"/>
      <c r="G13" s="1766">
        <f t="shared" si="0"/>
        <v>605633</v>
      </c>
      <c r="H13" s="1041"/>
      <c r="I13" s="1040"/>
      <c r="J13" s="1766">
        <f t="shared" si="1"/>
        <v>0</v>
      </c>
    </row>
    <row r="14" spans="1:17" ht="15" customHeight="1" x14ac:dyDescent="0.2">
      <c r="A14" s="1036">
        <v>3</v>
      </c>
      <c r="B14" s="1037" t="s">
        <v>45</v>
      </c>
      <c r="C14" s="1038"/>
      <c r="D14" s="1042">
        <v>2490</v>
      </c>
      <c r="E14" s="1766">
        <f>'Expenditures 15-22'!K56</f>
        <v>0</v>
      </c>
      <c r="F14" s="1040"/>
      <c r="G14" s="1766">
        <f t="shared" si="0"/>
        <v>0</v>
      </c>
      <c r="H14" s="1041"/>
      <c r="I14" s="1040"/>
      <c r="J14" s="1766">
        <f t="shared" si="1"/>
        <v>0</v>
      </c>
    </row>
    <row r="15" spans="1:17" ht="15" customHeight="1" x14ac:dyDescent="0.2">
      <c r="A15" s="1036">
        <v>4</v>
      </c>
      <c r="B15" s="1037" t="s">
        <v>1128</v>
      </c>
      <c r="C15" s="1038"/>
      <c r="D15" s="1039">
        <v>2510</v>
      </c>
      <c r="E15" s="1766">
        <f>'Expenditures 15-22'!K59</f>
        <v>246216</v>
      </c>
      <c r="F15" s="1766">
        <f>'Expenditures 15-22'!K122</f>
        <v>0</v>
      </c>
      <c r="G15" s="1766">
        <f t="shared" si="0"/>
        <v>246216</v>
      </c>
      <c r="H15" s="1041"/>
      <c r="I15" s="1041"/>
      <c r="J15" s="1766">
        <f t="shared" si="1"/>
        <v>0</v>
      </c>
    </row>
    <row r="16" spans="1:17" ht="15" customHeight="1" x14ac:dyDescent="0.2">
      <c r="A16" s="1036">
        <v>5</v>
      </c>
      <c r="B16" s="1037" t="s">
        <v>103</v>
      </c>
      <c r="C16" s="1038"/>
      <c r="D16" s="1039">
        <v>2570</v>
      </c>
      <c r="E16" s="1766">
        <f>'Expenditures 15-22'!K64</f>
        <v>0</v>
      </c>
      <c r="F16" s="1040"/>
      <c r="G16" s="1766">
        <f t="shared" si="0"/>
        <v>0</v>
      </c>
      <c r="H16" s="1041"/>
      <c r="I16" s="1040"/>
      <c r="J16" s="1766">
        <f t="shared" si="1"/>
        <v>0</v>
      </c>
    </row>
    <row r="17" spans="1:10" ht="15" customHeight="1" x14ac:dyDescent="0.2">
      <c r="A17" s="1036">
        <v>6</v>
      </c>
      <c r="B17" s="1037" t="s">
        <v>1120</v>
      </c>
      <c r="C17" s="1038"/>
      <c r="D17" s="1039">
        <v>2610</v>
      </c>
      <c r="E17" s="1766">
        <f>'Expenditures 15-22'!K67</f>
        <v>0</v>
      </c>
      <c r="F17" s="1040"/>
      <c r="G17" s="1766">
        <f t="shared" si="0"/>
        <v>0</v>
      </c>
      <c r="H17" s="1041"/>
      <c r="I17" s="1040"/>
      <c r="J17" s="1766">
        <f t="shared" si="1"/>
        <v>0</v>
      </c>
    </row>
    <row r="18" spans="1:10" ht="22.5" customHeight="1" x14ac:dyDescent="0.2">
      <c r="A18" s="1043">
        <v>7</v>
      </c>
      <c r="B18" s="2330" t="s">
        <v>7</v>
      </c>
      <c r="C18" s="2331"/>
      <c r="D18" s="2332"/>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2156677</v>
      </c>
      <c r="F19" s="1768">
        <f t="shared" si="2"/>
        <v>0</v>
      </c>
      <c r="G19" s="1768">
        <f t="shared" si="2"/>
        <v>2156677</v>
      </c>
      <c r="H19" s="1768">
        <f t="shared" si="2"/>
        <v>0</v>
      </c>
      <c r="I19" s="1768">
        <f t="shared" si="2"/>
        <v>0</v>
      </c>
      <c r="J19" s="1768">
        <f t="shared" si="2"/>
        <v>0</v>
      </c>
    </row>
    <row r="20" spans="1:10" ht="13.5" thickTop="1" x14ac:dyDescent="0.2">
      <c r="A20" s="1036">
        <v>9</v>
      </c>
      <c r="B20" s="2333" t="s">
        <v>1693</v>
      </c>
      <c r="C20" s="2333"/>
      <c r="D20" s="2334"/>
      <c r="E20" s="1047"/>
      <c r="F20" s="1047"/>
      <c r="G20" s="1047"/>
      <c r="H20" s="1047"/>
      <c r="I20" s="1047"/>
      <c r="J20" s="1769" t="str">
        <f>IF(AND(G19&gt;0,J19&gt;0),(((J19-G19)/G19)),"Enter Budget Data")</f>
        <v>Enter Budget Data</v>
      </c>
    </row>
    <row r="21" spans="1:10" ht="9"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39"/>
      <c r="D26" s="2339"/>
      <c r="E26" s="1051"/>
      <c r="F26" s="2338"/>
      <c r="G26" s="2338"/>
    </row>
    <row r="27" spans="1:10" x14ac:dyDescent="0.2">
      <c r="B27" s="1048"/>
      <c r="C27" s="1052" t="s">
        <v>1093</v>
      </c>
      <c r="D27" s="1053"/>
      <c r="E27" s="1054"/>
      <c r="F27" s="2335" t="s">
        <v>1585</v>
      </c>
      <c r="G27" s="2335"/>
    </row>
    <row r="28" spans="1:10" ht="28.5" customHeight="1" x14ac:dyDescent="0.2">
      <c r="B28" s="1048"/>
      <c r="C28" s="2337"/>
      <c r="D28" s="2337"/>
      <c r="E28" s="1055"/>
      <c r="F28" s="2337"/>
      <c r="G28" s="2337"/>
    </row>
    <row r="29" spans="1:10" x14ac:dyDescent="0.2">
      <c r="B29" s="1048"/>
      <c r="C29" s="1056" t="s">
        <v>1638</v>
      </c>
      <c r="E29" s="1057"/>
      <c r="F29" s="2336" t="s">
        <v>1586</v>
      </c>
      <c r="G29" s="233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18" t="s">
        <v>134</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3"/>
    </row>
    <row r="36" spans="1:10" ht="13.5" customHeight="1" x14ac:dyDescent="0.2">
      <c r="B36" s="1062"/>
      <c r="C36" s="2320" t="s">
        <v>1923</v>
      </c>
      <c r="D36" s="2319"/>
      <c r="E36" s="2319"/>
      <c r="F36" s="2319"/>
      <c r="G36" s="2319"/>
      <c r="H36" s="2319"/>
      <c r="I36" s="2319"/>
      <c r="J36" s="1064"/>
    </row>
    <row r="37" spans="1:10" ht="22.5" customHeight="1" x14ac:dyDescent="0.2">
      <c r="C37" s="2319"/>
      <c r="D37" s="2319"/>
      <c r="E37" s="2319"/>
      <c r="F37" s="2319"/>
      <c r="G37" s="2319"/>
      <c r="H37" s="2319"/>
      <c r="I37" s="2319"/>
      <c r="J37" s="1064"/>
    </row>
    <row r="38" spans="1:10" ht="7.5" customHeight="1" x14ac:dyDescent="0.2">
      <c r="C38" s="1063"/>
      <c r="D38" s="1065"/>
      <c r="E38" s="1066"/>
      <c r="F38" s="1067"/>
      <c r="G38" s="1066"/>
    </row>
    <row r="39" spans="1:10" ht="13.5" customHeight="1" x14ac:dyDescent="0.2">
      <c r="B39" s="1062"/>
      <c r="C39" s="2316" t="s">
        <v>937</v>
      </c>
      <c r="D39" s="2317"/>
      <c r="E39" s="2317"/>
      <c r="F39" s="2317"/>
      <c r="G39" s="2317"/>
      <c r="H39" s="2317"/>
      <c r="I39" s="231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9292DCF1-9FC7-4CD2-9BD8-11534F852062}"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5831A72F-A9A9-457B-B51D-80CC7F3F6378}"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1949</v>
      </c>
      <c r="C4" s="162" t="s">
        <v>1231</v>
      </c>
      <c r="D4" s="169" t="s">
        <v>10</v>
      </c>
      <c r="E4" s="170" t="s">
        <v>22</v>
      </c>
    </row>
    <row r="5" spans="1:5" x14ac:dyDescent="0.2">
      <c r="A5" s="168" t="s">
        <v>1951</v>
      </c>
      <c r="C5" s="162" t="s">
        <v>1231</v>
      </c>
      <c r="D5" s="169" t="s">
        <v>10</v>
      </c>
      <c r="E5" s="170" t="s">
        <v>22</v>
      </c>
    </row>
    <row r="6" spans="1:5" x14ac:dyDescent="0.2">
      <c r="A6" s="168" t="s">
        <v>1950</v>
      </c>
      <c r="C6" s="162" t="s">
        <v>1231</v>
      </c>
      <c r="D6" s="167" t="s">
        <v>11</v>
      </c>
      <c r="E6" s="170" t="s">
        <v>998</v>
      </c>
    </row>
    <row r="7" spans="1:5" x14ac:dyDescent="0.2">
      <c r="A7" s="168" t="s">
        <v>1952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1953</v>
      </c>
      <c r="C11" s="162" t="s">
        <v>1231</v>
      </c>
      <c r="D11" s="169" t="s">
        <v>14</v>
      </c>
      <c r="E11" s="170" t="s">
        <v>1218</v>
      </c>
    </row>
    <row r="12" spans="1:5" x14ac:dyDescent="0.2">
      <c r="B12" s="169" t="s">
        <v>1954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1955</v>
      </c>
      <c r="C15" s="162" t="s">
        <v>1231</v>
      </c>
      <c r="D15" s="169" t="s">
        <v>17</v>
      </c>
      <c r="E15" s="170" t="s">
        <v>657</v>
      </c>
    </row>
    <row r="16" spans="1:5" x14ac:dyDescent="0.2">
      <c r="A16" s="172"/>
      <c r="B16" s="162" t="s">
        <v>1956</v>
      </c>
      <c r="C16" s="162" t="s">
        <v>1231</v>
      </c>
      <c r="D16" s="169" t="s">
        <v>702</v>
      </c>
      <c r="E16" s="170" t="s">
        <v>1100</v>
      </c>
    </row>
    <row r="17" spans="1:5" x14ac:dyDescent="0.2">
      <c r="B17" s="167" t="s">
        <v>1045</v>
      </c>
      <c r="C17" s="162" t="s">
        <v>1231</v>
      </c>
    </row>
    <row r="18" spans="1:5" x14ac:dyDescent="0.2">
      <c r="B18" s="167" t="s">
        <v>1962</v>
      </c>
      <c r="D18" s="169" t="s">
        <v>18</v>
      </c>
      <c r="E18" s="170" t="s">
        <v>1101</v>
      </c>
    </row>
    <row r="19" spans="1:5" x14ac:dyDescent="0.2">
      <c r="A19" s="168" t="s">
        <v>1161</v>
      </c>
      <c r="C19" s="162" t="s">
        <v>1231</v>
      </c>
      <c r="D19" s="169"/>
      <c r="E19" s="171"/>
    </row>
    <row r="20" spans="1:5" x14ac:dyDescent="0.2">
      <c r="B20" s="167" t="s">
        <v>1957</v>
      </c>
      <c r="C20" s="162" t="s">
        <v>1231</v>
      </c>
      <c r="D20" s="169" t="s">
        <v>19</v>
      </c>
      <c r="E20" s="170" t="s">
        <v>53</v>
      </c>
    </row>
    <row r="21" spans="1:5" x14ac:dyDescent="0.2">
      <c r="B21" s="167" t="s">
        <v>1958</v>
      </c>
      <c r="C21" s="162" t="s">
        <v>1231</v>
      </c>
      <c r="D21" s="169" t="s">
        <v>20</v>
      </c>
      <c r="E21" s="170" t="s">
        <v>1698</v>
      </c>
    </row>
    <row r="22" spans="1:5" x14ac:dyDescent="0.2">
      <c r="A22" s="168"/>
      <c r="B22" s="162" t="s">
        <v>1946</v>
      </c>
      <c r="C22" s="162" t="s">
        <v>1231</v>
      </c>
      <c r="D22" s="167" t="s">
        <v>1948</v>
      </c>
      <c r="E22" s="1791" t="s">
        <v>1699</v>
      </c>
    </row>
    <row r="23" spans="1:5" x14ac:dyDescent="0.2">
      <c r="A23" s="168"/>
      <c r="B23" s="162" t="s">
        <v>1947</v>
      </c>
      <c r="D23" s="167" t="s">
        <v>658</v>
      </c>
      <c r="E23" s="1791" t="s">
        <v>1016</v>
      </c>
    </row>
    <row r="24" spans="1:5" x14ac:dyDescent="0.2">
      <c r="A24" s="168" t="s">
        <v>1697</v>
      </c>
      <c r="C24" s="162" t="s">
        <v>1231</v>
      </c>
      <c r="D24" s="167" t="s">
        <v>1456</v>
      </c>
      <c r="E24" s="170" t="s">
        <v>1017</v>
      </c>
    </row>
    <row r="25" spans="1:5" x14ac:dyDescent="0.2">
      <c r="A25" s="168" t="s">
        <v>1959</v>
      </c>
      <c r="C25" s="162" t="s">
        <v>1231</v>
      </c>
      <c r="D25" s="169" t="s">
        <v>21</v>
      </c>
      <c r="E25" s="170" t="s">
        <v>1102</v>
      </c>
    </row>
    <row r="26" spans="1:5" x14ac:dyDescent="0.2">
      <c r="A26" s="168" t="s">
        <v>1960</v>
      </c>
      <c r="C26" s="162" t="s">
        <v>1231</v>
      </c>
      <c r="D26" s="169" t="s">
        <v>584</v>
      </c>
      <c r="E26" s="170" t="s">
        <v>1103</v>
      </c>
    </row>
    <row r="27" spans="1:5" x14ac:dyDescent="0.2">
      <c r="A27" s="168" t="s">
        <v>1961</v>
      </c>
      <c r="C27" s="162" t="s">
        <v>1231</v>
      </c>
      <c r="D27" s="169" t="s">
        <v>578</v>
      </c>
      <c r="E27" s="170" t="s">
        <v>704</v>
      </c>
    </row>
    <row r="28" spans="1:5" x14ac:dyDescent="0.2">
      <c r="A28" s="168" t="s">
        <v>1963</v>
      </c>
      <c r="D28" s="169" t="s">
        <v>705</v>
      </c>
      <c r="E28" s="170" t="s">
        <v>1429</v>
      </c>
    </row>
    <row r="29" spans="1:5" x14ac:dyDescent="0.2">
      <c r="A29" s="168" t="s">
        <v>1964</v>
      </c>
      <c r="D29" s="169" t="s">
        <v>1457</v>
      </c>
      <c r="E29" s="170" t="s">
        <v>1438</v>
      </c>
    </row>
    <row r="30" spans="1:5" x14ac:dyDescent="0.2">
      <c r="A30" s="173" t="s">
        <v>1965</v>
      </c>
      <c r="C30" s="162" t="s">
        <v>1231</v>
      </c>
      <c r="D30" s="169" t="s">
        <v>42</v>
      </c>
      <c r="E30" s="170" t="s">
        <v>1039</v>
      </c>
    </row>
    <row r="31" spans="1:5" x14ac:dyDescent="0.2">
      <c r="A31" s="168" t="s">
        <v>1598</v>
      </c>
      <c r="C31" s="162" t="s">
        <v>1231</v>
      </c>
      <c r="D31" s="167"/>
      <c r="E31" s="171"/>
    </row>
    <row r="32" spans="1:5" x14ac:dyDescent="0.2">
      <c r="B32" s="167" t="s">
        <v>1966</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57" t="s">
        <v>1125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715</v>
      </c>
      <c r="B40" s="2054"/>
      <c r="C40" s="2054"/>
      <c r="D40" s="2054"/>
      <c r="E40" s="2054"/>
    </row>
    <row r="41" spans="1:5" x14ac:dyDescent="0.2">
      <c r="A41" s="2055" t="s">
        <v>1696</v>
      </c>
      <c r="B41" s="2055"/>
      <c r="C41" s="2055"/>
      <c r="D41" s="2055"/>
      <c r="E41" s="2055"/>
    </row>
    <row r="42" spans="1:5" ht="12.75" customHeight="1" x14ac:dyDescent="0.2">
      <c r="A42" s="2056" t="s">
        <v>1080</v>
      </c>
      <c r="B42" s="2056"/>
      <c r="C42" s="2056"/>
      <c r="D42" s="2056"/>
      <c r="E42" s="2056"/>
    </row>
    <row r="43" spans="1:5" ht="6.75" customHeight="1" x14ac:dyDescent="0.2">
      <c r="A43" s="167"/>
      <c r="B43" s="176"/>
    </row>
    <row r="44" spans="1:5" x14ac:dyDescent="0.2">
      <c r="A44" s="185" t="s">
        <v>1040</v>
      </c>
      <c r="B44" s="186" t="s">
        <v>1996</v>
      </c>
    </row>
    <row r="45" spans="1:5" ht="6.75" customHeight="1" x14ac:dyDescent="0.2">
      <c r="A45" s="187"/>
      <c r="B45" s="186"/>
    </row>
    <row r="46" spans="1:5" x14ac:dyDescent="0.2">
      <c r="A46" s="185" t="s">
        <v>1041</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1853</v>
      </c>
    </row>
    <row r="52" spans="1:3" x14ac:dyDescent="0.2">
      <c r="A52" s="190"/>
      <c r="B52" s="188" t="s">
        <v>1873</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1854</v>
      </c>
    </row>
    <row r="57" spans="1:3" x14ac:dyDescent="0.2">
      <c r="A57" s="193"/>
      <c r="B57" s="190" t="s">
        <v>1856</v>
      </c>
    </row>
    <row r="58" spans="1:3" x14ac:dyDescent="0.2">
      <c r="A58" s="194"/>
      <c r="B58" s="190" t="s">
        <v>1857</v>
      </c>
    </row>
    <row r="59" spans="1:3" x14ac:dyDescent="0.2">
      <c r="A59" s="195"/>
      <c r="B59" s="1440" t="s">
        <v>1858</v>
      </c>
    </row>
    <row r="60" spans="1:3" x14ac:dyDescent="0.2">
      <c r="A60" s="196"/>
      <c r="B60" s="1440" t="s">
        <v>1859</v>
      </c>
    </row>
    <row r="61" spans="1:3" ht="6" customHeight="1" x14ac:dyDescent="0.2">
      <c r="A61" s="197"/>
      <c r="B61" s="189"/>
    </row>
    <row r="62" spans="1:3" x14ac:dyDescent="0.2">
      <c r="A62" s="169" t="s">
        <v>1704</v>
      </c>
      <c r="B62" s="198" t="s">
        <v>1855</v>
      </c>
    </row>
    <row r="63" spans="1:3" x14ac:dyDescent="0.2">
      <c r="A63" s="188"/>
      <c r="B63" s="169" t="s">
        <v>1870</v>
      </c>
    </row>
    <row r="64" spans="1:3" x14ac:dyDescent="0.2">
      <c r="A64" s="195"/>
      <c r="B64" s="1442" t="s">
        <v>1860</v>
      </c>
    </row>
    <row r="65" spans="1:9" x14ac:dyDescent="0.2">
      <c r="A65" s="188"/>
      <c r="B65" s="169" t="s">
        <v>1871</v>
      </c>
    </row>
    <row r="66" spans="1:9" x14ac:dyDescent="0.2">
      <c r="A66" s="190"/>
      <c r="B66" s="190" t="s">
        <v>1861</v>
      </c>
    </row>
    <row r="67" spans="1:9" ht="12" customHeight="1" x14ac:dyDescent="0.2">
      <c r="A67" s="188"/>
      <c r="B67" s="169" t="s">
        <v>1872</v>
      </c>
    </row>
    <row r="68" spans="1:9" x14ac:dyDescent="0.2">
      <c r="A68" s="189"/>
      <c r="B68" s="190" t="s">
        <v>1862</v>
      </c>
    </row>
    <row r="69" spans="1:9" x14ac:dyDescent="0.2">
      <c r="A69" s="190"/>
      <c r="B69" s="188" t="s">
        <v>1863</v>
      </c>
    </row>
    <row r="70" spans="1:9" ht="13.5" customHeight="1" x14ac:dyDescent="0.2">
      <c r="A70" s="190"/>
      <c r="B70" s="188" t="s">
        <v>1864</v>
      </c>
    </row>
    <row r="71" spans="1:9" ht="12" customHeight="1" x14ac:dyDescent="0.2">
      <c r="A71" s="192"/>
      <c r="B71" s="1441" t="s">
        <v>1707</v>
      </c>
    </row>
    <row r="72" spans="1:9" ht="9" customHeight="1" x14ac:dyDescent="0.2">
      <c r="A72" s="192"/>
      <c r="B72" s="199"/>
    </row>
    <row r="73" spans="1:9" x14ac:dyDescent="0.2">
      <c r="A73" s="189" t="s">
        <v>1708</v>
      </c>
      <c r="B73" s="169" t="s">
        <v>1866</v>
      </c>
    </row>
    <row r="74" spans="1:9" x14ac:dyDescent="0.2">
      <c r="A74" s="189"/>
      <c r="B74" s="169" t="s">
        <v>1865</v>
      </c>
    </row>
    <row r="75" spans="1:9" ht="8.25" customHeight="1" x14ac:dyDescent="0.2">
      <c r="A75" s="189"/>
      <c r="B75" s="189"/>
    </row>
    <row r="76" spans="1:9" ht="12.2" customHeight="1" x14ac:dyDescent="0.2">
      <c r="A76" s="189" t="s">
        <v>1709</v>
      </c>
      <c r="B76" s="198" t="s">
        <v>1867</v>
      </c>
    </row>
    <row r="77" spans="1:9" ht="12.2" customHeight="1" x14ac:dyDescent="0.2">
      <c r="A77" s="190"/>
      <c r="B77" s="169" t="s">
        <v>1710</v>
      </c>
      <c r="C77" s="179"/>
      <c r="D77" s="180"/>
      <c r="E77" s="181"/>
      <c r="F77" s="181"/>
      <c r="G77" s="181"/>
      <c r="H77" s="181"/>
      <c r="I77" s="181"/>
    </row>
    <row r="78" spans="1:9" ht="11.25" customHeight="1" x14ac:dyDescent="0.2">
      <c r="A78" s="190"/>
      <c r="B78" s="190" t="s">
        <v>1869</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1868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9292DCF1-9FC7-4CD2-9BD8-11534F852062}" scale="110" showGridLines="0" fitToPage="1" hiddenRows="1" topLeftCell="A40">
      <pageMargins left="0.7" right="0.7" top="0.75" bottom="0.75" header="0.3" footer="0.3"/>
      <pageSetup scale="72" fitToHeight="0" orientation="portrait" r:id="rId1"/>
    </customSheetView>
    <customSheetView guid="{5831A72F-A9A9-457B-B51D-80CC7F3F6378}" scale="110" showGridLines="0" fitToPage="1" hiddenRows="1" topLeftCell="A40">
      <pageMargins left="0.7" right="0.7" top="0.75" bottom="0.75" header="0.3" footer="0.3"/>
      <pageSetup scale="72" fitToHeight="0" orientation="portrait" r:id="rId2"/>
    </customSheetView>
    <customSheetView guid="{F511A095-DB89-45CF-831F-7B20D54CD2B6}"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529D7B8F-C798-4EFE-96E5-8567D6AEB39B}" scale="110" showGridLines="0" fitToPage="1" hiddenRows="1" topLeftCell="A40">
      <pageMargins left="0.7" right="0.7" top="0.75" bottom="0.75" header="0.3" footer="0.3"/>
      <pageSetup scale="72" fitToHeight="0" orientation="portrait" r:id="rId5"/>
    </customSheetView>
    <customSheetView guid="{DFD2E2B7-5A3C-4DC7-8C2C-BA8BBF72EA05}" scale="110" showGridLines="0" fitToPage="1" hiddenRows="1" topLeftCell="A40">
      <pageMargins left="0.7" right="0.7" top="0.75" bottom="0.75" header="0.3" footer="0.3"/>
      <pageSetup scale="72"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School Association for Special Education in DuPage County</v>
      </c>
    </row>
    <row r="65" spans="2:2" x14ac:dyDescent="0.2">
      <c r="B65" s="1071" t="str">
        <f>COVER!A13</f>
        <v>19-022-8030-60</v>
      </c>
    </row>
  </sheetData>
  <customSheetViews>
    <customSheetView guid="{9292DCF1-9FC7-4CD2-9BD8-11534F852062}"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5831A72F-A9A9-457B-B51D-80CC7F3F6378}"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9292DCF1-9FC7-4CD2-9BD8-11534F852062}"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5831A72F-A9A9-457B-B51D-80CC7F3F6378}"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 customHeight="1" x14ac:dyDescent="0.2">
      <c r="A16" s="1074"/>
      <c r="B16" s="1074" t="s">
        <v>1773</v>
      </c>
    </row>
    <row r="17" spans="1:2" ht="6" customHeight="1" x14ac:dyDescent="0.2"/>
    <row r="18" spans="1:2" ht="24.75" customHeight="1" x14ac:dyDescent="0.2">
      <c r="A18" s="2340" t="s">
        <v>1774</v>
      </c>
      <c r="B18" s="2340"/>
    </row>
  </sheetData>
  <sheetProtection selectLockedCells="1"/>
  <customSheetViews>
    <customSheetView guid="{9292DCF1-9FC7-4CD2-9BD8-11534F852062}"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5831A72F-A9A9-457B-B51D-80CC7F3F6378}"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35841" r:id="rId10">
          <objectPr defaultSize="0" r:id="rId11">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1780</v>
      </c>
      <c r="B1" s="2342"/>
      <c r="C1" s="2342"/>
      <c r="D1" s="2342"/>
      <c r="E1" s="2342"/>
      <c r="F1" s="2343"/>
    </row>
    <row r="2" spans="1:8" ht="45" customHeight="1" x14ac:dyDescent="0.2">
      <c r="A2" s="2351" t="s">
        <v>1781</v>
      </c>
      <c r="B2" s="2352"/>
      <c r="C2" s="2352"/>
      <c r="D2" s="2352"/>
      <c r="E2" s="2352"/>
      <c r="F2" s="2353"/>
      <c r="G2" s="1075"/>
      <c r="H2" s="1075"/>
    </row>
    <row r="3" spans="1:8" ht="57" customHeight="1" x14ac:dyDescent="0.2">
      <c r="A3" s="2354" t="s">
        <v>1776</v>
      </c>
      <c r="B3" s="2355"/>
      <c r="C3" s="2355"/>
      <c r="D3" s="2355"/>
      <c r="E3" s="2355"/>
      <c r="F3" s="2356"/>
      <c r="G3" s="1075"/>
      <c r="H3" s="1075"/>
    </row>
    <row r="4" spans="1:8" ht="14.25" customHeight="1" x14ac:dyDescent="0.2">
      <c r="A4" s="2360" t="s">
        <v>2034</v>
      </c>
      <c r="B4" s="2361"/>
      <c r="C4" s="2361"/>
      <c r="D4" s="2361"/>
      <c r="E4" s="2361"/>
      <c r="F4" s="2362"/>
      <c r="G4" s="1075"/>
      <c r="H4" s="1075"/>
    </row>
    <row r="5" spans="1:8" ht="14.25" customHeight="1" x14ac:dyDescent="0.2">
      <c r="A5" s="2363" t="s">
        <v>2035</v>
      </c>
      <c r="B5" s="2364"/>
      <c r="C5" s="2364"/>
      <c r="D5" s="2364"/>
      <c r="E5" s="2364"/>
      <c r="F5" s="2365"/>
      <c r="G5" s="1075"/>
      <c r="H5" s="1075"/>
    </row>
    <row r="6" spans="1:8" s="1076" customFormat="1" ht="41.25" customHeight="1" x14ac:dyDescent="0.2">
      <c r="A6" s="2357" t="s">
        <v>1782</v>
      </c>
      <c r="B6" s="2358"/>
      <c r="C6" s="2358"/>
      <c r="D6" s="2358"/>
      <c r="E6" s="2358"/>
      <c r="F6" s="2359"/>
    </row>
    <row r="7" spans="1:8" ht="4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49851481</v>
      </c>
      <c r="C8" s="1770">
        <f>'Acct Summary 7-8'!D8</f>
        <v>0</v>
      </c>
      <c r="D8" s="1770">
        <f>'Acct Summary 7-8'!F8</f>
        <v>0</v>
      </c>
      <c r="E8" s="1770">
        <f>'Acct Summary 7-8'!I8</f>
        <v>0</v>
      </c>
      <c r="F8" s="1770">
        <f>SUM(B8:E8)</f>
        <v>49851481</v>
      </c>
    </row>
    <row r="9" spans="1:8" s="1080" customFormat="1" ht="14.25" customHeight="1" thickBot="1" x14ac:dyDescent="0.25">
      <c r="A9" s="1079" t="s">
        <v>1432</v>
      </c>
      <c r="B9" s="1771">
        <f>'Acct Summary 7-8'!C17</f>
        <v>49367466</v>
      </c>
      <c r="C9" s="1771">
        <f>'Acct Summary 7-8'!D17</f>
        <v>0</v>
      </c>
      <c r="D9" s="1771">
        <f>'Acct Summary 7-8'!F17</f>
        <v>0</v>
      </c>
      <c r="E9" s="1770"/>
      <c r="F9" s="1770">
        <f>SUM(B9:E9)</f>
        <v>49367466</v>
      </c>
    </row>
    <row r="10" spans="1:8" s="1080" customFormat="1" ht="14.25" thickTop="1" thickBot="1" x14ac:dyDescent="0.25">
      <c r="A10" s="1081" t="s">
        <v>1433</v>
      </c>
      <c r="B10" s="1772">
        <f>(B8-B9)</f>
        <v>484015</v>
      </c>
      <c r="C10" s="1772">
        <f>(C8-C9)</f>
        <v>0</v>
      </c>
      <c r="D10" s="1772">
        <f>(D8-D9)</f>
        <v>0</v>
      </c>
      <c r="E10" s="1771">
        <f>(E8-E9)</f>
        <v>0</v>
      </c>
      <c r="F10" s="1773">
        <f>SUM(F8-F9)</f>
        <v>484015</v>
      </c>
    </row>
    <row r="11" spans="1:8" s="1080" customFormat="1" ht="14.25" thickTop="1" thickBot="1" x14ac:dyDescent="0.25">
      <c r="A11" s="1082" t="s">
        <v>1775</v>
      </c>
      <c r="B11" s="1774">
        <f>'Acct Summary 7-8'!C81</f>
        <v>9698216</v>
      </c>
      <c r="C11" s="1774">
        <f>'Acct Summary 7-8'!D81</f>
        <v>0</v>
      </c>
      <c r="D11" s="1774">
        <f>'Acct Summary 7-8'!F81</f>
        <v>0</v>
      </c>
      <c r="E11" s="1774">
        <f>'Acct Summary 7-8'!I81</f>
        <v>0</v>
      </c>
      <c r="F11" s="1775">
        <f>SUM(B11:E11)</f>
        <v>9698216</v>
      </c>
    </row>
    <row r="12" spans="1:8" ht="16.5" customHeight="1" thickTop="1" x14ac:dyDescent="0.2">
      <c r="A12" s="1083"/>
      <c r="B12" s="1084"/>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5"/>
      <c r="B13" s="1086"/>
      <c r="C13" s="2345"/>
      <c r="D13" s="2346"/>
      <c r="E13" s="2346"/>
      <c r="F13" s="2347"/>
      <c r="H13" s="1075"/>
    </row>
    <row r="14" spans="1:8" ht="19.5" customHeight="1" x14ac:dyDescent="0.2">
      <c r="A14" s="1085"/>
      <c r="B14" s="1086"/>
      <c r="C14" s="2345"/>
      <c r="D14" s="2346"/>
      <c r="E14" s="2346"/>
      <c r="F14" s="2347"/>
      <c r="H14" s="1075"/>
    </row>
    <row r="15" spans="1:8" ht="17.25" customHeight="1" x14ac:dyDescent="0.2">
      <c r="A15" s="1085"/>
      <c r="B15" s="1086"/>
      <c r="C15" s="2348"/>
      <c r="D15" s="2349"/>
      <c r="E15" s="2349"/>
      <c r="F15" s="2350"/>
      <c r="H15" s="1075"/>
    </row>
    <row r="16" spans="1:8" s="310" customFormat="1" ht="51.75" hidden="1" customHeight="1" x14ac:dyDescent="0.2">
      <c r="A16" s="2344" t="s">
        <v>1777</v>
      </c>
      <c r="B16" s="2344"/>
      <c r="C16" s="2344"/>
      <c r="D16" s="2344"/>
      <c r="E16" s="2344"/>
      <c r="F16" s="310" t="s">
        <v>1434</v>
      </c>
    </row>
    <row r="17" spans="1:6" hidden="1" x14ac:dyDescent="0.2">
      <c r="A17" s="316" t="s">
        <v>1778</v>
      </c>
      <c r="F17" s="1087" t="s">
        <v>1435</v>
      </c>
    </row>
    <row r="18" spans="1:6" hidden="1" x14ac:dyDescent="0.2">
      <c r="A18" s="316" t="s">
        <v>1779</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9292DCF1-9FC7-4CD2-9BD8-11534F852062}"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5831A72F-A9A9-457B-B51D-80CC7F3F6378}"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D85" sqref="D8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3"/>
      <c r="B2" s="1854"/>
      <c r="C2" s="1855"/>
      <c r="D2" s="1856"/>
    </row>
    <row r="3" spans="1:4" ht="36" customHeight="1" x14ac:dyDescent="0.2">
      <c r="A3" s="2366" t="s">
        <v>686</v>
      </c>
      <c r="B3" s="2367"/>
      <c r="C3" s="2367"/>
      <c r="D3" s="2368"/>
    </row>
    <row r="4" spans="1:4" x14ac:dyDescent="0.2">
      <c r="A4" s="1153" t="s">
        <v>1783</v>
      </c>
      <c r="B4" s="1154"/>
      <c r="C4" s="1155"/>
      <c r="D4" s="1156"/>
    </row>
    <row r="5" spans="1:4" ht="21" customHeight="1" x14ac:dyDescent="0.2">
      <c r="A5" s="1149"/>
      <c r="B5" s="1150">
        <v>1</v>
      </c>
      <c r="C5" s="1151" t="s">
        <v>1925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77" t="s">
        <v>1580</v>
      </c>
      <c r="D7" s="2378"/>
    </row>
    <row r="8" spans="1:4" s="669" customFormat="1" ht="12.75" x14ac:dyDescent="0.2">
      <c r="A8" s="1139"/>
      <c r="B8" s="1094"/>
      <c r="C8" s="1097" t="s">
        <v>1579</v>
      </c>
      <c r="D8" s="1098"/>
    </row>
    <row r="9" spans="1:4" s="669" customFormat="1" ht="14.25" customHeight="1" x14ac:dyDescent="0.2">
      <c r="A9" s="1139"/>
      <c r="B9" s="1094">
        <f>B7+1</f>
        <v>4</v>
      </c>
      <c r="C9" s="1095" t="s">
        <v>2027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69" t="s">
        <v>1065</v>
      </c>
      <c r="B15" s="2370"/>
      <c r="C15" s="2370"/>
      <c r="D15" s="2371"/>
    </row>
    <row r="16" spans="1:4" s="669" customFormat="1" ht="24" customHeight="1" x14ac:dyDescent="0.2">
      <c r="A16" s="2372" t="s">
        <v>684</v>
      </c>
      <c r="B16" s="2373"/>
      <c r="C16" s="2373"/>
      <c r="D16" s="2374"/>
    </row>
    <row r="17" spans="1:10" s="669" customFormat="1" ht="12.75" customHeight="1" x14ac:dyDescent="0.2">
      <c r="A17" s="1157" t="s">
        <v>1784</v>
      </c>
      <c r="B17" s="1158"/>
      <c r="C17" s="1159"/>
      <c r="D17" s="1160"/>
    </row>
    <row r="18" spans="1:10" s="669" customFormat="1" ht="12.7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734</v>
      </c>
    </row>
    <row r="21" spans="1:10" x14ac:dyDescent="0.2">
      <c r="A21" s="1099"/>
      <c r="B21" s="1100">
        <v>1</v>
      </c>
      <c r="C21" s="2381" t="s">
        <v>332</v>
      </c>
      <c r="D21" s="2382"/>
    </row>
    <row r="22" spans="1:10" ht="12.75" x14ac:dyDescent="0.2">
      <c r="A22" s="1140"/>
      <c r="B22" s="1141">
        <v>2</v>
      </c>
      <c r="C22" s="2379" t="s">
        <v>1601</v>
      </c>
      <c r="D22" s="2380"/>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83" t="s">
        <v>557</v>
      </c>
      <c r="D43" s="2384"/>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75" t="s">
        <v>817</v>
      </c>
      <c r="D56" s="2376"/>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2028</v>
      </c>
      <c r="D66" s="1126"/>
    </row>
    <row r="67" spans="1:4" x14ac:dyDescent="0.2">
      <c r="A67" s="1120"/>
      <c r="B67" s="1141"/>
      <c r="C67" s="1148" t="s">
        <v>1079</v>
      </c>
      <c r="D67" s="1126"/>
    </row>
    <row r="68" spans="1:4" x14ac:dyDescent="0.2">
      <c r="A68" s="1101"/>
      <c r="B68" s="1111"/>
      <c r="C68" s="1103" t="s">
        <v>2029</v>
      </c>
      <c r="D68" s="1125" t="str">
        <f>IF('Short-Term Long-Term Debt 24'!F49=SUM(,'Acct Summary 7-8'!C33:K33),"OK","ERROR!")</f>
        <v>OK</v>
      </c>
    </row>
    <row r="69" spans="1:4" x14ac:dyDescent="0.2">
      <c r="A69" s="1101"/>
      <c r="B69" s="1111"/>
      <c r="C69" s="1103" t="s">
        <v>2030</v>
      </c>
      <c r="D69" s="1125" t="str">
        <f>IF('Expenditures 15-22'!H170&lt;&gt;'Short-Term Long-Term Debt 24'!H49,"ERROR!","OK")</f>
        <v>OK</v>
      </c>
    </row>
    <row r="70" spans="1:4" x14ac:dyDescent="0.2">
      <c r="A70" s="1099"/>
      <c r="B70" s="1121">
        <f>B66+1</f>
        <v>9</v>
      </c>
      <c r="C70" s="2375" t="s">
        <v>1787</v>
      </c>
      <c r="D70" s="2376"/>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2031</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2032</v>
      </c>
      <c r="D78" s="1125" t="str">
        <f>IF(ISNUMBER('Acct Summary 7-8'!C9),"OK","ENTRY IS REQUIRED!")</f>
        <v>OK</v>
      </c>
    </row>
    <row r="79" spans="1:4" x14ac:dyDescent="0.2">
      <c r="A79" s="1120"/>
      <c r="B79" s="1121">
        <f>B74+1+1</f>
        <v>12</v>
      </c>
      <c r="C79" s="1131" t="s">
        <v>1997</v>
      </c>
      <c r="D79" s="1132" t="str">
        <f>IF(OR(COVER!$B$6="X",'PCTC-OEPP 27-28'!F78&gt;0),"OK","PLEASE ENTER 9 MO ADA.")</f>
        <v>OK</v>
      </c>
    </row>
    <row r="80" spans="1:4" x14ac:dyDescent="0.2">
      <c r="A80" s="1099"/>
      <c r="B80" s="1121">
        <v>13</v>
      </c>
      <c r="C80" s="1131" t="s">
        <v>2033</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9292DCF1-9FC7-4CD2-9BD8-11534F852062}"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5831A72F-A9A9-457B-B51D-80CC7F3F6378}"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19-022-8030-60</v>
      </c>
    </row>
    <row r="3" spans="1:2" x14ac:dyDescent="0.2">
      <c r="A3" t="s">
        <v>1013</v>
      </c>
      <c r="B3" s="138" t="str">
        <f>COVER!A15</f>
        <v>DuPage</v>
      </c>
    </row>
    <row r="4" spans="1:2" x14ac:dyDescent="0.2">
      <c r="A4" t="s">
        <v>1064</v>
      </c>
      <c r="B4" s="138" t="str">
        <f>COVER!A17</f>
        <v>School Association for Special Education in DuPage County</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Scott Duenser</v>
      </c>
    </row>
    <row r="18" spans="1:2" x14ac:dyDescent="0.2">
      <c r="A18" t="s">
        <v>1212</v>
      </c>
      <c r="B18" s="138" t="str">
        <f>COVER!T17</f>
        <v>3957 75th Street</v>
      </c>
    </row>
    <row r="19" spans="1:2" x14ac:dyDescent="0.2">
      <c r="A19" t="s">
        <v>941</v>
      </c>
      <c r="B19" s="138" t="str">
        <f>COVER!T25</f>
        <v>sduenser@kleinhallcpa.com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0</v>
      </c>
    </row>
    <row r="50" spans="1:4" x14ac:dyDescent="0.2">
      <c r="A50" s="1" t="s">
        <v>1555</v>
      </c>
      <c r="B50" s="150">
        <f>'Aud Quest 2'!H53</f>
        <v>0</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158860</v>
      </c>
      <c r="D76" s="2" t="str">
        <f t="shared" si="0"/>
        <v>Error?</v>
      </c>
    </row>
    <row r="77" spans="1:4" x14ac:dyDescent="0.2">
      <c r="A77" s="5">
        <v>16</v>
      </c>
      <c r="B77" s="138">
        <f>'Assets-Liab 5-6'!C13</f>
        <v>19872762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498664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10174546</v>
      </c>
      <c r="C91" s="2" t="s">
        <v>594</v>
      </c>
      <c r="D91" s="2" t="str">
        <f t="shared" si="0"/>
        <v>Error?</v>
      </c>
    </row>
    <row r="92" spans="1:4" x14ac:dyDescent="0.2">
      <c r="A92" s="5">
        <v>31</v>
      </c>
      <c r="B92" s="138">
        <f>'Assets-Liab 5-6'!C39</f>
        <v>9698216</v>
      </c>
      <c r="D92" s="2" t="str">
        <f t="shared" si="0"/>
        <v>Error?</v>
      </c>
    </row>
    <row r="93" spans="1:4" x14ac:dyDescent="0.2">
      <c r="A93" s="5">
        <v>32</v>
      </c>
      <c r="B93" s="138">
        <f>'Assets-Liab 5-6'!C41</f>
        <v>19872762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137628</v>
      </c>
      <c r="D273" s="2" t="str">
        <f t="shared" si="3"/>
        <v>Error?</v>
      </c>
    </row>
    <row r="274" spans="1:4" x14ac:dyDescent="0.2">
      <c r="A274" s="5">
        <v>213</v>
      </c>
      <c r="B274" s="138">
        <f>'Assets-Liab 5-6'!M17</f>
        <v>3236455</v>
      </c>
      <c r="D274" s="2" t="str">
        <f t="shared" si="3"/>
        <v>Error?</v>
      </c>
    </row>
    <row r="275" spans="1:4" x14ac:dyDescent="0.2">
      <c r="A275" s="5">
        <v>214</v>
      </c>
      <c r="B275" s="138">
        <f>'Assets-Liab 5-6'!M18</f>
        <v>1560582</v>
      </c>
      <c r="D275" s="2" t="str">
        <f t="shared" si="3"/>
        <v>Error?</v>
      </c>
    </row>
    <row r="276" spans="1:4" x14ac:dyDescent="0.2">
      <c r="A276" s="5">
        <v>215</v>
      </c>
      <c r="B276" s="138">
        <f>'Assets-Liab 5-6'!M19</f>
        <v>1832407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6767072</v>
      </c>
      <c r="C279" s="2" t="s">
        <v>594</v>
      </c>
      <c r="D279" s="2" t="str">
        <f t="shared" si="3"/>
        <v>Error?</v>
      </c>
    </row>
    <row r="280" spans="1:4" x14ac:dyDescent="0.2">
      <c r="A280" s="5">
        <v>219</v>
      </c>
      <c r="B280" s="138">
        <f>'Assets-Liab 5-6'!M40</f>
        <v>6767072</v>
      </c>
      <c r="D280" s="2" t="str">
        <f t="shared" si="3"/>
        <v>Error?</v>
      </c>
    </row>
    <row r="281" spans="1:4" x14ac:dyDescent="0.2">
      <c r="A281" s="5">
        <v>220</v>
      </c>
      <c r="B281" s="138">
        <f>'Assets-Liab 5-6'!M41</f>
        <v>6767072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70129</v>
      </c>
      <c r="D717" s="2" t="str">
        <f t="shared" si="10"/>
        <v>Error?</v>
      </c>
    </row>
    <row r="718" spans="1:4" x14ac:dyDescent="0.2">
      <c r="A718" s="5">
        <v>657</v>
      </c>
      <c r="B718" s="138">
        <f>'Expenditures 15-22'!C14</f>
        <v>0</v>
      </c>
      <c r="D718" s="2" t="str">
        <f t="shared" si="10"/>
        <v>Error?</v>
      </c>
    </row>
    <row r="719" spans="1:4" x14ac:dyDescent="0.2">
      <c r="A719" s="5">
        <v>658</v>
      </c>
      <c r="B719" s="138">
        <f>'Expenditures 15-22'!C15</f>
        <v>418236</v>
      </c>
      <c r="D719" s="2" t="str">
        <f t="shared" si="10"/>
        <v>Error?</v>
      </c>
    </row>
    <row r="720" spans="1:4" x14ac:dyDescent="0.2">
      <c r="A720" s="5">
        <v>659</v>
      </c>
      <c r="B720" s="138">
        <f>'Expenditures 15-22'!C33</f>
        <v>13201099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4355525</v>
      </c>
      <c r="D723" s="2" t="str">
        <f t="shared" si="10"/>
        <v>Error?</v>
      </c>
    </row>
    <row r="724" spans="1:4" x14ac:dyDescent="0.2">
      <c r="A724" s="5">
        <v>663</v>
      </c>
      <c r="B724" s="138">
        <f>'Expenditures 15-22'!C39</f>
        <v>15000</v>
      </c>
      <c r="D724" s="2" t="str">
        <f t="shared" si="10"/>
        <v>Error?</v>
      </c>
    </row>
    <row r="725" spans="1:4" x14ac:dyDescent="0.2">
      <c r="A725" s="5">
        <v>664</v>
      </c>
      <c r="B725" s="138">
        <f>'Expenditures 15-22'!C40</f>
        <v>109186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4479711</v>
      </c>
      <c r="C727" s="2" t="s">
        <v>594</v>
      </c>
      <c r="D727" s="2" t="str">
        <f t="shared" si="10"/>
        <v>Error?</v>
      </c>
    </row>
    <row r="728" spans="1:4" x14ac:dyDescent="0.2">
      <c r="A728" s="5">
        <v>667</v>
      </c>
      <c r="B728" s="138">
        <f>'Expenditures 15-22'!C44</f>
        <v>3220321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3220321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601847</v>
      </c>
      <c r="D733" s="2" t="str">
        <f t="shared" si="10"/>
        <v>Error?</v>
      </c>
    </row>
    <row r="734" spans="1:4" x14ac:dyDescent="0.2">
      <c r="A734" s="5">
        <v>673</v>
      </c>
      <c r="B734" s="138">
        <f>'Expenditures 15-22'!C53</f>
        <v>1048675</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184404</v>
      </c>
      <c r="D738" s="2" t="str">
        <f t="shared" si="10"/>
        <v>Error?</v>
      </c>
    </row>
    <row r="739" spans="1:4" x14ac:dyDescent="0.2">
      <c r="A739" s="5">
        <v>678</v>
      </c>
      <c r="B739" s="138">
        <f>'Expenditures 15-22'!C60</f>
        <v>285437</v>
      </c>
      <c r="D739" s="2" t="str">
        <f t="shared" si="10"/>
        <v>Error?</v>
      </c>
    </row>
    <row r="740" spans="1:4" x14ac:dyDescent="0.2">
      <c r="A740" s="5">
        <v>679</v>
      </c>
      <c r="B740" s="138">
        <f>'Expenditures 15-22'!C61</f>
        <v>63508</v>
      </c>
      <c r="D740" s="2" t="str">
        <f t="shared" si="10"/>
        <v>Error?</v>
      </c>
    </row>
    <row r="741" spans="1:4" x14ac:dyDescent="0.2">
      <c r="A741" s="5">
        <v>680</v>
      </c>
      <c r="B741" s="138">
        <f>'Expenditures 15-22'!C62</f>
        <v>459813</v>
      </c>
      <c r="D741" s="2" t="str">
        <f t="shared" si="10"/>
        <v>Error?</v>
      </c>
    </row>
    <row r="742" spans="1:4" x14ac:dyDescent="0.2">
      <c r="A742" s="5">
        <v>681</v>
      </c>
      <c r="B742" s="138">
        <f>'Expenditures 15-22'!C63</f>
        <v>21771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1014933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276813</v>
      </c>
      <c r="D749" s="2" t="str">
        <f t="shared" si="10"/>
        <v>Error?</v>
      </c>
    </row>
    <row r="750" spans="1:4" x14ac:dyDescent="0.2">
      <c r="A750" s="10">
        <v>689</v>
      </c>
      <c r="D750" s="2" t="str">
        <f t="shared" si="10"/>
        <v>OK</v>
      </c>
    </row>
    <row r="751" spans="1:4" x14ac:dyDescent="0.2">
      <c r="A751" s="5">
        <v>690</v>
      </c>
      <c r="B751" s="138">
        <f>'Expenditures 15-22'!C71</f>
        <v>290425</v>
      </c>
      <c r="D751" s="2" t="str">
        <f t="shared" si="10"/>
        <v>Error?</v>
      </c>
    </row>
    <row r="752" spans="1:4" x14ac:dyDescent="0.2">
      <c r="A752" s="10">
        <v>691</v>
      </c>
      <c r="D752" s="2" t="str">
        <f t="shared" si="10"/>
        <v>OK</v>
      </c>
    </row>
    <row r="753" spans="1:4" x14ac:dyDescent="0.2">
      <c r="A753" s="5">
        <v>692</v>
      </c>
      <c r="B753" s="138">
        <f>'Expenditures 15-22'!C72</f>
        <v>567238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10330878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23531977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19369</v>
      </c>
      <c r="D775" s="2" t="str">
        <f t="shared" si="11"/>
        <v>Error?</v>
      </c>
    </row>
    <row r="776" spans="1:4" x14ac:dyDescent="0.2">
      <c r="A776" s="5">
        <v>715</v>
      </c>
      <c r="B776" s="138">
        <f>'Expenditures 15-22'!D14</f>
        <v>0</v>
      </c>
      <c r="D776" s="2" t="str">
        <f t="shared" si="11"/>
        <v>Error?</v>
      </c>
    </row>
    <row r="777" spans="1:4" x14ac:dyDescent="0.2">
      <c r="A777" s="5">
        <v>716</v>
      </c>
      <c r="B777" s="138">
        <f>'Expenditures 15-22'!D15</f>
        <v>34254</v>
      </c>
      <c r="D777" s="2" t="str">
        <f t="shared" si="11"/>
        <v>Error?</v>
      </c>
    </row>
    <row r="778" spans="1:4" x14ac:dyDescent="0.2">
      <c r="A778" s="5">
        <v>717</v>
      </c>
      <c r="B778" s="138">
        <f>'Expenditures 15-22'!D33</f>
        <v>3115866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1390598</v>
      </c>
      <c r="D781" s="2" t="str">
        <f t="shared" si="11"/>
        <v>Error?</v>
      </c>
    </row>
    <row r="782" spans="1:4" x14ac:dyDescent="0.2">
      <c r="A782" s="5">
        <v>721</v>
      </c>
      <c r="B782" s="138">
        <f>'Expenditures 15-22'!D39</f>
        <v>1203</v>
      </c>
      <c r="D782" s="2" t="str">
        <f t="shared" si="11"/>
        <v>Error?</v>
      </c>
    </row>
    <row r="783" spans="1:4" x14ac:dyDescent="0.2">
      <c r="A783" s="5">
        <v>722</v>
      </c>
      <c r="B783" s="138">
        <f>'Expenditures 15-22'!D40</f>
        <v>35768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1427569</v>
      </c>
      <c r="C785" s="2" t="s">
        <v>594</v>
      </c>
      <c r="D785" s="2" t="str">
        <f t="shared" si="11"/>
        <v>Error?</v>
      </c>
    </row>
    <row r="786" spans="1:4" x14ac:dyDescent="0.2">
      <c r="A786" s="5">
        <v>725</v>
      </c>
      <c r="B786" s="138">
        <f>'Expenditures 15-22'!D44</f>
        <v>714965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714965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148244</v>
      </c>
      <c r="D791" s="2" t="str">
        <f t="shared" si="11"/>
        <v>Error?</v>
      </c>
    </row>
    <row r="792" spans="1:4" x14ac:dyDescent="0.2">
      <c r="A792" s="5">
        <v>731</v>
      </c>
      <c r="B792" s="138">
        <f>'Expenditures 15-22'!D53</f>
        <v>289103</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52637</v>
      </c>
      <c r="D796" s="2" t="str">
        <f t="shared" si="11"/>
        <v>Error?</v>
      </c>
    </row>
    <row r="797" spans="1:4" x14ac:dyDescent="0.2">
      <c r="A797" s="5">
        <v>736</v>
      </c>
      <c r="B797" s="138">
        <f>'Expenditures 15-22'!D60</f>
        <v>100836</v>
      </c>
      <c r="D797" s="2" t="str">
        <f t="shared" si="11"/>
        <v>Error?</v>
      </c>
    </row>
    <row r="798" spans="1:4" x14ac:dyDescent="0.2">
      <c r="A798" s="5">
        <v>737</v>
      </c>
      <c r="B798" s="138">
        <f>'Expenditures 15-22'!D61</f>
        <v>16290</v>
      </c>
      <c r="D798" s="2" t="str">
        <f t="shared" si="11"/>
        <v>Error?</v>
      </c>
    </row>
    <row r="799" spans="1:4" x14ac:dyDescent="0.2">
      <c r="A799" s="5">
        <v>738</v>
      </c>
      <c r="B799" s="138">
        <f>'Expenditures 15-22'!D62</f>
        <v>144594</v>
      </c>
      <c r="D799" s="2" t="str">
        <f t="shared" si="11"/>
        <v>Error?</v>
      </c>
    </row>
    <row r="800" spans="1:4" x14ac:dyDescent="0.2">
      <c r="A800" s="5">
        <v>739</v>
      </c>
      <c r="B800" s="138">
        <f>'Expenditures 15-22'!D63</f>
        <v>9006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323363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86358</v>
      </c>
      <c r="D807" s="2" t="str">
        <f t="shared" si="11"/>
        <v>Error?</v>
      </c>
    </row>
    <row r="808" spans="1:4" x14ac:dyDescent="0.2">
      <c r="A808" s="10">
        <v>747</v>
      </c>
      <c r="D808" s="2" t="str">
        <f t="shared" si="11"/>
        <v>OK</v>
      </c>
    </row>
    <row r="809" spans="1:4" x14ac:dyDescent="0.2">
      <c r="A809" s="5">
        <v>748</v>
      </c>
      <c r="B809" s="138">
        <f>'Expenditures 15-22'!D71</f>
        <v>98419</v>
      </c>
      <c r="D809" s="2" t="str">
        <f t="shared" si="11"/>
        <v>Error?</v>
      </c>
    </row>
    <row r="810" spans="1:4" x14ac:dyDescent="0.2">
      <c r="A810" s="10">
        <v>749</v>
      </c>
      <c r="D810" s="2" t="str">
        <f t="shared" si="11"/>
        <v>OK</v>
      </c>
    </row>
    <row r="811" spans="1:4" x14ac:dyDescent="0.2">
      <c r="A811" s="5">
        <v>750</v>
      </c>
      <c r="B811" s="138">
        <f>'Expenditures 15-22'!D72</f>
        <v>184777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2939777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6055643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176929</v>
      </c>
      <c r="D833" s="2" t="str">
        <f t="shared" si="12"/>
        <v>Error?</v>
      </c>
    </row>
    <row r="834" spans="1:4" x14ac:dyDescent="0.2">
      <c r="A834" s="5">
        <v>773</v>
      </c>
      <c r="B834" s="138">
        <f>'Expenditures 15-22'!E14</f>
        <v>0</v>
      </c>
      <c r="D834" s="2" t="str">
        <f t="shared" si="12"/>
        <v>Error?</v>
      </c>
    </row>
    <row r="835" spans="1:4" x14ac:dyDescent="0.2">
      <c r="A835" s="5">
        <v>774</v>
      </c>
      <c r="B835" s="138">
        <f>'Expenditures 15-22'!E15</f>
        <v>55551</v>
      </c>
      <c r="D835" s="2" t="str">
        <f t="shared" si="12"/>
        <v>Error?</v>
      </c>
    </row>
    <row r="836" spans="1:4" x14ac:dyDescent="0.2">
      <c r="A836" s="5">
        <v>775</v>
      </c>
      <c r="B836" s="138">
        <f>'Expenditures 15-22'!E33</f>
        <v>4245165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1688384</v>
      </c>
      <c r="D839" s="2" t="str">
        <f t="shared" si="12"/>
        <v>Error?</v>
      </c>
    </row>
    <row r="840" spans="1:4" x14ac:dyDescent="0.2">
      <c r="A840" s="5">
        <v>779</v>
      </c>
      <c r="B840" s="138">
        <f>'Expenditures 15-22'!E39</f>
        <v>107</v>
      </c>
      <c r="D840" s="2" t="str">
        <f t="shared" si="12"/>
        <v>Error?</v>
      </c>
    </row>
    <row r="841" spans="1:4" x14ac:dyDescent="0.2">
      <c r="A841" s="5">
        <v>780</v>
      </c>
      <c r="B841" s="138">
        <f>'Expenditures 15-22'!E40</f>
        <v>39715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1728206</v>
      </c>
      <c r="C843" s="2" t="s">
        <v>594</v>
      </c>
      <c r="D843" s="2" t="str">
        <f t="shared" si="12"/>
        <v>Error?</v>
      </c>
    </row>
    <row r="844" spans="1:4" x14ac:dyDescent="0.2">
      <c r="A844" s="5">
        <v>783</v>
      </c>
      <c r="B844" s="138">
        <f>'Expenditures 15-22'!E44</f>
        <v>1507267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1507267</v>
      </c>
      <c r="C847" s="2" t="s">
        <v>594</v>
      </c>
      <c r="D847" s="2" t="str">
        <f t="shared" si="12"/>
        <v>Error?</v>
      </c>
    </row>
    <row r="848" spans="1:4" x14ac:dyDescent="0.2">
      <c r="A848" s="5">
        <v>787</v>
      </c>
      <c r="B848" s="138">
        <f>'Expenditures 15-22'!E49</f>
        <v>5503</v>
      </c>
      <c r="D848" s="2" t="str">
        <f t="shared" si="12"/>
        <v>Error?</v>
      </c>
    </row>
    <row r="849" spans="1:4" x14ac:dyDescent="0.2">
      <c r="A849" s="5">
        <v>788</v>
      </c>
      <c r="B849" s="138">
        <f>'Expenditures 15-22'!E50</f>
        <v>531625</v>
      </c>
      <c r="D849" s="2" t="str">
        <f t="shared" si="12"/>
        <v>Error?</v>
      </c>
    </row>
    <row r="850" spans="1:4" x14ac:dyDescent="0.2">
      <c r="A850" s="5">
        <v>789</v>
      </c>
      <c r="B850" s="138">
        <f>'Expenditures 15-22'!E53</f>
        <v>553380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9175</v>
      </c>
      <c r="D854" s="2" t="str">
        <f t="shared" si="12"/>
        <v>Error?</v>
      </c>
    </row>
    <row r="855" spans="1:4" x14ac:dyDescent="0.2">
      <c r="A855" s="5">
        <v>794</v>
      </c>
      <c r="B855" s="138">
        <f>'Expenditures 15-22'!E60</f>
        <v>111497</v>
      </c>
      <c r="D855" s="2" t="str">
        <f t="shared" si="12"/>
        <v>Error?</v>
      </c>
    </row>
    <row r="856" spans="1:4" x14ac:dyDescent="0.2">
      <c r="A856" s="5">
        <v>795</v>
      </c>
      <c r="B856" s="138">
        <f>'Expenditures 15-22'!E61</f>
        <v>105200</v>
      </c>
      <c r="D856" s="2" t="str">
        <f t="shared" si="12"/>
        <v>Error?</v>
      </c>
    </row>
    <row r="857" spans="1:4" x14ac:dyDescent="0.2">
      <c r="A857" s="5">
        <v>796</v>
      </c>
      <c r="B857" s="138">
        <f>'Expenditures 15-22'!E62</f>
        <v>177769</v>
      </c>
      <c r="D857" s="2" t="str">
        <f t="shared" si="12"/>
        <v>Error?</v>
      </c>
    </row>
    <row r="858" spans="1:4" x14ac:dyDescent="0.2">
      <c r="A858" s="5">
        <v>797</v>
      </c>
      <c r="B858" s="138">
        <f>'Expenditures 15-22'!E63</f>
        <v>121184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524825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52766</v>
      </c>
      <c r="D865" s="2" t="str">
        <f t="shared" si="12"/>
        <v>Error?</v>
      </c>
    </row>
    <row r="866" spans="1:4" x14ac:dyDescent="0.2">
      <c r="A866" s="10">
        <v>805</v>
      </c>
      <c r="D866" s="2" t="str">
        <f t="shared" si="12"/>
        <v>OK</v>
      </c>
    </row>
    <row r="867" spans="1:4" x14ac:dyDescent="0.2">
      <c r="A867" s="5">
        <v>806</v>
      </c>
      <c r="B867" s="138">
        <f>'Expenditures 15-22'!E71</f>
        <v>298500</v>
      </c>
      <c r="D867" s="2" t="str">
        <f t="shared" si="12"/>
        <v>Error?</v>
      </c>
    </row>
    <row r="868" spans="1:4" x14ac:dyDescent="0.2">
      <c r="A868" s="10">
        <v>807</v>
      </c>
      <c r="D868" s="2" t="str">
        <f t="shared" si="12"/>
        <v>OK</v>
      </c>
    </row>
    <row r="869" spans="1:4" x14ac:dyDescent="0.2">
      <c r="A869" s="5">
        <v>808</v>
      </c>
      <c r="B869" s="138">
        <f>'Expenditures 15-22'!E72</f>
        <v>351266</v>
      </c>
      <c r="C869" s="2" t="s">
        <v>594</v>
      </c>
      <c r="D869" s="2" t="str">
        <f t="shared" si="12"/>
        <v>Error?</v>
      </c>
    </row>
    <row r="870" spans="1:4" x14ac:dyDescent="0.2">
      <c r="A870" s="5">
        <v>809</v>
      </c>
      <c r="B870" s="138">
        <f>'Expenditures 15-22'!E73</f>
        <v>973</v>
      </c>
      <c r="D870" s="2" t="str">
        <f t="shared" si="12"/>
        <v>Error?</v>
      </c>
    </row>
    <row r="871" spans="1:4" x14ac:dyDescent="0.2">
      <c r="A871" s="5">
        <v>810</v>
      </c>
      <c r="B871" s="138">
        <f>'Expenditures 15-22'!E74</f>
        <v>4665917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8911082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29555</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12828</v>
      </c>
      <c r="D893" s="2" t="str">
        <f t="shared" si="12"/>
        <v>Error?</v>
      </c>
    </row>
    <row r="894" spans="1:4" x14ac:dyDescent="0.2">
      <c r="A894" s="5">
        <v>833</v>
      </c>
      <c r="B894" s="138">
        <f>'Expenditures 15-22'!F33</f>
        <v>304301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18285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1390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19675</v>
      </c>
      <c r="C901" s="2" t="s">
        <v>594</v>
      </c>
      <c r="D901" s="2" t="str">
        <f t="shared" si="13"/>
        <v>Error?</v>
      </c>
    </row>
    <row r="902" spans="1:4" x14ac:dyDescent="0.2">
      <c r="A902" s="5">
        <v>841</v>
      </c>
      <c r="B902" s="138">
        <f>'Expenditures 15-22'!F44</f>
        <v>68535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68535</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23112</v>
      </c>
      <c r="D907" s="2" t="str">
        <f t="shared" si="13"/>
        <v>Error?</v>
      </c>
    </row>
    <row r="908" spans="1:4" x14ac:dyDescent="0.2">
      <c r="A908" s="5">
        <v>847</v>
      </c>
      <c r="B908" s="138">
        <f>'Expenditures 15-22'!F53</f>
        <v>24806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25912</v>
      </c>
      <c r="D913" s="2" t="str">
        <f t="shared" si="13"/>
        <v>Error?</v>
      </c>
    </row>
    <row r="914" spans="1:4" x14ac:dyDescent="0.2">
      <c r="A914" s="5">
        <v>853</v>
      </c>
      <c r="B914" s="138">
        <f>'Expenditures 15-22'!F61</f>
        <v>9772</v>
      </c>
      <c r="D914" s="2" t="str">
        <f t="shared" si="13"/>
        <v>Error?</v>
      </c>
    </row>
    <row r="915" spans="1:4" x14ac:dyDescent="0.2">
      <c r="A915" s="5">
        <v>854</v>
      </c>
      <c r="B915" s="138">
        <f>'Expenditures 15-22'!F62</f>
        <v>1426</v>
      </c>
      <c r="D915" s="2" t="str">
        <f t="shared" si="13"/>
        <v>Error?</v>
      </c>
    </row>
    <row r="916" spans="1:4" x14ac:dyDescent="0.2">
      <c r="A916" s="5">
        <v>855</v>
      </c>
      <c r="B916" s="138">
        <f>'Expenditures 15-22'!F63</f>
        <v>667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37777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178</v>
      </c>
      <c r="D923" s="2" t="str">
        <f t="shared" si="13"/>
        <v>Error?</v>
      </c>
    </row>
    <row r="924" spans="1:4" x14ac:dyDescent="0.2">
      <c r="A924" s="10">
        <v>863</v>
      </c>
      <c r="D924" s="2" t="str">
        <f t="shared" si="13"/>
        <v>OK</v>
      </c>
    </row>
    <row r="925" spans="1:4" x14ac:dyDescent="0.2">
      <c r="A925" s="5">
        <v>864</v>
      </c>
      <c r="B925" s="138">
        <f>'Expenditures 15-22'!F71</f>
        <v>154073</v>
      </c>
      <c r="D925" s="2" t="str">
        <f t="shared" si="13"/>
        <v>Error?</v>
      </c>
    </row>
    <row r="926" spans="1:4" x14ac:dyDescent="0.2">
      <c r="A926" s="10">
        <v>865</v>
      </c>
      <c r="D926" s="2" t="str">
        <f t="shared" si="13"/>
        <v>OK</v>
      </c>
    </row>
    <row r="927" spans="1:4" x14ac:dyDescent="0.2">
      <c r="A927" s="5">
        <v>866</v>
      </c>
      <c r="B927" s="138">
        <f>'Expenditures 15-22'!F72</f>
        <v>154251</v>
      </c>
      <c r="C927" s="2" t="s">
        <v>594</v>
      </c>
      <c r="D927" s="2" t="str">
        <f t="shared" si="13"/>
        <v>Error?</v>
      </c>
    </row>
    <row r="928" spans="1:4" x14ac:dyDescent="0.2">
      <c r="A928" s="5">
        <v>867</v>
      </c>
      <c r="B928" s="138">
        <f>'Expenditures 15-22'!F73</f>
        <v>960</v>
      </c>
      <c r="D928" s="2" t="str">
        <f t="shared" si="13"/>
        <v>Error?</v>
      </c>
    </row>
    <row r="929" spans="1:4" x14ac:dyDescent="0.2">
      <c r="A929" s="5">
        <v>868</v>
      </c>
      <c r="B929" s="138">
        <f>'Expenditures 15-22'!F74</f>
        <v>306004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610305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17898</v>
      </c>
      <c r="D955" s="2" t="str">
        <f t="shared" si="13"/>
        <v>Error?</v>
      </c>
    </row>
    <row r="956" spans="1:4" x14ac:dyDescent="0.2">
      <c r="A956" s="5">
        <v>895</v>
      </c>
      <c r="B956" s="138">
        <f>'Expenditures 15-22'!G39</f>
        <v>0</v>
      </c>
      <c r="D956" s="2" t="str">
        <f t="shared" si="13"/>
        <v>Error?</v>
      </c>
    </row>
    <row r="957" spans="1:4" x14ac:dyDescent="0.2">
      <c r="A957" s="5">
        <v>896</v>
      </c>
      <c r="B957" s="138">
        <f>'Expenditures 15-22'!G40</f>
        <v>24180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42078</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414201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414201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139092</v>
      </c>
      <c r="D983" s="2" t="str">
        <f t="shared" si="14"/>
        <v>Error?</v>
      </c>
    </row>
    <row r="984" spans="1:4" x14ac:dyDescent="0.2">
      <c r="A984" s="10">
        <v>923</v>
      </c>
      <c r="D984" s="2" t="str">
        <f t="shared" si="14"/>
        <v>OK</v>
      </c>
    </row>
    <row r="985" spans="1:4" x14ac:dyDescent="0.2">
      <c r="A985" s="5">
        <v>924</v>
      </c>
      <c r="B985" s="138">
        <f>'Expenditures 15-22'!G72</f>
        <v>139092</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595371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595371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640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640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640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9488001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9488641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295982</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520869</v>
      </c>
      <c r="C1107" s="2" t="s">
        <v>594</v>
      </c>
      <c r="D1107" s="2" t="str">
        <f t="shared" si="16"/>
        <v>Error?</v>
      </c>
    </row>
    <row r="1108" spans="1:4" x14ac:dyDescent="0.2">
      <c r="A1108" s="5">
        <v>1047</v>
      </c>
      <c r="B1108" s="138">
        <f>'Expenditures 15-22'!K33</f>
        <v>20877611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7477751</v>
      </c>
      <c r="C1111" s="2" t="s">
        <v>594</v>
      </c>
      <c r="D1111" s="2" t="str">
        <f t="shared" si="16"/>
        <v>Error?</v>
      </c>
    </row>
    <row r="1112" spans="1:4" x14ac:dyDescent="0.2">
      <c r="A1112" s="5">
        <v>1051</v>
      </c>
      <c r="B1112" s="138">
        <f>'Expenditures 15-22'!K39</f>
        <v>16310</v>
      </c>
      <c r="C1112" s="2" t="s">
        <v>594</v>
      </c>
      <c r="D1112" s="2" t="str">
        <f t="shared" si="16"/>
        <v>Error?</v>
      </c>
    </row>
    <row r="1113" spans="1:4" x14ac:dyDescent="0.2">
      <c r="A1113" s="5">
        <v>1052</v>
      </c>
      <c r="B1113" s="138">
        <f>'Expenditures 15-22'!K40</f>
        <v>211627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7705688</v>
      </c>
      <c r="C1115" s="2" t="s">
        <v>594</v>
      </c>
      <c r="D1115" s="2" t="str">
        <f t="shared" si="16"/>
        <v>Error?</v>
      </c>
    </row>
    <row r="1116" spans="1:4" x14ac:dyDescent="0.2">
      <c r="A1116" s="5">
        <v>1055</v>
      </c>
      <c r="B1116" s="138">
        <f>'Expenditures 15-22'!K44</f>
        <v>5519147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5519147</v>
      </c>
      <c r="C1119" s="2" t="s">
        <v>594</v>
      </c>
      <c r="D1119" s="2" t="str">
        <f t="shared" si="16"/>
        <v>Error?</v>
      </c>
    </row>
    <row r="1120" spans="1:4" x14ac:dyDescent="0.2">
      <c r="A1120" s="5">
        <v>1059</v>
      </c>
      <c r="B1120" s="138">
        <f>'Expenditures 15-22'!K49</f>
        <v>5503</v>
      </c>
      <c r="C1120" s="2" t="s">
        <v>594</v>
      </c>
      <c r="D1120" s="2" t="str">
        <f t="shared" si="16"/>
        <v>Error?</v>
      </c>
    </row>
    <row r="1121" spans="1:4" x14ac:dyDescent="0.2">
      <c r="A1121" s="5">
        <v>1060</v>
      </c>
      <c r="B1121" s="138">
        <f>'Expenditures 15-22'!K50</f>
        <v>1304828</v>
      </c>
      <c r="C1121" s="2" t="s">
        <v>594</v>
      </c>
      <c r="D1121" s="2" t="str">
        <f t="shared" si="16"/>
        <v>Error?</v>
      </c>
    </row>
    <row r="1122" spans="1:4" x14ac:dyDescent="0.2">
      <c r="A1122" s="5">
        <v>1061</v>
      </c>
      <c r="B1122" s="138">
        <f>'Expenditures 15-22'!K53</f>
        <v>1915964</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246216</v>
      </c>
      <c r="C1126" s="2" t="s">
        <v>594</v>
      </c>
      <c r="D1126" s="2" t="str">
        <f t="shared" si="16"/>
        <v>Error?</v>
      </c>
    </row>
    <row r="1127" spans="1:4" x14ac:dyDescent="0.2">
      <c r="A1127" s="5">
        <v>1066</v>
      </c>
      <c r="B1127" s="138">
        <f>'Expenditures 15-22'!K60</f>
        <v>523682</v>
      </c>
      <c r="C1127" s="2" t="s">
        <v>594</v>
      </c>
      <c r="D1127" s="2" t="str">
        <f t="shared" si="16"/>
        <v>Error?</v>
      </c>
    </row>
    <row r="1128" spans="1:4" x14ac:dyDescent="0.2">
      <c r="A1128" s="5">
        <v>1067</v>
      </c>
      <c r="B1128" s="138">
        <f>'Expenditures 15-22'!K61</f>
        <v>610299</v>
      </c>
      <c r="C1128" s="2" t="s">
        <v>594</v>
      </c>
      <c r="D1128" s="2" t="str">
        <f t="shared" si="16"/>
        <v>Error?</v>
      </c>
    </row>
    <row r="1129" spans="1:4" x14ac:dyDescent="0.2">
      <c r="A1129" s="5">
        <v>1068</v>
      </c>
      <c r="B1129" s="138">
        <f>'Expenditures 15-22'!K62</f>
        <v>783602</v>
      </c>
      <c r="C1129" s="2" t="s">
        <v>594</v>
      </c>
      <c r="D1129" s="2" t="str">
        <f t="shared" si="16"/>
        <v>Error?</v>
      </c>
    </row>
    <row r="1130" spans="1:4" x14ac:dyDescent="0.2">
      <c r="A1130" s="5">
        <v>1069</v>
      </c>
      <c r="B1130" s="138">
        <f>'Expenditures 15-22'!K63</f>
        <v>152628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2316427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416115</v>
      </c>
      <c r="C1137" s="2" t="s">
        <v>594</v>
      </c>
      <c r="D1137" s="2" t="str">
        <f t="shared" si="16"/>
        <v>Error?</v>
      </c>
    </row>
    <row r="1138" spans="1:4" x14ac:dyDescent="0.2">
      <c r="A1138" s="10">
        <v>1077</v>
      </c>
      <c r="D1138" s="2" t="str">
        <f t="shared" si="16"/>
        <v>OK</v>
      </c>
    </row>
    <row r="1139" spans="1:4" x14ac:dyDescent="0.2">
      <c r="A1139" s="5">
        <v>1078</v>
      </c>
      <c r="B1139" s="138">
        <f>'Expenditures 15-22'!K71</f>
        <v>1126580</v>
      </c>
      <c r="C1139" s="2" t="s">
        <v>594</v>
      </c>
      <c r="D1139" s="2" t="str">
        <f t="shared" si="16"/>
        <v>Error?</v>
      </c>
    </row>
    <row r="1140" spans="1:4" x14ac:dyDescent="0.2">
      <c r="A1140" s="10">
        <v>1079</v>
      </c>
      <c r="D1140" s="2" t="str">
        <f t="shared" si="16"/>
        <v>OK</v>
      </c>
    </row>
    <row r="1141" spans="1:4" x14ac:dyDescent="0.2">
      <c r="A1141" s="5">
        <v>1080</v>
      </c>
      <c r="B1141" s="138">
        <f>'Expenditures 15-22'!K72</f>
        <v>1542695</v>
      </c>
      <c r="C1141" s="2" t="s">
        <v>594</v>
      </c>
      <c r="D1141" s="2" t="str">
        <f t="shared" si="16"/>
        <v>Error?</v>
      </c>
    </row>
    <row r="1142" spans="1:4" x14ac:dyDescent="0.2">
      <c r="A1142" s="5">
        <v>1081</v>
      </c>
      <c r="B1142" s="138">
        <f>'Expenditures 15-22'!K73</f>
        <v>1933</v>
      </c>
      <c r="C1142" s="2" t="s">
        <v>594</v>
      </c>
      <c r="D1142" s="2" t="str">
        <f t="shared" si="16"/>
        <v>Error?</v>
      </c>
    </row>
    <row r="1143" spans="1:4" x14ac:dyDescent="0.2">
      <c r="A1143" s="5">
        <v>1082</v>
      </c>
      <c r="B1143" s="138">
        <f>'Expenditures 15-22'!K74</f>
        <v>19001854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9488001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49367466</v>
      </c>
      <c r="C1152" s="2" t="s">
        <v>594</v>
      </c>
      <c r="D1152" s="2" t="str">
        <f t="shared" si="17"/>
        <v>Error?</v>
      </c>
    </row>
    <row r="1153" spans="1:4" x14ac:dyDescent="0.2">
      <c r="A1153" s="5">
        <v>1092</v>
      </c>
      <c r="B1153" s="138">
        <f>'Expenditures 15-22'!K115</f>
        <v>484015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9214201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9698216</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137628</v>
      </c>
      <c r="D2008" s="2" t="str">
        <f t="shared" si="30"/>
        <v>Error?</v>
      </c>
    </row>
    <row r="2009" spans="1:4" x14ac:dyDescent="0.2">
      <c r="A2009" s="5">
        <v>1948</v>
      </c>
      <c r="B2009" s="138">
        <f>'Cap Outlay Deprec 26'!C8</f>
        <v>3236455</v>
      </c>
      <c r="D2009" s="2" t="str">
        <f t="shared" si="30"/>
        <v>Error?</v>
      </c>
    </row>
    <row r="2010" spans="1:4" x14ac:dyDescent="0.2">
      <c r="A2010" s="5">
        <v>1949</v>
      </c>
      <c r="B2010" s="138">
        <f>'Cap Outlay Deprec 26'!C10</f>
        <v>1463906</v>
      </c>
      <c r="D2010" s="2" t="str">
        <f t="shared" si="30"/>
        <v>Error?</v>
      </c>
    </row>
    <row r="2011" spans="1:4" x14ac:dyDescent="0.2">
      <c r="A2011" s="5">
        <v>1950</v>
      </c>
      <c r="B2011" s="138">
        <f>'Cap Outlay Deprec 26'!C12</f>
        <v>1688710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6526699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414201</v>
      </c>
      <c r="D2016" s="2" t="str">
        <f t="shared" si="30"/>
        <v>Error?</v>
      </c>
    </row>
    <row r="2017" spans="1:4" x14ac:dyDescent="0.2">
      <c r="A2017" s="5">
        <v>1956</v>
      </c>
      <c r="B2017" s="138">
        <f>'Cap Outlay Deprec 26'!D12</f>
        <v>181170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595371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317525</v>
      </c>
      <c r="D2022" s="2" t="str">
        <f t="shared" si="30"/>
        <v>Error?</v>
      </c>
    </row>
    <row r="2023" spans="1:4" x14ac:dyDescent="0.2">
      <c r="A2023" s="5">
        <v>1962</v>
      </c>
      <c r="B2023" s="138">
        <f>'Cap Outlay Deprec 26'!E12</f>
        <v>37473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354998</v>
      </c>
      <c r="C2025" s="2" t="s">
        <v>594</v>
      </c>
      <c r="D2025" s="2" t="str">
        <f t="shared" si="30"/>
        <v>Error?</v>
      </c>
    </row>
    <row r="2026" spans="1:4" x14ac:dyDescent="0.2">
      <c r="A2026" s="5">
        <v>1965</v>
      </c>
      <c r="B2026" s="138">
        <f>'Cap Outlay Deprec 26'!F5</f>
        <v>137628</v>
      </c>
      <c r="C2026" s="2" t="s">
        <v>594</v>
      </c>
      <c r="D2026" s="2" t="str">
        <f t="shared" si="30"/>
        <v>Error?</v>
      </c>
    </row>
    <row r="2027" spans="1:4" x14ac:dyDescent="0.2">
      <c r="A2027" s="5">
        <v>1966</v>
      </c>
      <c r="B2027" s="138">
        <f>'Cap Outlay Deprec 26'!F8</f>
        <v>3236455</v>
      </c>
      <c r="C2027" s="2" t="s">
        <v>594</v>
      </c>
      <c r="D2027" s="2" t="str">
        <f t="shared" si="30"/>
        <v>Error?</v>
      </c>
    </row>
    <row r="2028" spans="1:4" x14ac:dyDescent="0.2">
      <c r="A2028" s="5">
        <v>1967</v>
      </c>
      <c r="B2028" s="138">
        <f>'Cap Outlay Deprec 26'!F10</f>
        <v>1560582</v>
      </c>
      <c r="C2028" s="2" t="s">
        <v>594</v>
      </c>
      <c r="D2028" s="2" t="str">
        <f t="shared" si="30"/>
        <v>Error?</v>
      </c>
    </row>
    <row r="2029" spans="1:4" x14ac:dyDescent="0.2">
      <c r="A2029" s="5">
        <v>1968</v>
      </c>
      <c r="B2029" s="138">
        <f>'Cap Outlay Deprec 26'!F12</f>
        <v>1832407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6767072</v>
      </c>
      <c r="C2031" s="2" t="s">
        <v>594</v>
      </c>
      <c r="D2031" s="2" t="str">
        <f t="shared" si="30"/>
        <v>Error?</v>
      </c>
    </row>
    <row r="2032" spans="1:4" x14ac:dyDescent="0.2">
      <c r="A2032" s="10">
        <v>1971</v>
      </c>
      <c r="D2032" s="2" t="str">
        <f t="shared" si="30"/>
        <v>OK</v>
      </c>
    </row>
    <row r="2033" spans="1:4" x14ac:dyDescent="0.2">
      <c r="A2033" s="5">
        <v>1972</v>
      </c>
      <c r="B2033" s="138">
        <f>'Cap Outlay Deprec 26'!H8</f>
        <v>1234918</v>
      </c>
      <c r="D2033" s="2" t="str">
        <f t="shared" si="30"/>
        <v>Error?</v>
      </c>
    </row>
    <row r="2034" spans="1:4" x14ac:dyDescent="0.2">
      <c r="A2034" s="5">
        <v>1973</v>
      </c>
      <c r="B2034" s="138">
        <f>'Cap Outlay Deprec 26'!H10</f>
        <v>1013245</v>
      </c>
      <c r="D2034" s="2" t="str">
        <f t="shared" si="30"/>
        <v>Error?</v>
      </c>
    </row>
    <row r="2035" spans="1:4" x14ac:dyDescent="0.2">
      <c r="A2035" s="5">
        <v>1974</v>
      </c>
      <c r="B2035" s="138">
        <f>'Cap Outlay Deprec 26'!H12</f>
        <v>904857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3153020</v>
      </c>
      <c r="C2037" s="2" t="s">
        <v>594</v>
      </c>
      <c r="D2037" s="2" t="str">
        <f t="shared" si="30"/>
        <v>Error?</v>
      </c>
    </row>
    <row r="2038" spans="1:4" x14ac:dyDescent="0.2">
      <c r="A2038" s="10">
        <v>1977</v>
      </c>
      <c r="D2038" s="2" t="str">
        <f t="shared" si="30"/>
        <v>OK</v>
      </c>
    </row>
    <row r="2039" spans="1:4" x14ac:dyDescent="0.2">
      <c r="A2039" s="5">
        <v>1978</v>
      </c>
      <c r="B2039" s="138">
        <f>'Cap Outlay Deprec 26'!I8</f>
        <v>66997</v>
      </c>
      <c r="D2039" s="2" t="str">
        <f t="shared" si="30"/>
        <v>Error?</v>
      </c>
    </row>
    <row r="2040" spans="1:4" x14ac:dyDescent="0.2">
      <c r="A2040" s="5">
        <v>1979</v>
      </c>
      <c r="B2040" s="138">
        <f>'Cap Outlay Deprec 26'!I10</f>
        <v>99794</v>
      </c>
      <c r="D2040" s="2" t="str">
        <f t="shared" si="30"/>
        <v>Error?</v>
      </c>
    </row>
    <row r="2041" spans="1:4" x14ac:dyDescent="0.2">
      <c r="A2041" s="5">
        <v>1980</v>
      </c>
      <c r="B2041" s="138">
        <f>'Cap Outlay Deprec 26'!I12</f>
        <v>234556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401347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310406</v>
      </c>
      <c r="D2046" s="2" t="str">
        <f t="shared" si="30"/>
        <v>Error?</v>
      </c>
    </row>
    <row r="2047" spans="1:4" x14ac:dyDescent="0.2">
      <c r="A2047" s="5">
        <v>1986</v>
      </c>
      <c r="B2047" s="138">
        <f>'Cap Outlay Deprec 26'!J12</f>
        <v>33452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343858</v>
      </c>
      <c r="C2049" s="2" t="s">
        <v>594</v>
      </c>
      <c r="D2049" s="2" t="str">
        <f t="shared" si="31"/>
        <v>Error?</v>
      </c>
    </row>
    <row r="2050" spans="1:4" x14ac:dyDescent="0.2">
      <c r="A2050" s="10">
        <v>1989</v>
      </c>
      <c r="D2050" s="2" t="str">
        <f t="shared" si="31"/>
        <v>OK</v>
      </c>
    </row>
    <row r="2051" spans="1:4" x14ac:dyDescent="0.2">
      <c r="A2051" s="5">
        <v>1990</v>
      </c>
      <c r="B2051" s="138">
        <f>'Cap Outlay Deprec 26'!K8</f>
        <v>1301915</v>
      </c>
      <c r="C2051" s="2" t="s">
        <v>594</v>
      </c>
      <c r="D2051" s="2" t="str">
        <f t="shared" si="31"/>
        <v>Error?</v>
      </c>
    </row>
    <row r="2052" spans="1:4" x14ac:dyDescent="0.2">
      <c r="A2052" s="5">
        <v>1991</v>
      </c>
      <c r="B2052" s="138">
        <f>'Cap Outlay Deprec 26'!K10</f>
        <v>802633</v>
      </c>
      <c r="C2052" s="2" t="s">
        <v>594</v>
      </c>
      <c r="D2052" s="2" t="str">
        <f t="shared" si="31"/>
        <v>Error?</v>
      </c>
    </row>
    <row r="2053" spans="1:4" x14ac:dyDescent="0.2">
      <c r="A2053" s="5">
        <v>1992</v>
      </c>
      <c r="B2053" s="138">
        <f>'Cap Outlay Deprec 26'!K12</f>
        <v>1105961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3210509</v>
      </c>
      <c r="C2055" s="2" t="s">
        <v>594</v>
      </c>
      <c r="D2055" s="2" t="str">
        <f t="shared" si="31"/>
        <v>Error?</v>
      </c>
    </row>
    <row r="2056" spans="1:4" x14ac:dyDescent="0.2">
      <c r="A2056" s="5">
        <v>1995</v>
      </c>
      <c r="B2056" s="138">
        <f>'Cap Outlay Deprec 26'!L5</f>
        <v>137628</v>
      </c>
      <c r="C2056" s="2" t="s">
        <v>594</v>
      </c>
      <c r="D2056" s="2" t="str">
        <f t="shared" si="31"/>
        <v>Error?</v>
      </c>
    </row>
    <row r="2057" spans="1:4" x14ac:dyDescent="0.2">
      <c r="A2057" s="5">
        <v>1996</v>
      </c>
      <c r="B2057" s="138">
        <f>'Cap Outlay Deprec 26'!L8</f>
        <v>1934540</v>
      </c>
      <c r="C2057" s="2" t="s">
        <v>594</v>
      </c>
      <c r="D2057" s="2" t="str">
        <f t="shared" si="31"/>
        <v>Error?</v>
      </c>
    </row>
    <row r="2058" spans="1:4" x14ac:dyDescent="0.2">
      <c r="A2058" s="5">
        <v>1997</v>
      </c>
      <c r="B2058" s="138">
        <f>'Cap Outlay Deprec 26'!L10</f>
        <v>757949</v>
      </c>
      <c r="C2058" s="2" t="s">
        <v>594</v>
      </c>
      <c r="D2058" s="2" t="str">
        <f t="shared" si="31"/>
        <v>Error?</v>
      </c>
    </row>
    <row r="2059" spans="1:4" x14ac:dyDescent="0.2">
      <c r="A2059" s="5">
        <v>1998</v>
      </c>
      <c r="B2059" s="138">
        <f>'Cap Outlay Deprec 26'!L12</f>
        <v>726446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3556563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29860887</v>
      </c>
      <c r="C2551" s="2" t="s">
        <v>594</v>
      </c>
      <c r="D2551" s="2" t="str">
        <f t="shared" si="38"/>
        <v>Error?</v>
      </c>
    </row>
    <row r="2552" spans="1:4" x14ac:dyDescent="0.2">
      <c r="A2552" s="10">
        <v>2491</v>
      </c>
      <c r="D2552" s="2" t="str">
        <f t="shared" si="38"/>
        <v>OK</v>
      </c>
    </row>
    <row r="2553" spans="1:4" x14ac:dyDescent="0.2">
      <c r="A2553" s="5">
        <v>2492</v>
      </c>
      <c r="B2553" s="138">
        <f>'Acct Summary 7-8'!C6</f>
        <v>3254397</v>
      </c>
      <c r="C2553" s="2" t="s">
        <v>594</v>
      </c>
      <c r="D2553" s="2" t="str">
        <f t="shared" si="38"/>
        <v>Error?</v>
      </c>
    </row>
    <row r="2554" spans="1:4" x14ac:dyDescent="0.2">
      <c r="A2554" s="5">
        <v>2493</v>
      </c>
      <c r="B2554" s="138">
        <f>'Acct Summary 7-8'!C7</f>
        <v>7248196</v>
      </c>
      <c r="C2554" s="2" t="s">
        <v>594</v>
      </c>
      <c r="D2554" s="2" t="str">
        <f t="shared" si="38"/>
        <v>Error?</v>
      </c>
    </row>
    <row r="2555" spans="1:4" x14ac:dyDescent="0.2">
      <c r="A2555" s="5">
        <v>2494</v>
      </c>
      <c r="B2555" s="138">
        <f>'Acct Summary 7-8'!C8</f>
        <v>49851481</v>
      </c>
      <c r="C2555" s="2" t="s">
        <v>594</v>
      </c>
      <c r="D2555" s="2" t="str">
        <f t="shared" si="38"/>
        <v>Error?</v>
      </c>
    </row>
    <row r="2556" spans="1:4" x14ac:dyDescent="0.2">
      <c r="A2556" s="5">
        <v>2495</v>
      </c>
      <c r="B2556" s="138">
        <f>'Acct Summary 7-8'!C12</f>
        <v>20877611</v>
      </c>
      <c r="C2556" s="2" t="s">
        <v>594</v>
      </c>
      <c r="D2556" s="2" t="str">
        <f t="shared" si="38"/>
        <v>Error?</v>
      </c>
    </row>
    <row r="2557" spans="1:4" x14ac:dyDescent="0.2">
      <c r="A2557" s="5">
        <v>2496</v>
      </c>
      <c r="B2557" s="138">
        <f>'Acct Summary 7-8'!C13</f>
        <v>19001854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9488001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49367466</v>
      </c>
      <c r="C2561" s="2" t="s">
        <v>594</v>
      </c>
      <c r="D2561" s="2" t="str">
        <f t="shared" si="39"/>
        <v>Error?</v>
      </c>
    </row>
    <row r="2562" spans="1:4" x14ac:dyDescent="0.2">
      <c r="A2562" s="5">
        <v>2501</v>
      </c>
      <c r="B2562" s="138">
        <f>'Acct Summary 7-8'!C20</f>
        <v>484015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446828</v>
      </c>
      <c r="D2718" s="2" t="str">
        <f t="shared" si="41"/>
        <v>Error?</v>
      </c>
    </row>
    <row r="2719" spans="1:4" x14ac:dyDescent="0.2">
      <c r="A2719" s="5">
        <v>2658</v>
      </c>
      <c r="B2719" s="138">
        <f>'Expenditures 15-22'!D51</f>
        <v>140859</v>
      </c>
      <c r="D2719" s="2" t="str">
        <f t="shared" si="41"/>
        <v>Error?</v>
      </c>
    </row>
    <row r="2720" spans="1:4" x14ac:dyDescent="0.2">
      <c r="A2720" s="5">
        <v>2659</v>
      </c>
      <c r="B2720" s="138">
        <f>'Expenditures 15-22'!E51</f>
        <v>16252</v>
      </c>
      <c r="D2720" s="2" t="str">
        <f t="shared" si="41"/>
        <v>Error?</v>
      </c>
    </row>
    <row r="2721" spans="1:4" x14ac:dyDescent="0.2">
      <c r="A2721" s="5">
        <v>2660</v>
      </c>
      <c r="B2721" s="138">
        <f>'Expenditures 15-22'!F51</f>
        <v>1694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605633</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484015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12712734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3062243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4012685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261918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20060760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9488001</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13470367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4994017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54845498</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4994017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54361483</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9698216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289424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1292234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920117</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622352</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359210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14674129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10000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15043339</v>
      </c>
      <c r="C5087" s="2" t="s">
        <v>594</v>
      </c>
      <c r="D5087" s="2" t="str">
        <f t="shared" si="78"/>
        <v>Error?</v>
      </c>
    </row>
    <row r="5088" spans="1:4" x14ac:dyDescent="0.2">
      <c r="A5088" s="5">
        <v>5027</v>
      </c>
      <c r="B5088" s="138">
        <f>'Revenues 9-14'!C65</f>
        <v>162284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162284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50196</v>
      </c>
      <c r="D5095" s="2" t="str">
        <f t="shared" si="78"/>
        <v>Error?</v>
      </c>
    </row>
    <row r="5096" spans="1:4" x14ac:dyDescent="0.2">
      <c r="A5096" s="5">
        <v>5035</v>
      </c>
      <c r="B5096" s="138">
        <f>'Revenues 9-14'!C75</f>
        <v>50497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87710</v>
      </c>
      <c r="D5113" s="2" t="str">
        <f t="shared" si="78"/>
        <v>Error?</v>
      </c>
    </row>
    <row r="5114" spans="1:4" x14ac:dyDescent="0.2">
      <c r="A5114" s="5">
        <v>5053</v>
      </c>
      <c r="B5114" s="138">
        <f>'Revenues 9-14'!C96</f>
        <v>45592</v>
      </c>
      <c r="D5114" s="2" t="str">
        <f t="shared" si="78"/>
        <v>Error?</v>
      </c>
    </row>
    <row r="5115" spans="1:4" x14ac:dyDescent="0.2">
      <c r="A5115" s="5">
        <v>5054</v>
      </c>
      <c r="B5115" s="138">
        <f>'Revenues 9-14'!C98</f>
        <v>14419177</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52288</v>
      </c>
      <c r="D5119" s="2" t="str">
        <f t="shared" ref="D5119:D5182" si="79">IF(ISBLANK(B5119),"OK",IF(A5119-B5119=0,"OK","Error?"))</f>
        <v>Error?</v>
      </c>
    </row>
    <row r="5120" spans="1:4" x14ac:dyDescent="0.2">
      <c r="A5120" s="5">
        <v>5059</v>
      </c>
      <c r="B5120" s="138">
        <f>'Revenues 9-14'!C108</f>
        <v>14604767</v>
      </c>
      <c r="C5120" s="2" t="s">
        <v>594</v>
      </c>
      <c r="D5120" s="2" t="str">
        <f t="shared" si="79"/>
        <v>Error?</v>
      </c>
    </row>
    <row r="5121" spans="1:4" x14ac:dyDescent="0.2">
      <c r="A5121" s="5">
        <v>5060</v>
      </c>
      <c r="B5121" s="138">
        <f>'Revenues 9-14'!C109</f>
        <v>29860887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9488001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9488001</v>
      </c>
      <c r="C5125" s="2" t="s">
        <v>594</v>
      </c>
      <c r="D5125" s="2" t="str">
        <f t="shared" si="79"/>
        <v>Error?</v>
      </c>
    </row>
    <row r="5126" spans="1:4" x14ac:dyDescent="0.2">
      <c r="A5126" s="5">
        <v>5065</v>
      </c>
      <c r="B5126" s="138">
        <f>'Revenues 9-14'!C117</f>
        <v>2799607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2799607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1903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452887</v>
      </c>
      <c r="D5177" s="2" t="str">
        <f t="shared" si="79"/>
        <v>Error?</v>
      </c>
    </row>
    <row r="5178" spans="1:4" x14ac:dyDescent="0.2">
      <c r="A5178" s="5">
        <v>5117</v>
      </c>
      <c r="B5178" s="138">
        <f>'Revenues 9-14'!C154</f>
        <v>452887</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454790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3254397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920117</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78679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38975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117654</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345214</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1289619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2369649</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4004482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6328079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7248196</v>
      </c>
      <c r="C5326" s="2" t="s">
        <v>594</v>
      </c>
      <c r="D5326" s="2" t="str">
        <f t="shared" si="82"/>
        <v>Error?</v>
      </c>
    </row>
    <row r="5327" spans="1:4" x14ac:dyDescent="0.2">
      <c r="A5327" s="5">
        <v>5266</v>
      </c>
      <c r="B5327" s="138">
        <f>'Revenues 9-14'!C275</f>
        <v>49851481</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301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5741449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502086</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5733598</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255753</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2176014</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1510517</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484015</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4.9907632496533384E-2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11180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11180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6421</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1388</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7809</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8059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8059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1328</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1328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146071</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146071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163267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9488001</v>
      </c>
      <c r="D6998" s="2" t="str">
        <f t="shared" si="108"/>
        <v>Error?</v>
      </c>
    </row>
    <row r="6999" spans="1:4" x14ac:dyDescent="0.2">
      <c r="A6999">
        <v>6938</v>
      </c>
      <c r="B6999" s="138">
        <f>'Expenditures 15-22'!K94</f>
        <v>9488001</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9488001</v>
      </c>
      <c r="D7012" s="2" t="str">
        <f t="shared" si="108"/>
        <v>Error?</v>
      </c>
    </row>
    <row r="7013" spans="1:4" x14ac:dyDescent="0.2">
      <c r="A7013">
        <v>6952</v>
      </c>
      <c r="B7013" s="138">
        <f>'Expenditures 15-22'!K100</f>
        <v>9488001</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174447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174447</v>
      </c>
      <c r="D7624" s="2" t="str">
        <f t="shared" si="124"/>
        <v>Error?</v>
      </c>
      <c r="E7624" s="2" t="s">
        <v>19</v>
      </c>
    </row>
    <row r="7625" spans="1:5" x14ac:dyDescent="0.2">
      <c r="A7625">
        <f t="shared" si="123"/>
        <v>7564</v>
      </c>
      <c r="B7625" s="138">
        <f>'Cap Outlay Deprec 26'!I17</f>
        <v>17444.7</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418791.7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0</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1</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1</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1933</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1945</v>
      </c>
    </row>
    <row r="7775" spans="1:5" x14ac:dyDescent="0.2">
      <c r="A7775">
        <v>7714</v>
      </c>
      <c r="B7775" s="138">
        <f>'Expenditures 15-22'!H133</f>
        <v>0</v>
      </c>
      <c r="D7775" s="2" t="str">
        <f t="shared" si="127"/>
        <v>Error?</v>
      </c>
      <c r="E7775" s="4" t="s">
        <v>1945</v>
      </c>
    </row>
    <row r="7776" spans="1:5" x14ac:dyDescent="0.2">
      <c r="A7776">
        <v>7715</v>
      </c>
      <c r="B7776" s="138">
        <f>'Expenditures 15-22'!K133</f>
        <v>0</v>
      </c>
      <c r="D7776" s="2" t="str">
        <f t="shared" si="127"/>
        <v>Error?</v>
      </c>
      <c r="E7776" s="4" t="s">
        <v>1945</v>
      </c>
    </row>
    <row r="7777" spans="1:5" x14ac:dyDescent="0.2">
      <c r="A7777">
        <v>7716</v>
      </c>
      <c r="B7777" s="138">
        <f>'Expenditures 15-22'!H157</f>
        <v>0</v>
      </c>
      <c r="D7777" s="2" t="str">
        <f t="shared" si="127"/>
        <v>Error?</v>
      </c>
      <c r="E7777" s="4" t="s">
        <v>1945</v>
      </c>
    </row>
    <row r="7778" spans="1:5" x14ac:dyDescent="0.2">
      <c r="A7778">
        <v>7717</v>
      </c>
      <c r="B7778" s="138">
        <f>'Expenditures 15-22'!K157</f>
        <v>0</v>
      </c>
      <c r="D7778" s="2" t="str">
        <f t="shared" si="127"/>
        <v>Error?</v>
      </c>
      <c r="E7778" s="4" t="s">
        <v>1945</v>
      </c>
    </row>
    <row r="7779" spans="1:5" x14ac:dyDescent="0.2">
      <c r="A7779">
        <v>7718</v>
      </c>
      <c r="B7779" s="138">
        <f>'Expenditures 15-22'!H158</f>
        <v>0</v>
      </c>
      <c r="D7779" s="2" t="str">
        <f t="shared" si="127"/>
        <v>Error?</v>
      </c>
      <c r="E7779" s="4" t="s">
        <v>1945</v>
      </c>
    </row>
    <row r="7780" spans="1:5" x14ac:dyDescent="0.2">
      <c r="A7780">
        <v>7719</v>
      </c>
      <c r="B7780" s="138">
        <f>'Expenditures 15-22'!K158</f>
        <v>0</v>
      </c>
      <c r="D7780" s="2" t="str">
        <f t="shared" si="127"/>
        <v>Error?</v>
      </c>
      <c r="E7780" s="4" t="s">
        <v>1945</v>
      </c>
    </row>
    <row r="7781" spans="1:5" x14ac:dyDescent="0.2">
      <c r="A7781">
        <v>7720</v>
      </c>
      <c r="B7781" s="138">
        <f>'Expenditures 15-22'!H159</f>
        <v>0</v>
      </c>
      <c r="D7781" s="2" t="str">
        <f t="shared" si="127"/>
        <v>Error?</v>
      </c>
      <c r="E7781" s="4" t="s">
        <v>1945</v>
      </c>
    </row>
    <row r="7782" spans="1:5" x14ac:dyDescent="0.2">
      <c r="A7782">
        <v>7721</v>
      </c>
      <c r="B7782" s="138">
        <f>'Expenditures 15-22'!K159</f>
        <v>0</v>
      </c>
      <c r="D7782" s="2" t="str">
        <f t="shared" si="127"/>
        <v>Error?</v>
      </c>
      <c r="E7782" s="4" t="s">
        <v>1945</v>
      </c>
    </row>
    <row r="7783" spans="1:5" x14ac:dyDescent="0.2">
      <c r="A7783">
        <v>7722</v>
      </c>
      <c r="B7783" s="138">
        <f>'Expenditures 15-22'!D282</f>
        <v>0</v>
      </c>
      <c r="D7783" s="2" t="str">
        <f t="shared" si="127"/>
        <v>Error?</v>
      </c>
      <c r="E7783" s="4" t="s">
        <v>1945</v>
      </c>
    </row>
    <row r="7784" spans="1:5" x14ac:dyDescent="0.2">
      <c r="A7784">
        <v>7723</v>
      </c>
      <c r="B7784" s="138">
        <f>'Expenditures 15-22'!K282</f>
        <v>0</v>
      </c>
      <c r="D7784" s="2" t="str">
        <f t="shared" si="127"/>
        <v>Error?</v>
      </c>
      <c r="E7784" s="4" t="s">
        <v>1945</v>
      </c>
    </row>
    <row r="7785" spans="1:5" x14ac:dyDescent="0.2">
      <c r="A7785">
        <v>7724</v>
      </c>
      <c r="B7785" s="138">
        <f>'Expenditures 15-22'!H332</f>
        <v>0</v>
      </c>
      <c r="D7785" s="2" t="str">
        <f t="shared" si="127"/>
        <v>Error?</v>
      </c>
      <c r="E7785" s="4" t="s">
        <v>1945</v>
      </c>
    </row>
    <row r="7786" spans="1:5" x14ac:dyDescent="0.2">
      <c r="A7786">
        <v>7725</v>
      </c>
      <c r="B7786" s="138">
        <f>'Expenditures 15-22'!K332</f>
        <v>0</v>
      </c>
      <c r="D7786" s="2" t="str">
        <f t="shared" si="127"/>
        <v>Error?</v>
      </c>
      <c r="E7786" s="4" t="s">
        <v>1945</v>
      </c>
    </row>
    <row r="7787" spans="1:5" x14ac:dyDescent="0.2">
      <c r="A7787">
        <v>7726</v>
      </c>
      <c r="B7787" s="138">
        <f>'Expenditures 15-22'!H333</f>
        <v>0</v>
      </c>
      <c r="D7787" s="2" t="str">
        <f t="shared" si="127"/>
        <v>Error?</v>
      </c>
      <c r="E7787" s="4" t="s">
        <v>1945</v>
      </c>
    </row>
    <row r="7788" spans="1:5" x14ac:dyDescent="0.2">
      <c r="A7788">
        <v>7727</v>
      </c>
      <c r="B7788" s="138">
        <f>'Expenditures 15-22'!K333</f>
        <v>0</v>
      </c>
      <c r="D7788" s="2" t="str">
        <f t="shared" si="127"/>
        <v>Error?</v>
      </c>
      <c r="E7788" s="4" t="s">
        <v>1945</v>
      </c>
    </row>
    <row r="7789" spans="1:5" x14ac:dyDescent="0.2">
      <c r="A7789">
        <v>7728</v>
      </c>
      <c r="B7789" s="138">
        <f>'Expenditures 15-22'!H334</f>
        <v>0</v>
      </c>
      <c r="D7789" s="2" t="str">
        <f t="shared" si="127"/>
        <v>Error?</v>
      </c>
      <c r="E7789" s="4" t="s">
        <v>1945</v>
      </c>
    </row>
    <row r="7790" spans="1:5" x14ac:dyDescent="0.2">
      <c r="A7790">
        <v>7729</v>
      </c>
      <c r="B7790" s="138">
        <f>'Expenditures 15-22'!K334</f>
        <v>0</v>
      </c>
      <c r="D7790" s="2" t="str">
        <f t="shared" si="127"/>
        <v>Error?</v>
      </c>
      <c r="E7790" s="4" t="s">
        <v>1945</v>
      </c>
    </row>
    <row r="7791" spans="1:5" x14ac:dyDescent="0.2">
      <c r="A7791">
        <v>7730</v>
      </c>
      <c r="B7791" s="138">
        <f>'Expenditures 15-22'!H354</f>
        <v>0</v>
      </c>
      <c r="D7791" s="2" t="str">
        <f t="shared" si="127"/>
        <v>Error?</v>
      </c>
      <c r="E7791" s="4" t="s">
        <v>1945</v>
      </c>
    </row>
    <row r="7792" spans="1:5" x14ac:dyDescent="0.2">
      <c r="A7792">
        <v>7731</v>
      </c>
      <c r="B7792" s="138">
        <f>'Expenditures 15-22'!K354</f>
        <v>0</v>
      </c>
      <c r="D7792" s="2" t="str">
        <f t="shared" si="127"/>
        <v>Error?</v>
      </c>
      <c r="E7792" s="4" t="s">
        <v>1945</v>
      </c>
    </row>
    <row r="7793" spans="1:5" x14ac:dyDescent="0.2">
      <c r="A7793">
        <v>7732</v>
      </c>
      <c r="B7793" s="138">
        <f>'Expenditures 15-22'!H355</f>
        <v>0</v>
      </c>
      <c r="D7793" s="2" t="str">
        <f t="shared" si="127"/>
        <v>Error?</v>
      </c>
      <c r="E7793" s="4" t="s">
        <v>1945</v>
      </c>
    </row>
    <row r="7794" spans="1:5" x14ac:dyDescent="0.2">
      <c r="A7794">
        <v>7733</v>
      </c>
      <c r="B7794" s="138">
        <f>'Expenditures 15-22'!K355</f>
        <v>0</v>
      </c>
      <c r="D7794" s="2" t="str">
        <f t="shared" si="127"/>
        <v>Error?</v>
      </c>
      <c r="E7794" s="4" t="s">
        <v>1945</v>
      </c>
    </row>
    <row r="7795" spans="1:5" x14ac:dyDescent="0.2">
      <c r="A7795">
        <v>7734</v>
      </c>
      <c r="B7795" s="138">
        <f>'Expenditures 15-22'!E138</f>
        <v>0</v>
      </c>
      <c r="D7795" s="2" t="str">
        <f t="shared" si="127"/>
        <v>Error?</v>
      </c>
      <c r="E7795" s="4" t="s">
        <v>1945</v>
      </c>
    </row>
    <row r="7796" spans="1:5" x14ac:dyDescent="0.2">
      <c r="A7796">
        <v>7735</v>
      </c>
      <c r="B7796" s="138">
        <f>'Acct Summary 7-8'!J15</f>
        <v>0</v>
      </c>
      <c r="D7796" s="2" t="str">
        <f t="shared" si="127"/>
        <v>Error?</v>
      </c>
      <c r="E7796" s="4" t="s">
        <v>1945</v>
      </c>
    </row>
    <row r="7797" spans="1:5" x14ac:dyDescent="0.2">
      <c r="A7797">
        <v>7736</v>
      </c>
      <c r="B7797" s="138">
        <f>'Contracts Paid in CY 29'!D141</f>
        <v>919589</v>
      </c>
      <c r="D7797" s="2" t="str">
        <f t="shared" si="127"/>
        <v>Error?</v>
      </c>
      <c r="E7797" s="4" t="s">
        <v>1998</v>
      </c>
    </row>
    <row r="7798" spans="1:5" x14ac:dyDescent="0.2">
      <c r="A7798">
        <v>7737</v>
      </c>
      <c r="B7798" s="138">
        <f>'Contracts Paid in CY 29'!F141</f>
        <v>275000</v>
      </c>
      <c r="D7798" s="2" t="str">
        <f t="shared" si="127"/>
        <v>Error?</v>
      </c>
      <c r="E7798" s="4" t="s">
        <v>1998</v>
      </c>
    </row>
    <row r="7799" spans="1:5" x14ac:dyDescent="0.2">
      <c r="A7799">
        <v>7738</v>
      </c>
      <c r="B7799" s="138">
        <f>'Contracts Paid in CY 29'!G141</f>
        <v>644589</v>
      </c>
      <c r="D7799" s="2" t="str">
        <f t="shared" si="127"/>
        <v>Error?</v>
      </c>
      <c r="E7799" s="4" t="s">
        <v>1998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9292DCF1-9FC7-4CD2-9BD8-11534F852062}"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5831A72F-A9A9-457B-B51D-80CC7F3F6378}"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3"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P43" sqref="P4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85" t="s">
        <v>1253</v>
      </c>
      <c r="B2" s="2385"/>
      <c r="C2" s="2385"/>
      <c r="D2" s="2385"/>
      <c r="E2" s="2385"/>
      <c r="F2" s="2385"/>
      <c r="G2" s="2385"/>
      <c r="H2" s="2385"/>
      <c r="I2" s="2385"/>
      <c r="J2" s="2385"/>
      <c r="K2" s="2385"/>
      <c r="L2" s="2385"/>
    </row>
    <row r="3" spans="1:29" ht="13.5" customHeight="1" x14ac:dyDescent="0.2">
      <c r="A3" s="2416" t="s">
        <v>1252</v>
      </c>
      <c r="B3" s="2416"/>
      <c r="C3" s="2416"/>
      <c r="D3" s="2416"/>
      <c r="E3" s="2416"/>
      <c r="F3" s="2416"/>
      <c r="G3" s="2416"/>
      <c r="H3" s="2416"/>
      <c r="I3" s="2416"/>
      <c r="J3" s="2416"/>
      <c r="K3" s="2416"/>
      <c r="L3" s="2416"/>
    </row>
    <row r="4" spans="1:29" ht="13.5" customHeight="1" x14ac:dyDescent="0.2">
      <c r="A4" s="2385" t="s">
        <v>1789</v>
      </c>
      <c r="B4" s="2406"/>
      <c r="C4" s="2406"/>
      <c r="D4" s="2406"/>
      <c r="E4" s="2406"/>
      <c r="F4" s="2406"/>
      <c r="G4" s="2406"/>
      <c r="H4" s="2406"/>
      <c r="I4" s="2406"/>
      <c r="J4" s="2406"/>
      <c r="K4" s="2406"/>
      <c r="L4" s="240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7" t="str">
        <f>COVER!A17</f>
        <v>School Association for Special Education in DuPage County</v>
      </c>
      <c r="B7" s="2408"/>
      <c r="C7" s="2408"/>
      <c r="D7" s="2409"/>
      <c r="E7" s="2410" t="str">
        <f>COVER!A13</f>
        <v>19-022-8030-60</v>
      </c>
      <c r="F7" s="2411"/>
      <c r="G7" s="2417" t="str">
        <f>COVER!T23</f>
        <v>066-003910</v>
      </c>
      <c r="H7" s="2418"/>
      <c r="I7" s="2418"/>
      <c r="J7" s="2418"/>
      <c r="K7" s="2418"/>
      <c r="L7" s="2419"/>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420"/>
      <c r="B9" s="2421"/>
      <c r="C9" s="2421"/>
      <c r="D9" s="2421"/>
      <c r="E9" s="2421"/>
      <c r="F9" s="2422"/>
      <c r="G9" s="2391" t="str">
        <f>COVER!T13</f>
        <v>Klein Hall CPAs</v>
      </c>
      <c r="H9" s="2423"/>
      <c r="I9" s="2423"/>
      <c r="J9" s="2423"/>
      <c r="K9" s="2423"/>
      <c r="L9" s="2424"/>
    </row>
    <row r="10" spans="1:29" ht="13.5" customHeight="1" x14ac:dyDescent="0.2">
      <c r="A10" s="2397">
        <f>COVER!A38</f>
        <v>0</v>
      </c>
      <c r="B10" s="2398"/>
      <c r="C10" s="2398"/>
      <c r="D10" s="2398"/>
      <c r="E10" s="2398"/>
      <c r="F10" s="2399"/>
      <c r="G10" s="2391" t="str">
        <f>COVER!T17</f>
        <v>3957 75th Street</v>
      </c>
      <c r="H10" s="2392"/>
      <c r="I10" s="2392"/>
      <c r="J10" s="2392"/>
      <c r="K10" s="2392"/>
      <c r="L10" s="2393"/>
    </row>
    <row r="11" spans="1:29" ht="13.5" customHeight="1" x14ac:dyDescent="0.2">
      <c r="A11" s="1185" t="s">
        <v>1595</v>
      </c>
      <c r="B11" s="1186"/>
      <c r="C11" s="1187"/>
      <c r="D11" s="1192"/>
      <c r="E11" s="1187"/>
      <c r="F11" s="1191"/>
      <c r="G11" s="2391" t="str">
        <f>COVER!T19</f>
        <v>Aurora</v>
      </c>
      <c r="H11" s="2392"/>
      <c r="I11" s="2392"/>
      <c r="J11" s="2392"/>
      <c r="K11" s="2392"/>
      <c r="L11" s="2393"/>
    </row>
    <row r="12" spans="1:29" ht="13.5" customHeight="1" x14ac:dyDescent="0.2">
      <c r="A12" s="2400" t="s">
        <v>1594</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1596</v>
      </c>
      <c r="H13" s="2387"/>
      <c r="I13" s="2403" t="str">
        <f>COVER!T25</f>
        <v>sduenser@kleinhallcpa.com</v>
      </c>
      <c r="J13" s="2404"/>
      <c r="K13" s="2404"/>
      <c r="L13" s="2405"/>
    </row>
    <row r="14" spans="1:29" ht="13.5" customHeight="1" x14ac:dyDescent="0.2">
      <c r="A14" s="2391" t="str">
        <f>COVER!A19</f>
        <v>2900 Ogden Avenue</v>
      </c>
      <c r="B14" s="2392"/>
      <c r="C14" s="2392"/>
      <c r="D14" s="2392"/>
      <c r="E14" s="2392"/>
      <c r="F14" s="2393"/>
      <c r="G14" s="1196" t="s">
        <v>1247</v>
      </c>
      <c r="H14" s="1194"/>
      <c r="I14" s="1194"/>
      <c r="J14" s="1194"/>
      <c r="K14" s="1194"/>
      <c r="L14" s="1195"/>
    </row>
    <row r="15" spans="1:29" ht="13.5" customHeight="1" x14ac:dyDescent="0.2">
      <c r="A15" s="2391" t="str">
        <f>COVER!A21</f>
        <v>Lisle, Illinois</v>
      </c>
      <c r="B15" s="2392"/>
      <c r="C15" s="2392"/>
      <c r="D15" s="2392"/>
      <c r="E15" s="2392"/>
      <c r="F15" s="2393"/>
      <c r="G15" s="2388" t="str">
        <f>COVER!T15</f>
        <v>Scott Duenser</v>
      </c>
      <c r="H15" s="2389"/>
      <c r="I15" s="2389"/>
      <c r="J15" s="2389"/>
      <c r="K15" s="2389"/>
      <c r="L15" s="2390"/>
    </row>
    <row r="16" spans="1:29" ht="12.2" customHeight="1" x14ac:dyDescent="0.2">
      <c r="A16" s="2413">
        <f>COVER!A25</f>
        <v>60532</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6" t="s">
        <v>1246</v>
      </c>
      <c r="H17" s="1194"/>
      <c r="I17" s="1194"/>
      <c r="J17" s="1194"/>
      <c r="K17" s="1198" t="s">
        <v>1245</v>
      </c>
      <c r="L17" s="1191"/>
      <c r="M17" s="1184"/>
    </row>
    <row r="18" spans="1:13" ht="12.2" customHeight="1" x14ac:dyDescent="0.2">
      <c r="A18" s="2397"/>
      <c r="B18" s="2398"/>
      <c r="C18" s="2398"/>
      <c r="D18" s="2398"/>
      <c r="E18" s="2398"/>
      <c r="F18" s="2399"/>
      <c r="G18" s="2407" t="str">
        <f>COVER!T21</f>
        <v>630-898-5578</v>
      </c>
      <c r="H18" s="2408"/>
      <c r="I18" s="2408"/>
      <c r="J18" s="2408"/>
      <c r="K18" s="2407" t="str">
        <f>COVER!X21</f>
        <v>630-225-5128</v>
      </c>
      <c r="L18" s="241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1790</v>
      </c>
    </row>
    <row r="22" spans="1:13" ht="12.2" customHeight="1" x14ac:dyDescent="0.2">
      <c r="A22" s="1201"/>
    </row>
    <row r="23" spans="1:13" ht="12.2" customHeight="1" x14ac:dyDescent="0.2">
      <c r="A23" s="1201"/>
      <c r="B23" s="1202" t="s">
        <v>2056</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2056</v>
      </c>
      <c r="C26" s="1203" t="s">
        <v>1791</v>
      </c>
    </row>
    <row r="27" spans="1:13" s="1199" customFormat="1" ht="9" customHeight="1" x14ac:dyDescent="0.2">
      <c r="B27" s="1204"/>
      <c r="C27" s="1203"/>
    </row>
    <row r="28" spans="1:13" s="1199" customFormat="1" ht="12.2" customHeight="1" x14ac:dyDescent="0.2">
      <c r="A28" s="1206"/>
      <c r="B28" s="1202" t="s">
        <v>2056</v>
      </c>
      <c r="C28" s="1203" t="s">
        <v>1792</v>
      </c>
    </row>
    <row r="29" spans="1:13" s="1199" customFormat="1" ht="9" customHeight="1" x14ac:dyDescent="0.2">
      <c r="A29" s="1206"/>
      <c r="B29" s="1204"/>
      <c r="C29" s="1203"/>
    </row>
    <row r="30" spans="1:13" s="1199" customFormat="1" ht="12.2" customHeight="1" x14ac:dyDescent="0.2">
      <c r="B30" s="1202" t="s">
        <v>2056</v>
      </c>
      <c r="C30" s="1203" t="s">
        <v>1639</v>
      </c>
      <c r="D30" s="1197"/>
      <c r="E30" s="1197"/>
    </row>
    <row r="31" spans="1:13" s="1199" customFormat="1" ht="9" customHeight="1" x14ac:dyDescent="0.2">
      <c r="B31" s="1204"/>
      <c r="C31" s="1203"/>
      <c r="D31" s="1197"/>
      <c r="E31" s="1197"/>
    </row>
    <row r="32" spans="1:13" s="1199" customFormat="1" ht="12.2" customHeight="1" x14ac:dyDescent="0.2">
      <c r="B32" s="1202" t="s">
        <v>2056</v>
      </c>
      <c r="C32" s="1203" t="s">
        <v>1640</v>
      </c>
      <c r="D32" s="1197"/>
      <c r="E32" s="1197"/>
    </row>
    <row r="33" spans="1:8" s="1199" customFormat="1" ht="10.9" customHeight="1" x14ac:dyDescent="0.2">
      <c r="B33" s="1204"/>
      <c r="C33" s="1207" t="s">
        <v>1793</v>
      </c>
      <c r="D33" s="1197"/>
      <c r="E33" s="1197"/>
    </row>
    <row r="34" spans="1:8" ht="9" customHeight="1" x14ac:dyDescent="0.2">
      <c r="B34" s="1204"/>
      <c r="C34" s="1207"/>
    </row>
    <row r="35" spans="1:8" s="1199" customFormat="1" ht="13.5" customHeight="1" x14ac:dyDescent="0.2">
      <c r="B35" s="1202" t="s">
        <v>2056</v>
      </c>
      <c r="C35" s="1203" t="s">
        <v>1641</v>
      </c>
    </row>
    <row r="36" spans="1:8" s="1199" customFormat="1" ht="10.9" customHeight="1" x14ac:dyDescent="0.2">
      <c r="B36" s="1204"/>
      <c r="C36" s="1207" t="s">
        <v>1642</v>
      </c>
    </row>
    <row r="37" spans="1:8" ht="9" customHeight="1" x14ac:dyDescent="0.2">
      <c r="B37" s="1204"/>
      <c r="C37" s="1207"/>
    </row>
    <row r="38" spans="1:8" s="1199" customFormat="1" ht="12.2" customHeight="1" x14ac:dyDescent="0.2">
      <c r="B38" s="1202" t="s">
        <v>2056</v>
      </c>
      <c r="C38" s="1203" t="s">
        <v>1643</v>
      </c>
    </row>
    <row r="39" spans="1:8" ht="9" customHeight="1" x14ac:dyDescent="0.2">
      <c r="B39" s="1204"/>
      <c r="C39" s="1207"/>
    </row>
    <row r="40" spans="1:8" s="1199" customFormat="1" ht="13.5" customHeight="1" x14ac:dyDescent="0.2">
      <c r="B40" s="1202" t="s">
        <v>2056</v>
      </c>
      <c r="C40" s="1203" t="s">
        <v>1644</v>
      </c>
    </row>
    <row r="41" spans="1:8" ht="9" customHeight="1" x14ac:dyDescent="0.2">
      <c r="A41" s="1208"/>
      <c r="B41" s="1204"/>
      <c r="C41" s="1207"/>
    </row>
    <row r="42" spans="1:8" s="1199" customFormat="1" ht="13.5" customHeight="1" x14ac:dyDescent="0.2">
      <c r="B42" s="1202"/>
      <c r="C42" s="1203" t="s">
        <v>1926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9292DCF1-9FC7-4CD2-9BD8-11534F852062}"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5831A72F-A9A9-457B-B51D-80CC7F3F6378}"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 zoomScale="125" zoomScaleNormal="125" workbookViewId="0">
      <selection activeCell="P43" sqref="P4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29" t="str">
        <f>'Single Audit Cover'!A7</f>
        <v>School Association for Special Education in DuPage County</v>
      </c>
      <c r="B1" s="2406"/>
      <c r="C1" s="2406"/>
      <c r="D1" s="2406"/>
    </row>
    <row r="2" spans="1:11" s="1215" customFormat="1" ht="12.75" x14ac:dyDescent="0.2">
      <c r="A2" s="2430" t="str">
        <f>'Single Audit Cover'!E7</f>
        <v>19-022-8030-60</v>
      </c>
      <c r="B2" s="2431"/>
      <c r="C2" s="2431"/>
      <c r="D2" s="2431"/>
    </row>
    <row r="3" spans="1:11" s="1215" customFormat="1" ht="12.75" x14ac:dyDescent="0.2">
      <c r="A3" s="2429" t="s">
        <v>1589</v>
      </c>
      <c r="B3" s="2406"/>
      <c r="C3" s="2406"/>
      <c r="D3" s="2406"/>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1271</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1670</v>
      </c>
    </row>
    <row r="65" spans="1:4" x14ac:dyDescent="0.2">
      <c r="A65" s="1222"/>
      <c r="C65" s="1244"/>
      <c r="D65" s="1237" t="s">
        <v>1805</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1670</v>
      </c>
    </row>
    <row r="69" spans="1:4" ht="10.5" customHeight="1" x14ac:dyDescent="0.2">
      <c r="A69" s="1222"/>
      <c r="C69" s="1244"/>
      <c r="D69" s="1237" t="s">
        <v>1806</v>
      </c>
    </row>
    <row r="70" spans="1:4" x14ac:dyDescent="0.2">
      <c r="A70" s="1222"/>
      <c r="D70" s="1246" t="s">
        <v>1268</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1927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9292DCF1-9FC7-4CD2-9BD8-11534F852062}"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5831A72F-A9A9-457B-B51D-80CC7F3F6378}"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scale="99"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G34" sqref="G34"/>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33" t="str">
        <f>'Single Audit Cover'!A7</f>
        <v>School Association for Special Education in DuPage County</v>
      </c>
      <c r="B1" s="2433"/>
      <c r="C1" s="2433"/>
      <c r="D1" s="2433"/>
      <c r="E1" s="2433"/>
    </row>
    <row r="2" spans="1:5" x14ac:dyDescent="0.2">
      <c r="A2" s="2434" t="str">
        <f>'Single Audit Cover'!E7</f>
        <v>19-022-8030-60</v>
      </c>
      <c r="B2" s="2434"/>
      <c r="C2" s="2434"/>
      <c r="D2" s="2434"/>
      <c r="E2" s="2434"/>
    </row>
    <row r="3" spans="1:5" ht="4.5" customHeight="1" x14ac:dyDescent="0.2"/>
    <row r="4" spans="1:5" x14ac:dyDescent="0.2">
      <c r="A4" s="2433" t="s">
        <v>1307</v>
      </c>
      <c r="B4" s="2433"/>
      <c r="C4" s="2433"/>
      <c r="D4" s="2433"/>
      <c r="E4" s="2433"/>
    </row>
    <row r="5" spans="1:5" x14ac:dyDescent="0.2">
      <c r="A5" s="2436" t="str">
        <f>'Single Audit Cover'!A4</f>
        <v>Year Ending June 30, 2018</v>
      </c>
      <c r="B5" s="2436"/>
      <c r="C5" s="2436"/>
      <c r="D5" s="2436"/>
      <c r="E5" s="2436"/>
    </row>
    <row r="6" spans="1:5" x14ac:dyDescent="0.2">
      <c r="A6" s="2433" t="s">
        <v>1306</v>
      </c>
      <c r="B6" s="2433"/>
      <c r="C6" s="2433"/>
      <c r="D6" s="2433"/>
      <c r="E6" s="2433"/>
    </row>
    <row r="8" spans="1:5" x14ac:dyDescent="0.2">
      <c r="A8" s="1260" t="s">
        <v>1305</v>
      </c>
    </row>
    <row r="10" spans="1:5" x14ac:dyDescent="0.2">
      <c r="A10" s="1261" t="s">
        <v>1304</v>
      </c>
      <c r="B10" s="1262" t="s">
        <v>1303</v>
      </c>
      <c r="C10" s="1262"/>
      <c r="D10" s="1263">
        <f>SUM('Acct Summary 7-8'!C7:K7)</f>
        <v>7248196</v>
      </c>
    </row>
    <row r="11" spans="1:5" ht="18" customHeight="1" x14ac:dyDescent="0.2">
      <c r="A11" s="1261" t="s">
        <v>1302</v>
      </c>
      <c r="B11" s="1262"/>
      <c r="C11" s="1262"/>
    </row>
    <row r="12" spans="1:5" x14ac:dyDescent="0.2">
      <c r="A12" s="1261" t="s">
        <v>1301</v>
      </c>
      <c r="B12" s="1262" t="s">
        <v>1300</v>
      </c>
      <c r="C12" s="1262"/>
      <c r="D12" s="1264">
        <f>SUM('Revenues 9-14'!C112:D112,'Revenues 9-14'!F112:G112)</f>
        <v>9488001</v>
      </c>
    </row>
    <row r="13" spans="1:5" x14ac:dyDescent="0.2">
      <c r="A13" s="1261" t="s">
        <v>1299</v>
      </c>
      <c r="B13" s="1262"/>
      <c r="C13" s="1262"/>
    </row>
    <row r="14" spans="1:5" x14ac:dyDescent="0.2">
      <c r="A14" s="1261" t="s">
        <v>1820</v>
      </c>
      <c r="B14" s="1262"/>
      <c r="C14" s="1262"/>
      <c r="D14" s="1264">
        <f>'ICR Computation 30'!E11</f>
        <v>0</v>
      </c>
    </row>
    <row r="15" spans="1:5" x14ac:dyDescent="0.2">
      <c r="A15" s="1261"/>
      <c r="B15" s="1262"/>
      <c r="C15" s="1262"/>
    </row>
    <row r="16" spans="1:5" x14ac:dyDescent="0.2">
      <c r="A16" s="1261" t="s">
        <v>1934</v>
      </c>
      <c r="B16" s="1262"/>
      <c r="C16" s="1262"/>
    </row>
    <row r="17" spans="1:4" x14ac:dyDescent="0.2">
      <c r="A17" s="1261" t="s">
        <v>1597</v>
      </c>
      <c r="B17" s="1262" t="s">
        <v>1298</v>
      </c>
      <c r="C17" s="1262"/>
      <c r="D17" s="1264">
        <f>-SUM('Revenues 9-14'!C271:D271,'Revenues 9-14'!F271:G271)</f>
        <v>-1292234</v>
      </c>
    </row>
    <row r="19" spans="1:4" ht="13.5" thickBot="1" x14ac:dyDescent="0.25">
      <c r="A19" s="1265" t="s">
        <v>1297</v>
      </c>
      <c r="D19" s="1266">
        <f>SUM(D10:D17)</f>
        <v>15443963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35" t="s">
        <v>2071</v>
      </c>
      <c r="B24" s="2435"/>
      <c r="D24" s="1268">
        <v>-90734</v>
      </c>
    </row>
    <row r="25" spans="1:4" x14ac:dyDescent="0.2">
      <c r="A25" s="2432"/>
      <c r="B25" s="2432"/>
      <c r="D25" s="1268"/>
    </row>
    <row r="26" spans="1:4" x14ac:dyDescent="0.2">
      <c r="A26" s="2432"/>
      <c r="B26" s="2432"/>
      <c r="D26" s="1268"/>
    </row>
    <row r="27" spans="1:4" x14ac:dyDescent="0.2">
      <c r="A27" s="2432"/>
      <c r="B27" s="2432"/>
      <c r="D27" s="1268"/>
    </row>
    <row r="28" spans="1:4" x14ac:dyDescent="0.2">
      <c r="A28" s="2432"/>
      <c r="B28" s="2432"/>
      <c r="D28" s="1268"/>
    </row>
    <row r="29" spans="1:4" x14ac:dyDescent="0.2">
      <c r="A29" s="2432"/>
      <c r="B29" s="2432"/>
      <c r="D29" s="1268"/>
    </row>
    <row r="30" spans="1:4" x14ac:dyDescent="0.2">
      <c r="A30" s="2432"/>
      <c r="B30" s="2432"/>
      <c r="D30" s="1268"/>
    </row>
    <row r="32" spans="1:4" x14ac:dyDescent="0.2">
      <c r="A32" s="1260" t="s">
        <v>1295</v>
      </c>
      <c r="D32" s="1263">
        <f>SUM(D19:D30)</f>
        <v>15353229</v>
      </c>
    </row>
    <row r="33" spans="1:4" x14ac:dyDescent="0.2">
      <c r="D33" s="1269"/>
    </row>
    <row r="34" spans="1:4" x14ac:dyDescent="0.2">
      <c r="A34" s="317" t="s">
        <v>1294</v>
      </c>
    </row>
    <row r="35" spans="1:4" x14ac:dyDescent="0.2">
      <c r="A35" s="317" t="s">
        <v>1293</v>
      </c>
      <c r="B35" s="1258" t="s">
        <v>1292</v>
      </c>
      <c r="D35" s="1270">
        <v>15353229</v>
      </c>
    </row>
    <row r="37" spans="1:4" x14ac:dyDescent="0.2">
      <c r="A37" s="1260" t="s">
        <v>1291</v>
      </c>
    </row>
    <row r="39" spans="1:4" ht="13.35" customHeight="1" x14ac:dyDescent="0.2">
      <c r="A39" s="1267" t="s">
        <v>1290</v>
      </c>
    </row>
    <row r="40" spans="1:4" x14ac:dyDescent="0.2">
      <c r="A40" s="2432"/>
      <c r="B40" s="2432"/>
      <c r="D40" s="1268"/>
    </row>
    <row r="41" spans="1:4" x14ac:dyDescent="0.2">
      <c r="A41" s="2432"/>
      <c r="B41" s="2432"/>
      <c r="D41" s="1271"/>
    </row>
    <row r="42" spans="1:4" x14ac:dyDescent="0.2">
      <c r="A42" s="2432"/>
      <c r="B42" s="2432"/>
      <c r="D42" s="1271"/>
    </row>
    <row r="43" spans="1:4" x14ac:dyDescent="0.2">
      <c r="A43" s="2432"/>
      <c r="B43" s="2432"/>
      <c r="D43" s="1271"/>
    </row>
    <row r="44" spans="1:4" x14ac:dyDescent="0.2">
      <c r="A44" s="2432"/>
      <c r="B44" s="2432"/>
      <c r="D44" s="1271"/>
    </row>
    <row r="45" spans="1:4" x14ac:dyDescent="0.2">
      <c r="A45" s="2432"/>
      <c r="B45" s="2432"/>
      <c r="D45" s="1271"/>
    </row>
    <row r="47" spans="1:4" x14ac:dyDescent="0.2">
      <c r="B47" s="1272" t="s">
        <v>1289</v>
      </c>
      <c r="C47" s="1272"/>
      <c r="D47" s="1273">
        <f>SUM(D35:D45)</f>
        <v>15353229</v>
      </c>
    </row>
    <row r="49" spans="2:4" x14ac:dyDescent="0.2">
      <c r="B49" s="1272" t="s">
        <v>1288</v>
      </c>
      <c r="C49" s="1272"/>
      <c r="D49" s="1273">
        <f>D32-D47</f>
        <v>0</v>
      </c>
    </row>
  </sheetData>
  <sheetProtection sheet="1" objects="1" scenarios="1"/>
  <customSheetViews>
    <customSheetView guid="{9292DCF1-9FC7-4CD2-9BD8-11534F852062}"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5831A72F-A9A9-457B-B51D-80CC7F3F6378}"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P43" sqref="P4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School Association for Special Education in DuPage County</v>
      </c>
      <c r="B1" s="2446"/>
      <c r="C1" s="2446"/>
      <c r="D1" s="2446"/>
      <c r="E1" s="2446"/>
      <c r="F1" s="2446"/>
    </row>
    <row r="2" spans="1:7" ht="13.5" customHeight="1" x14ac:dyDescent="0.2">
      <c r="A2" s="2447" t="str">
        <f>'Single Audit Cover'!E7</f>
        <v>19-022-8030-60</v>
      </c>
      <c r="B2" s="2447"/>
      <c r="C2" s="2447"/>
      <c r="D2" s="2447"/>
      <c r="E2" s="2447"/>
      <c r="F2" s="2447"/>
      <c r="G2" s="1275"/>
    </row>
    <row r="3" spans="1:7" ht="15.75" customHeight="1" x14ac:dyDescent="0.2">
      <c r="A3" s="2448" t="s">
        <v>1329</v>
      </c>
      <c r="B3" s="2448"/>
      <c r="C3" s="2448"/>
      <c r="D3" s="2448"/>
      <c r="E3" s="2448"/>
      <c r="F3" s="2448"/>
    </row>
    <row r="4" spans="1:7" ht="13.5" customHeight="1" x14ac:dyDescent="0.2">
      <c r="A4" s="2449" t="str">
        <f>'Single Audit Cover'!A4</f>
        <v>Year Ending June 30, 2018</v>
      </c>
      <c r="B4" s="2449"/>
      <c r="C4" s="2449"/>
      <c r="D4" s="2449"/>
      <c r="E4" s="2449"/>
      <c r="F4" s="2449"/>
    </row>
    <row r="5" spans="1:7" ht="8.25" customHeight="1" x14ac:dyDescent="0.2">
      <c r="C5" s="317"/>
      <c r="D5" s="317"/>
    </row>
    <row r="6" spans="1:7" ht="13.5" customHeight="1" x14ac:dyDescent="0.2">
      <c r="A6" s="1276" t="s">
        <v>1821</v>
      </c>
      <c r="C6" s="317"/>
      <c r="D6" s="317"/>
    </row>
    <row r="7" spans="1:7" ht="60.95" customHeight="1" x14ac:dyDescent="0.2">
      <c r="A7" s="2445" t="s">
        <v>2073</v>
      </c>
      <c r="B7" s="2445"/>
      <c r="C7" s="2445"/>
      <c r="D7" s="2445"/>
      <c r="E7" s="2445"/>
      <c r="F7" s="2445"/>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1624</v>
      </c>
      <c r="B10" s="1280"/>
      <c r="C10" s="1281"/>
      <c r="D10" s="1280" t="s">
        <v>1625</v>
      </c>
      <c r="E10" s="1281" t="s">
        <v>2056</v>
      </c>
      <c r="F10" s="1280" t="s">
        <v>101</v>
      </c>
      <c r="G10" s="1278"/>
    </row>
    <row r="11" spans="1:7" ht="12" customHeight="1" x14ac:dyDescent="0.2">
      <c r="A11" s="1279"/>
      <c r="B11" s="1280"/>
      <c r="C11" s="1858"/>
      <c r="D11" s="1280"/>
      <c r="E11" s="1858"/>
      <c r="F11" s="1280"/>
      <c r="G11" s="1278"/>
    </row>
    <row r="12" spans="1:7" x14ac:dyDescent="0.2">
      <c r="A12" s="1276" t="s">
        <v>1659</v>
      </c>
      <c r="C12" s="1260"/>
      <c r="D12" s="1260"/>
    </row>
    <row r="13" spans="1:7" ht="15" customHeight="1" x14ac:dyDescent="0.2">
      <c r="A13" s="2445" t="s">
        <v>2074</v>
      </c>
      <c r="B13" s="2445"/>
      <c r="C13" s="2445"/>
      <c r="D13" s="2445"/>
      <c r="E13" s="2445"/>
      <c r="F13" s="2445"/>
    </row>
    <row r="14" spans="1:7" ht="9.75" customHeight="1" x14ac:dyDescent="0.2">
      <c r="C14" s="1260"/>
      <c r="D14" s="1260"/>
    </row>
    <row r="15" spans="1:7" ht="13.5" customHeight="1" x14ac:dyDescent="0.2">
      <c r="C15" s="1802" t="s">
        <v>1328</v>
      </c>
      <c r="D15" s="2443" t="s">
        <v>1327</v>
      </c>
      <c r="E15" s="2443"/>
      <c r="F15" s="2443"/>
    </row>
    <row r="16" spans="1:7" ht="13.5" customHeight="1" x14ac:dyDescent="0.2">
      <c r="A16" s="1282"/>
      <c r="B16" s="1276" t="s">
        <v>1326</v>
      </c>
      <c r="C16" s="1802" t="s">
        <v>1325</v>
      </c>
      <c r="D16" s="2444" t="s">
        <v>1660</v>
      </c>
      <c r="E16" s="2444"/>
      <c r="F16" s="2444"/>
    </row>
    <row r="17" spans="1:6" ht="20.45" customHeight="1" x14ac:dyDescent="0.2">
      <c r="A17" s="1283"/>
      <c r="B17" s="1284" t="s">
        <v>2072</v>
      </c>
      <c r="C17" s="1285"/>
      <c r="D17" s="2438"/>
      <c r="E17" s="2438"/>
      <c r="F17" s="2438"/>
    </row>
    <row r="18" spans="1:6" ht="20.65" customHeight="1" x14ac:dyDescent="0.2">
      <c r="A18" s="1283"/>
      <c r="B18" s="1284"/>
      <c r="C18" s="1285"/>
      <c r="D18" s="2438"/>
      <c r="E18" s="2438"/>
      <c r="F18" s="2438"/>
    </row>
    <row r="19" spans="1:6" ht="20.65" customHeight="1" x14ac:dyDescent="0.2">
      <c r="A19" s="1283"/>
      <c r="B19" s="1284"/>
      <c r="C19" s="1285"/>
      <c r="D19" s="2438"/>
      <c r="E19" s="2438"/>
      <c r="F19" s="2438"/>
    </row>
    <row r="20" spans="1:6" ht="20.65" customHeight="1" x14ac:dyDescent="0.2">
      <c r="A20" s="1283"/>
      <c r="B20" s="1284"/>
      <c r="C20" s="1285"/>
      <c r="D20" s="2438"/>
      <c r="E20" s="2438"/>
      <c r="F20" s="2438"/>
    </row>
    <row r="21" spans="1:6" ht="20.65" customHeight="1" x14ac:dyDescent="0.2">
      <c r="A21" s="1283"/>
      <c r="B21" s="1284"/>
      <c r="C21" s="1285"/>
      <c r="D21" s="2438"/>
      <c r="E21" s="2438"/>
      <c r="F21" s="2438"/>
    </row>
    <row r="22" spans="1:6" ht="20.65" customHeight="1" x14ac:dyDescent="0.2">
      <c r="A22" s="1283"/>
      <c r="B22" s="1284"/>
      <c r="C22" s="1285"/>
      <c r="D22" s="2438"/>
      <c r="E22" s="2438"/>
      <c r="F22" s="2438"/>
    </row>
    <row r="23" spans="1:6" ht="20.65" customHeight="1" x14ac:dyDescent="0.2">
      <c r="A23" s="1283"/>
      <c r="B23" s="1284"/>
      <c r="C23" s="1285"/>
      <c r="D23" s="2438"/>
      <c r="E23" s="2438"/>
      <c r="F23" s="2438"/>
    </row>
    <row r="24" spans="1:6" ht="20.65" customHeight="1" x14ac:dyDescent="0.2">
      <c r="A24" s="1283"/>
      <c r="B24" s="1284"/>
      <c r="C24" s="1285"/>
      <c r="D24" s="2438"/>
      <c r="E24" s="2438"/>
      <c r="F24" s="2438"/>
    </row>
    <row r="25" spans="1:6" ht="20.65" customHeight="1" x14ac:dyDescent="0.2">
      <c r="A25" s="1283"/>
      <c r="B25" s="1284"/>
      <c r="C25" s="1285"/>
      <c r="D25" s="2438"/>
      <c r="E25" s="2438"/>
      <c r="F25" s="2438"/>
    </row>
    <row r="26" spans="1:6" ht="20.65" customHeight="1" x14ac:dyDescent="0.2">
      <c r="A26" s="1283"/>
      <c r="B26" s="1284"/>
      <c r="C26" s="1285"/>
      <c r="D26" s="2438"/>
      <c r="E26" s="2438"/>
      <c r="F26" s="2438"/>
    </row>
    <row r="27" spans="1:6" ht="20.65" customHeight="1" x14ac:dyDescent="0.2">
      <c r="A27" s="1283"/>
      <c r="B27" s="1284"/>
      <c r="C27" s="1285"/>
      <c r="D27" s="2438"/>
      <c r="E27" s="2438"/>
      <c r="F27" s="2438"/>
    </row>
    <row r="28" spans="1:6" ht="20.65" customHeight="1" x14ac:dyDescent="0.2">
      <c r="A28" s="1283"/>
      <c r="B28" s="1284"/>
      <c r="C28" s="1285"/>
      <c r="D28" s="2438"/>
      <c r="E28" s="2438"/>
      <c r="F28" s="2438"/>
    </row>
    <row r="29" spans="1:6" ht="20.65" customHeight="1" x14ac:dyDescent="0.2">
      <c r="A29" s="1283"/>
      <c r="B29" s="1284"/>
      <c r="C29" s="1285"/>
      <c r="D29" s="2438"/>
      <c r="E29" s="2438"/>
      <c r="F29" s="2438"/>
    </row>
    <row r="30" spans="1:6" ht="12" customHeight="1" x14ac:dyDescent="0.2">
      <c r="A30" s="328"/>
      <c r="B30" s="328"/>
      <c r="C30" s="1411"/>
      <c r="D30" s="1859"/>
      <c r="E30" s="1286"/>
    </row>
    <row r="31" spans="1:6" ht="12" customHeight="1" x14ac:dyDescent="0.2">
      <c r="A31" s="1287" t="s">
        <v>1626</v>
      </c>
      <c r="B31" s="328"/>
      <c r="C31" s="1411"/>
      <c r="D31" s="1859"/>
      <c r="E31" s="1286"/>
    </row>
    <row r="32" spans="1:6" ht="30" customHeight="1" x14ac:dyDescent="0.2">
      <c r="A32" s="2439" t="s">
        <v>2075</v>
      </c>
      <c r="B32" s="2439"/>
      <c r="C32" s="2439"/>
      <c r="D32" s="2439"/>
      <c r="E32" s="2439"/>
      <c r="F32" s="2439"/>
    </row>
    <row r="33" spans="1:6" ht="13.5" customHeight="1" x14ac:dyDescent="0.2">
      <c r="A33" s="328" t="s">
        <v>1505</v>
      </c>
      <c r="B33" s="328"/>
      <c r="C33" s="1288">
        <v>0</v>
      </c>
      <c r="D33" s="1859"/>
      <c r="E33" s="1286"/>
    </row>
    <row r="34" spans="1:6" ht="13.5" customHeight="1" x14ac:dyDescent="0.2">
      <c r="A34" s="328" t="s">
        <v>1928</v>
      </c>
      <c r="B34" s="328"/>
      <c r="C34" s="1289">
        <v>0</v>
      </c>
      <c r="D34" s="1859" t="s">
        <v>1661</v>
      </c>
      <c r="E34" s="2440">
        <f>+C33+C34</f>
        <v>0</v>
      </c>
      <c r="F34" s="2441"/>
    </row>
    <row r="35" spans="1:6" ht="12" customHeight="1" x14ac:dyDescent="0.2">
      <c r="A35" s="328"/>
      <c r="B35" s="328"/>
      <c r="C35" s="1860"/>
      <c r="D35" s="1859"/>
      <c r="E35" s="1290"/>
      <c r="F35" s="1291"/>
    </row>
    <row r="36" spans="1:6" ht="13.5" customHeight="1" x14ac:dyDescent="0.2">
      <c r="A36" s="1287" t="s">
        <v>1627</v>
      </c>
      <c r="B36" s="328"/>
      <c r="C36" s="1411"/>
      <c r="D36" s="1859"/>
      <c r="E36" s="1286"/>
    </row>
    <row r="37" spans="1:6" ht="14.25" customHeight="1" x14ac:dyDescent="0.2">
      <c r="A37" s="328" t="s">
        <v>1559</v>
      </c>
      <c r="B37" s="328"/>
      <c r="C37" s="1861"/>
      <c r="D37" s="1859"/>
      <c r="E37" s="1286"/>
    </row>
    <row r="38" spans="1:6" ht="14.25" customHeight="1" x14ac:dyDescent="0.2">
      <c r="A38" s="328"/>
      <c r="B38" s="328" t="s">
        <v>1506</v>
      </c>
      <c r="C38" s="1292">
        <v>0</v>
      </c>
      <c r="D38" s="1859"/>
      <c r="E38" s="1286"/>
    </row>
    <row r="39" spans="1:6" ht="14.25" customHeight="1" x14ac:dyDescent="0.2">
      <c r="A39" s="328"/>
      <c r="B39" s="328" t="s">
        <v>1507</v>
      </c>
      <c r="C39" s="1292">
        <v>0</v>
      </c>
      <c r="D39" s="1859"/>
      <c r="E39" s="1286"/>
    </row>
    <row r="40" spans="1:6" ht="14.25" customHeight="1" x14ac:dyDescent="0.2">
      <c r="A40" s="328"/>
      <c r="B40" s="328" t="s">
        <v>1508</v>
      </c>
      <c r="C40" s="1292">
        <v>0</v>
      </c>
      <c r="D40" s="1859"/>
      <c r="E40" s="1286"/>
    </row>
    <row r="41" spans="1:6" ht="14.25" customHeight="1" x14ac:dyDescent="0.2">
      <c r="A41" s="328"/>
      <c r="B41" s="328" t="s">
        <v>1509</v>
      </c>
      <c r="C41" s="1292">
        <v>0</v>
      </c>
      <c r="D41" s="1859"/>
      <c r="E41" s="1286"/>
    </row>
    <row r="42" spans="1:6" ht="14.25" customHeight="1" x14ac:dyDescent="0.2">
      <c r="A42" s="328" t="s">
        <v>1510</v>
      </c>
      <c r="B42" s="328"/>
      <c r="C42" s="1857">
        <v>0</v>
      </c>
      <c r="D42" s="1859"/>
      <c r="E42" s="1286"/>
    </row>
    <row r="43" spans="1:6" ht="14.25" customHeight="1" x14ac:dyDescent="0.2">
      <c r="A43" s="328" t="s">
        <v>1511</v>
      </c>
      <c r="B43" s="328"/>
      <c r="C43" s="1293" t="s">
        <v>401</v>
      </c>
      <c r="D43" s="1859"/>
      <c r="E43" s="1286"/>
    </row>
    <row r="44" spans="1:6" ht="14.25" customHeight="1" x14ac:dyDescent="0.2">
      <c r="A44" s="328"/>
      <c r="B44" s="328"/>
      <c r="C44" s="1861" t="s">
        <v>1512</v>
      </c>
      <c r="D44" s="1859"/>
      <c r="E44" s="1286"/>
    </row>
    <row r="45" spans="1:6" ht="13.5" customHeight="1" x14ac:dyDescent="0.2">
      <c r="B45" s="322"/>
      <c r="C45" s="1294"/>
      <c r="D45" s="1294"/>
    </row>
    <row r="46" spans="1:6" x14ac:dyDescent="0.2">
      <c r="A46" s="1295" t="s">
        <v>1823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42" t="s">
        <v>1662</v>
      </c>
      <c r="C49" s="2442"/>
      <c r="D49" s="2442"/>
      <c r="E49" s="1332"/>
    </row>
    <row r="50" spans="1:5" s="1300" customFormat="1" ht="3.75" customHeight="1" x14ac:dyDescent="0.2">
      <c r="A50" s="1299"/>
      <c r="B50" s="1801"/>
      <c r="C50" s="1801"/>
      <c r="D50" s="1801"/>
      <c r="E50" s="1332"/>
    </row>
    <row r="51" spans="1:5" s="1300" customFormat="1" ht="20.25" customHeight="1" x14ac:dyDescent="0.2">
      <c r="A51" s="1301">
        <v>6</v>
      </c>
      <c r="B51" s="2437" t="s">
        <v>1628</v>
      </c>
      <c r="C51" s="2437"/>
      <c r="D51" s="2437"/>
    </row>
    <row r="52" spans="1:5" ht="14.25" customHeight="1" x14ac:dyDescent="0.2">
      <c r="A52" s="1301"/>
      <c r="B52" s="2437"/>
      <c r="C52" s="2437"/>
      <c r="D52" s="2437"/>
    </row>
  </sheetData>
  <sheetProtection sheet="1" objects="1" scenarios="1"/>
  <customSheetViews>
    <customSheetView guid="{9292DCF1-9FC7-4CD2-9BD8-11534F852062}"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5831A72F-A9A9-457B-B51D-80CC7F3F6378}"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1230</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1712</v>
      </c>
    </row>
    <row r="11" spans="1:11" s="181" customFormat="1" x14ac:dyDescent="0.2">
      <c r="A11" s="219"/>
      <c r="B11" s="226"/>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1632</v>
      </c>
    </row>
    <row r="22" spans="1:4" s="181" customFormat="1" x14ac:dyDescent="0.2">
      <c r="A22" s="219"/>
      <c r="B22" s="226"/>
      <c r="C22" s="227">
        <v>9</v>
      </c>
      <c r="D22" s="231" t="s">
        <v>1717</v>
      </c>
    </row>
    <row r="23" spans="1:4" s="181" customFormat="1" x14ac:dyDescent="0.2">
      <c r="A23" s="219"/>
      <c r="B23" s="234"/>
      <c r="C23" s="227"/>
      <c r="D23" s="235" t="s">
        <v>1633</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2" t="s">
        <v>1721</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2" t="s">
        <v>331</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1533</v>
      </c>
      <c r="E53" s="248"/>
      <c r="F53" s="249"/>
      <c r="G53" s="249" t="s">
        <v>1532</v>
      </c>
      <c r="H53" s="250"/>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1386</v>
      </c>
      <c r="B70" s="2075"/>
      <c r="C70" s="2075"/>
      <c r="D70" s="2075"/>
      <c r="E70" s="2076"/>
      <c r="F70" s="2076"/>
      <c r="G70" s="2076"/>
      <c r="H70" s="2076"/>
      <c r="I70" s="2076"/>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2049</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1735</v>
      </c>
      <c r="G77" s="297" t="s">
        <v>1999</v>
      </c>
      <c r="I77" s="1793"/>
      <c r="J77" s="261"/>
    </row>
    <row r="78" spans="1:10" s="181" customFormat="1" ht="6"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1383</v>
      </c>
      <c r="B83" s="2077"/>
      <c r="C83" s="2077"/>
      <c r="D83" s="2078"/>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2047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2047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5" customHeight="1" x14ac:dyDescent="0.2">
      <c r="A93" s="219"/>
      <c r="B93" s="298" t="s">
        <v>2048</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1231</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c r="D114" s="206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1393</v>
      </c>
      <c r="D117" s="2070"/>
      <c r="E117" s="2071"/>
      <c r="F117" s="2071"/>
      <c r="G117" s="2071"/>
      <c r="H117" s="2071"/>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2000</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9292DCF1-9FC7-4CD2-9BD8-11534F852062}"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5831A72F-A9A9-457B-B51D-80CC7F3F6378}"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showGridLines="0" zoomScaleNormal="100" zoomScaleSheetLayoutView="100" workbookViewId="0">
      <selection activeCell="O28" sqref="O28"/>
    </sheetView>
  </sheetViews>
  <sheetFormatPr defaultRowHeight="12.75" x14ac:dyDescent="0.2"/>
  <cols>
    <col min="1" max="2" width="1.7109375" style="1887" customWidth="1"/>
    <col min="3" max="4" width="9.140625" style="1887"/>
    <col min="5" max="5" width="26" style="1887" customWidth="1"/>
    <col min="6" max="6" width="14.85546875" style="1887" customWidth="1"/>
    <col min="7" max="7" width="14.28515625" style="1887" customWidth="1"/>
    <col min="8" max="9" width="9.140625" style="1887" customWidth="1"/>
    <col min="10" max="16384" width="9.140625" style="1887"/>
  </cols>
  <sheetData>
    <row r="1" spans="1:8" x14ac:dyDescent="0.2">
      <c r="A1" s="2456" t="s">
        <v>2115</v>
      </c>
      <c r="B1" s="2456"/>
      <c r="C1" s="2456"/>
      <c r="D1" s="2456"/>
      <c r="E1" s="2456"/>
      <c r="F1" s="2456"/>
      <c r="G1" s="2456"/>
      <c r="H1" s="2456"/>
    </row>
    <row r="2" spans="1:8" x14ac:dyDescent="0.2">
      <c r="A2" s="2453" t="s">
        <v>2114</v>
      </c>
      <c r="B2" s="2453"/>
      <c r="C2" s="2453"/>
      <c r="D2" s="2453"/>
      <c r="E2" s="2453"/>
      <c r="F2" s="2453"/>
      <c r="G2" s="2453"/>
      <c r="H2" s="2453"/>
    </row>
    <row r="3" spans="1:8" x14ac:dyDescent="0.2">
      <c r="A3" s="2453" t="s">
        <v>2113</v>
      </c>
      <c r="B3" s="2453"/>
      <c r="C3" s="2453"/>
      <c r="D3" s="2453"/>
      <c r="E3" s="2453"/>
      <c r="F3" s="2453"/>
      <c r="G3" s="2453"/>
      <c r="H3" s="2453"/>
    </row>
    <row r="4" spans="1:8" ht="13.5" thickBot="1" x14ac:dyDescent="0.25">
      <c r="A4" s="1898"/>
      <c r="B4" s="1898"/>
      <c r="C4" s="1898"/>
      <c r="D4" s="1898"/>
      <c r="E4" s="1898"/>
      <c r="F4" s="1898"/>
      <c r="G4" s="1898"/>
      <c r="H4" s="1898"/>
    </row>
    <row r="6" spans="1:8" x14ac:dyDescent="0.2">
      <c r="A6" s="1897" t="s">
        <v>2112</v>
      </c>
    </row>
    <row r="8" spans="1:8" x14ac:dyDescent="0.2">
      <c r="A8" s="1887" t="s">
        <v>2111</v>
      </c>
    </row>
    <row r="10" spans="1:8" x14ac:dyDescent="0.2">
      <c r="A10" s="1897" t="s">
        <v>2110</v>
      </c>
    </row>
    <row r="12" spans="1:8" x14ac:dyDescent="0.2">
      <c r="A12" s="1887" t="s">
        <v>2109</v>
      </c>
    </row>
    <row r="13" spans="1:8" x14ac:dyDescent="0.2">
      <c r="A13" s="1887" t="s">
        <v>2108</v>
      </c>
    </row>
    <row r="15" spans="1:8" x14ac:dyDescent="0.2">
      <c r="A15" s="1897" t="s">
        <v>2107</v>
      </c>
    </row>
    <row r="17" spans="1:8" x14ac:dyDescent="0.2">
      <c r="A17" s="1887" t="s">
        <v>2106</v>
      </c>
    </row>
    <row r="19" spans="1:8" x14ac:dyDescent="0.2">
      <c r="B19" s="2451" t="s">
        <v>2103</v>
      </c>
      <c r="C19" s="2451"/>
      <c r="D19" s="2451"/>
      <c r="E19" s="2451"/>
      <c r="F19" s="2454" t="s">
        <v>2102</v>
      </c>
      <c r="G19" s="2451" t="s">
        <v>2101</v>
      </c>
      <c r="H19" s="2451"/>
    </row>
    <row r="20" spans="1:8" x14ac:dyDescent="0.2">
      <c r="B20" s="2452"/>
      <c r="C20" s="2452"/>
      <c r="D20" s="2452"/>
      <c r="E20" s="2452"/>
      <c r="F20" s="2455"/>
      <c r="G20" s="2452" t="s">
        <v>2100</v>
      </c>
      <c r="H20" s="2452"/>
    </row>
    <row r="22" spans="1:8" x14ac:dyDescent="0.2">
      <c r="B22" s="2453" t="s">
        <v>2105</v>
      </c>
      <c r="C22" s="2453"/>
      <c r="D22" s="2453"/>
      <c r="E22" s="2453"/>
      <c r="F22" s="1895" t="s">
        <v>2104</v>
      </c>
    </row>
    <row r="24" spans="1:8" x14ac:dyDescent="0.2">
      <c r="C24" s="2453" t="s">
        <v>2097</v>
      </c>
      <c r="D24" s="2453"/>
      <c r="E24" s="2453"/>
      <c r="G24" s="1894">
        <v>13354</v>
      </c>
    </row>
    <row r="25" spans="1:8" x14ac:dyDescent="0.2">
      <c r="C25" s="2453" t="s">
        <v>2096</v>
      </c>
      <c r="D25" s="2453"/>
      <c r="E25" s="2453"/>
      <c r="G25" s="1890">
        <v>6458</v>
      </c>
    </row>
    <row r="26" spans="1:8" x14ac:dyDescent="0.2">
      <c r="C26" s="2453" t="s">
        <v>2095</v>
      </c>
      <c r="D26" s="2453"/>
      <c r="E26" s="2453"/>
      <c r="G26" s="1890">
        <v>36902</v>
      </c>
    </row>
    <row r="27" spans="1:8" x14ac:dyDescent="0.2">
      <c r="C27" s="2453" t="s">
        <v>2094</v>
      </c>
      <c r="D27" s="2453"/>
      <c r="E27" s="2453"/>
      <c r="G27" s="1890">
        <v>946</v>
      </c>
    </row>
    <row r="28" spans="1:8" x14ac:dyDescent="0.2">
      <c r="C28" s="2453" t="s">
        <v>2093</v>
      </c>
      <c r="D28" s="2453"/>
      <c r="E28" s="2453"/>
      <c r="G28" s="1890">
        <v>31930</v>
      </c>
    </row>
    <row r="29" spans="1:8" x14ac:dyDescent="0.2">
      <c r="C29" s="2453" t="s">
        <v>2092</v>
      </c>
      <c r="D29" s="2453"/>
      <c r="E29" s="2453"/>
      <c r="G29" s="1890">
        <v>3530</v>
      </c>
    </row>
    <row r="30" spans="1:8" ht="12.75" customHeight="1" x14ac:dyDescent="0.2">
      <c r="C30" s="2453" t="s">
        <v>2091</v>
      </c>
      <c r="D30" s="2453"/>
      <c r="E30" s="2453"/>
      <c r="G30" s="1890">
        <v>12957</v>
      </c>
    </row>
    <row r="31" spans="1:8" ht="12.75" customHeight="1" x14ac:dyDescent="0.2">
      <c r="C31" s="2453" t="s">
        <v>2090</v>
      </c>
      <c r="D31" s="2453"/>
      <c r="E31" s="2453"/>
      <c r="G31" s="1890">
        <v>8647</v>
      </c>
    </row>
    <row r="32" spans="1:8" ht="12.75" customHeight="1" x14ac:dyDescent="0.2">
      <c r="C32" s="2453" t="s">
        <v>2089</v>
      </c>
      <c r="D32" s="2453"/>
      <c r="E32" s="2453"/>
      <c r="G32" s="1890">
        <v>4612</v>
      </c>
    </row>
    <row r="33" spans="2:8" ht="12.75" customHeight="1" x14ac:dyDescent="0.2">
      <c r="C33" s="2453" t="s">
        <v>2088</v>
      </c>
      <c r="D33" s="2453"/>
      <c r="E33" s="2453"/>
      <c r="G33" s="1890">
        <v>6919</v>
      </c>
    </row>
    <row r="34" spans="2:8" ht="12.75" customHeight="1" x14ac:dyDescent="0.2">
      <c r="C34" s="2453" t="s">
        <v>2087</v>
      </c>
      <c r="D34" s="2453"/>
      <c r="E34" s="2453"/>
      <c r="G34" s="1890">
        <v>21218</v>
      </c>
    </row>
    <row r="35" spans="2:8" ht="12.75" customHeight="1" x14ac:dyDescent="0.2">
      <c r="C35" s="2453" t="s">
        <v>2083</v>
      </c>
      <c r="D35" s="2453"/>
      <c r="E35" s="2453"/>
      <c r="G35" s="1890">
        <v>11698</v>
      </c>
    </row>
    <row r="36" spans="2:8" ht="12.75" customHeight="1" x14ac:dyDescent="0.2">
      <c r="C36" s="1893" t="s">
        <v>2082</v>
      </c>
      <c r="D36" s="1893"/>
      <c r="E36" s="1893"/>
      <c r="G36" s="1890">
        <v>18959</v>
      </c>
    </row>
    <row r="37" spans="2:8" ht="12.75" customHeight="1" x14ac:dyDescent="0.2">
      <c r="C37" s="1893" t="s">
        <v>2081</v>
      </c>
      <c r="D37" s="1893"/>
      <c r="E37" s="1893"/>
      <c r="G37" s="1890">
        <v>11853</v>
      </c>
    </row>
    <row r="38" spans="2:8" ht="12.75" customHeight="1" x14ac:dyDescent="0.2">
      <c r="C38" s="2453" t="s">
        <v>2080</v>
      </c>
      <c r="D38" s="2453"/>
      <c r="E38" s="2453"/>
      <c r="G38" s="1896">
        <v>51835</v>
      </c>
    </row>
    <row r="39" spans="2:8" ht="12.75" customHeight="1" x14ac:dyDescent="0.2">
      <c r="G39" s="1890"/>
    </row>
    <row r="40" spans="2:8" ht="12.75" customHeight="1" thickBot="1" x14ac:dyDescent="0.25">
      <c r="D40" s="1889" t="s">
        <v>1430</v>
      </c>
      <c r="E40" s="1889"/>
      <c r="F40" s="1889"/>
      <c r="G40" s="1888">
        <f>SUM(G24:G39)</f>
        <v>241818</v>
      </c>
    </row>
    <row r="41" spans="2:8" ht="12.75" customHeight="1" thickTop="1" x14ac:dyDescent="0.2">
      <c r="G41" s="1890"/>
    </row>
    <row r="42" spans="2:8" ht="12.75" customHeight="1" x14ac:dyDescent="0.2"/>
    <row r="43" spans="2:8" ht="12.75" customHeight="1" x14ac:dyDescent="0.2">
      <c r="B43" s="2451" t="s">
        <v>2103</v>
      </c>
      <c r="C43" s="2451"/>
      <c r="D43" s="2451"/>
      <c r="E43" s="2451"/>
      <c r="F43" s="2454" t="s">
        <v>2102</v>
      </c>
      <c r="G43" s="2451" t="s">
        <v>2101</v>
      </c>
      <c r="H43" s="2451"/>
    </row>
    <row r="44" spans="2:8" ht="12.75" customHeight="1" x14ac:dyDescent="0.2">
      <c r="B44" s="2452"/>
      <c r="C44" s="2452"/>
      <c r="D44" s="2452"/>
      <c r="E44" s="2452"/>
      <c r="F44" s="2455"/>
      <c r="G44" s="2452" t="s">
        <v>2100</v>
      </c>
      <c r="H44" s="2452"/>
    </row>
    <row r="45" spans="2:8" ht="12.75" customHeight="1" x14ac:dyDescent="0.2"/>
    <row r="46" spans="2:8" ht="12.75" customHeight="1" x14ac:dyDescent="0.2">
      <c r="B46" s="2453" t="s">
        <v>2099</v>
      </c>
      <c r="C46" s="2453"/>
      <c r="D46" s="2453"/>
      <c r="E46" s="2453"/>
      <c r="F46" s="1895" t="s">
        <v>2098</v>
      </c>
    </row>
    <row r="47" spans="2:8" ht="12.75" customHeight="1" x14ac:dyDescent="0.2"/>
    <row r="48" spans="2:8" ht="12.75" customHeight="1" x14ac:dyDescent="0.2">
      <c r="C48" s="2453" t="s">
        <v>2097</v>
      </c>
      <c r="D48" s="2453"/>
      <c r="E48" s="2453"/>
      <c r="G48" s="1894">
        <v>328175</v>
      </c>
    </row>
    <row r="49" spans="3:7" ht="12.75" customHeight="1" x14ac:dyDescent="0.2">
      <c r="C49" s="2453" t="s">
        <v>2096</v>
      </c>
      <c r="D49" s="2453"/>
      <c r="E49" s="2453"/>
      <c r="G49" s="1890">
        <v>133244</v>
      </c>
    </row>
    <row r="50" spans="3:7" ht="12.75" customHeight="1" x14ac:dyDescent="0.2">
      <c r="C50" s="2453" t="s">
        <v>2095</v>
      </c>
      <c r="D50" s="2453"/>
      <c r="E50" s="2453"/>
      <c r="G50" s="1890">
        <v>657332</v>
      </c>
    </row>
    <row r="51" spans="3:7" ht="12.75" customHeight="1" x14ac:dyDescent="0.2">
      <c r="C51" s="2453" t="s">
        <v>2094</v>
      </c>
      <c r="D51" s="2453"/>
      <c r="E51" s="2453"/>
      <c r="G51" s="1890">
        <v>82406</v>
      </c>
    </row>
    <row r="52" spans="3:7" ht="12.75" customHeight="1" x14ac:dyDescent="0.2">
      <c r="C52" s="2453" t="s">
        <v>2093</v>
      </c>
      <c r="D52" s="2453"/>
      <c r="E52" s="2453"/>
      <c r="G52" s="1890">
        <v>852105</v>
      </c>
    </row>
    <row r="53" spans="3:7" ht="12.75" customHeight="1" x14ac:dyDescent="0.2">
      <c r="C53" s="2453" t="s">
        <v>2092</v>
      </c>
      <c r="D53" s="2453"/>
      <c r="E53" s="2453"/>
      <c r="G53" s="1890">
        <v>182276</v>
      </c>
    </row>
    <row r="54" spans="3:7" ht="12.75" customHeight="1" x14ac:dyDescent="0.2">
      <c r="C54" s="2453" t="s">
        <v>2091</v>
      </c>
      <c r="D54" s="2453"/>
      <c r="E54" s="2453"/>
      <c r="G54" s="1890">
        <v>1056457</v>
      </c>
    </row>
    <row r="55" spans="3:7" ht="12.75" customHeight="1" x14ac:dyDescent="0.2">
      <c r="C55" s="2453" t="s">
        <v>2090</v>
      </c>
      <c r="D55" s="2453"/>
      <c r="E55" s="2453"/>
      <c r="G55" s="1890">
        <v>255296</v>
      </c>
    </row>
    <row r="56" spans="3:7" ht="12.75" customHeight="1" x14ac:dyDescent="0.2">
      <c r="C56" s="2453" t="s">
        <v>2089</v>
      </c>
      <c r="D56" s="2453"/>
      <c r="E56" s="2453"/>
      <c r="G56" s="1890">
        <v>146179</v>
      </c>
    </row>
    <row r="57" spans="3:7" ht="12.75" customHeight="1" x14ac:dyDescent="0.2">
      <c r="C57" s="2453" t="s">
        <v>2088</v>
      </c>
      <c r="D57" s="2453"/>
      <c r="E57" s="2453"/>
      <c r="G57" s="1890">
        <v>191182</v>
      </c>
    </row>
    <row r="58" spans="3:7" ht="12.75" customHeight="1" x14ac:dyDescent="0.2">
      <c r="C58" s="1893" t="s">
        <v>2087</v>
      </c>
      <c r="D58" s="1893"/>
      <c r="E58" s="1893"/>
      <c r="G58" s="1890">
        <v>611661</v>
      </c>
    </row>
    <row r="59" spans="3:7" ht="12.75" customHeight="1" x14ac:dyDescent="0.2">
      <c r="C59" s="1893" t="s">
        <v>2086</v>
      </c>
      <c r="D59" s="1893"/>
      <c r="E59" s="1893"/>
      <c r="G59" s="1890">
        <v>860334</v>
      </c>
    </row>
    <row r="60" spans="3:7" ht="12.75" customHeight="1" x14ac:dyDescent="0.2">
      <c r="C60" s="1893" t="s">
        <v>2085</v>
      </c>
      <c r="D60" s="1893"/>
      <c r="E60" s="1893"/>
      <c r="G60" s="1890">
        <v>386590</v>
      </c>
    </row>
    <row r="61" spans="3:7" ht="12.75" customHeight="1" x14ac:dyDescent="0.2">
      <c r="C61" s="1893" t="s">
        <v>2084</v>
      </c>
      <c r="D61" s="1893"/>
      <c r="E61" s="1893"/>
      <c r="G61" s="1890">
        <v>833008</v>
      </c>
    </row>
    <row r="62" spans="3:7" ht="12.75" customHeight="1" x14ac:dyDescent="0.2">
      <c r="C62" s="2453" t="s">
        <v>2083</v>
      </c>
      <c r="D62" s="2453"/>
      <c r="E62" s="2453"/>
      <c r="G62" s="1890">
        <v>161277</v>
      </c>
    </row>
    <row r="63" spans="3:7" ht="12.75" customHeight="1" x14ac:dyDescent="0.2">
      <c r="C63" s="1893" t="s">
        <v>2082</v>
      </c>
      <c r="D63" s="1893"/>
      <c r="E63" s="1893"/>
      <c r="G63" s="1890">
        <v>316206</v>
      </c>
    </row>
    <row r="64" spans="3:7" ht="12.75" customHeight="1" x14ac:dyDescent="0.2">
      <c r="C64" s="1893" t="s">
        <v>2081</v>
      </c>
      <c r="D64" s="1893"/>
      <c r="E64" s="1893"/>
      <c r="G64" s="1892">
        <v>496969</v>
      </c>
    </row>
    <row r="65" spans="1:8" ht="12.75" customHeight="1" x14ac:dyDescent="0.2">
      <c r="C65" s="2453" t="s">
        <v>2080</v>
      </c>
      <c r="D65" s="2453"/>
      <c r="E65" s="2453"/>
      <c r="G65" s="1891">
        <v>1695486</v>
      </c>
    </row>
    <row r="66" spans="1:8" ht="12.75" customHeight="1" x14ac:dyDescent="0.2">
      <c r="G66" s="1890"/>
    </row>
    <row r="67" spans="1:8" ht="12.75" customHeight="1" thickBot="1" x14ac:dyDescent="0.25">
      <c r="D67" s="1889" t="s">
        <v>1430</v>
      </c>
      <c r="E67" s="1889"/>
      <c r="F67" s="1889"/>
      <c r="G67" s="1888">
        <f>SUM(G48:G66)</f>
        <v>9246183</v>
      </c>
    </row>
    <row r="68" spans="1:8" ht="13.5" thickTop="1" x14ac:dyDescent="0.2"/>
    <row r="70" spans="1:8" hidden="1" x14ac:dyDescent="0.2">
      <c r="A70" s="2450"/>
      <c r="B70" s="2450"/>
      <c r="C70" s="2450"/>
      <c r="D70" s="2450"/>
      <c r="E70" s="2450"/>
      <c r="F70" s="2450"/>
      <c r="G70" s="2450"/>
      <c r="H70" s="2450"/>
    </row>
  </sheetData>
  <mergeCells count="39">
    <mergeCell ref="A3:H3"/>
    <mergeCell ref="A1:H1"/>
    <mergeCell ref="G19:H19"/>
    <mergeCell ref="G20:H20"/>
    <mergeCell ref="B19:E20"/>
    <mergeCell ref="F19:F20"/>
    <mergeCell ref="A2:H2"/>
    <mergeCell ref="B22:E22"/>
    <mergeCell ref="C28:E28"/>
    <mergeCell ref="C29:E29"/>
    <mergeCell ref="C30:E30"/>
    <mergeCell ref="C24:E24"/>
    <mergeCell ref="C25:E25"/>
    <mergeCell ref="C26:E26"/>
    <mergeCell ref="C31:E31"/>
    <mergeCell ref="C32:E32"/>
    <mergeCell ref="C27:E27"/>
    <mergeCell ref="C50:E50"/>
    <mergeCell ref="C51:E51"/>
    <mergeCell ref="C33:E33"/>
    <mergeCell ref="C34:E34"/>
    <mergeCell ref="C35:E35"/>
    <mergeCell ref="C38:E38"/>
    <mergeCell ref="B43:E44"/>
    <mergeCell ref="A70:H70"/>
    <mergeCell ref="G43:H43"/>
    <mergeCell ref="G44:H44"/>
    <mergeCell ref="B46:E46"/>
    <mergeCell ref="C48:E48"/>
    <mergeCell ref="C49:E49"/>
    <mergeCell ref="F43:F44"/>
    <mergeCell ref="C52:E52"/>
    <mergeCell ref="C53:E53"/>
    <mergeCell ref="C54:E54"/>
    <mergeCell ref="C55:E55"/>
    <mergeCell ref="C56:E56"/>
    <mergeCell ref="C57:E57"/>
    <mergeCell ref="C62:E62"/>
    <mergeCell ref="C65:E65"/>
  </mergeCells>
  <printOptions horizontalCentered="1"/>
  <pageMargins left="1" right="1" top="0.5" bottom="0.5" header="0.5" footer="0.5"/>
  <pageSetup scale="85"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R84"/>
  <sheetViews>
    <sheetView showGridLines="0" zoomScaleNormal="100" workbookViewId="0">
      <pane ySplit="10" topLeftCell="A11" activePane="bottomLeft" state="frozen"/>
      <selection activeCell="F1" sqref="F1"/>
      <selection pane="bottomLeft" activeCell="M89" sqref="M89"/>
    </sheetView>
  </sheetViews>
  <sheetFormatPr defaultColWidth="9.140625" defaultRowHeight="12.75" x14ac:dyDescent="0.2"/>
  <cols>
    <col min="1" max="4" width="1.7109375" style="1899" customWidth="1"/>
    <col min="5" max="5" width="30.28515625" style="1899" customWidth="1"/>
    <col min="6" max="6" width="5.28515625" style="1901" bestFit="1" customWidth="1"/>
    <col min="7" max="7" width="18.5703125" style="1900" customWidth="1"/>
    <col min="8" max="8" width="9" style="1899" customWidth="1"/>
    <col min="9" max="9" width="13.85546875" style="1899" customWidth="1"/>
    <col min="10" max="13" width="14" style="1899" customWidth="1"/>
    <col min="14" max="14" width="15.42578125" style="1899" customWidth="1"/>
    <col min="15" max="17" width="14" style="1899" customWidth="1"/>
    <col min="18" max="16384" width="9.140625" style="1899"/>
  </cols>
  <sheetData>
    <row r="1" spans="1:17" x14ac:dyDescent="0.2">
      <c r="A1" s="2463" t="s">
        <v>2265</v>
      </c>
      <c r="B1" s="2463"/>
      <c r="C1" s="2463"/>
      <c r="D1" s="2463"/>
      <c r="E1" s="2463"/>
      <c r="F1" s="2463"/>
      <c r="G1" s="2463"/>
      <c r="H1" s="2463"/>
      <c r="I1" s="2463"/>
      <c r="J1" s="2463"/>
      <c r="K1" s="2463"/>
      <c r="L1" s="2463"/>
      <c r="M1" s="2463"/>
      <c r="N1" s="2463"/>
      <c r="O1" s="2463"/>
      <c r="P1" s="2463"/>
      <c r="Q1" s="2463"/>
    </row>
    <row r="2" spans="1:17" x14ac:dyDescent="0.2">
      <c r="A2" s="2464" t="s">
        <v>2057</v>
      </c>
      <c r="B2" s="2464"/>
      <c r="C2" s="2464"/>
      <c r="D2" s="2464"/>
      <c r="E2" s="2464"/>
      <c r="F2" s="2464"/>
      <c r="G2" s="2464"/>
      <c r="H2" s="2464"/>
      <c r="I2" s="2464"/>
      <c r="J2" s="2464"/>
      <c r="K2" s="2464"/>
      <c r="L2" s="2464"/>
      <c r="M2" s="2464"/>
      <c r="N2" s="2464"/>
      <c r="O2" s="2464"/>
      <c r="P2" s="2464"/>
      <c r="Q2" s="2464"/>
    </row>
    <row r="3" spans="1:17" x14ac:dyDescent="0.2">
      <c r="A3" s="2463" t="s">
        <v>1281</v>
      </c>
      <c r="B3" s="2463"/>
      <c r="C3" s="2463"/>
      <c r="D3" s="2463"/>
      <c r="E3" s="2463"/>
      <c r="F3" s="2463"/>
      <c r="G3" s="2463"/>
      <c r="H3" s="2463"/>
      <c r="I3" s="2463"/>
      <c r="J3" s="2463"/>
      <c r="K3" s="2463"/>
      <c r="L3" s="2463"/>
      <c r="M3" s="2463"/>
      <c r="N3" s="2463"/>
      <c r="O3" s="2463"/>
      <c r="P3" s="2463"/>
      <c r="Q3" s="2463"/>
    </row>
    <row r="4" spans="1:17" x14ac:dyDescent="0.2">
      <c r="A4" s="2465" t="s">
        <v>1789</v>
      </c>
      <c r="B4" s="2465"/>
      <c r="C4" s="2465"/>
      <c r="D4" s="2465"/>
      <c r="E4" s="2465"/>
      <c r="F4" s="2465"/>
      <c r="G4" s="2465"/>
      <c r="H4" s="2465"/>
      <c r="I4" s="2465"/>
      <c r="J4" s="2465"/>
      <c r="K4" s="2465"/>
      <c r="L4" s="2465"/>
      <c r="M4" s="2465"/>
      <c r="N4" s="2465"/>
      <c r="O4" s="2465"/>
      <c r="P4" s="2465"/>
      <c r="Q4" s="2465"/>
    </row>
    <row r="6" spans="1:17" s="1901" customFormat="1" x14ac:dyDescent="0.2">
      <c r="A6" s="2466"/>
      <c r="B6" s="2467"/>
      <c r="C6" s="2467"/>
      <c r="D6" s="2467"/>
      <c r="E6" s="2468"/>
      <c r="F6" s="1941"/>
      <c r="G6" s="1940"/>
      <c r="H6" s="1939"/>
      <c r="I6" s="1939"/>
      <c r="J6" s="2469" t="s">
        <v>548</v>
      </c>
      <c r="K6" s="2470"/>
      <c r="L6" s="2469" t="s">
        <v>2240</v>
      </c>
      <c r="M6" s="2471"/>
      <c r="N6" s="2470"/>
      <c r="O6" s="1939"/>
      <c r="P6" s="1939"/>
      <c r="Q6" s="1939"/>
    </row>
    <row r="7" spans="1:17" s="1901" customFormat="1" x14ac:dyDescent="0.2">
      <c r="A7" s="2457"/>
      <c r="B7" s="2458"/>
      <c r="C7" s="2458"/>
      <c r="D7" s="2458"/>
      <c r="E7" s="2459"/>
      <c r="F7" s="1937"/>
      <c r="G7" s="1938"/>
      <c r="H7" s="1934"/>
      <c r="I7" s="1934" t="s">
        <v>1323</v>
      </c>
      <c r="J7" s="1934" t="s">
        <v>1320</v>
      </c>
      <c r="K7" s="1934" t="s">
        <v>1320</v>
      </c>
      <c r="L7" s="1934" t="s">
        <v>1320</v>
      </c>
      <c r="M7" s="1934" t="s">
        <v>1320</v>
      </c>
      <c r="N7" s="1934" t="s">
        <v>1320</v>
      </c>
      <c r="O7" s="1934"/>
      <c r="P7" s="1934" t="s">
        <v>2239</v>
      </c>
      <c r="Q7" s="1934"/>
    </row>
    <row r="8" spans="1:17" s="1901" customFormat="1" x14ac:dyDescent="0.2">
      <c r="A8" s="2457" t="s">
        <v>2238</v>
      </c>
      <c r="B8" s="2458"/>
      <c r="C8" s="2458"/>
      <c r="D8" s="2458"/>
      <c r="E8" s="2459"/>
      <c r="F8" s="1937"/>
      <c r="G8" s="1938"/>
      <c r="H8" s="1934" t="s">
        <v>1322</v>
      </c>
      <c r="I8" s="1934" t="s">
        <v>1321</v>
      </c>
      <c r="J8" s="1934" t="s">
        <v>2237</v>
      </c>
      <c r="K8" s="1934" t="s">
        <v>2236</v>
      </c>
      <c r="L8" s="1934" t="str">
        <f>J8</f>
        <v>7/1/16 to</v>
      </c>
      <c r="M8" s="1934" t="str">
        <f>K8</f>
        <v>7/1/17 to</v>
      </c>
      <c r="N8" s="1934" t="s">
        <v>1929</v>
      </c>
      <c r="O8" s="1934" t="s">
        <v>1319</v>
      </c>
      <c r="P8" s="1934" t="s">
        <v>1317</v>
      </c>
      <c r="Q8" s="1934"/>
    </row>
    <row r="9" spans="1:17" s="1901" customFormat="1" x14ac:dyDescent="0.2">
      <c r="A9" s="2457" t="s">
        <v>1324</v>
      </c>
      <c r="B9" s="2458"/>
      <c r="C9" s="2458"/>
      <c r="D9" s="2458"/>
      <c r="E9" s="2459"/>
      <c r="F9" s="1937" t="s">
        <v>2235</v>
      </c>
      <c r="G9" s="1936" t="s">
        <v>2234</v>
      </c>
      <c r="H9" s="1934" t="s">
        <v>2233</v>
      </c>
      <c r="I9" s="1934" t="s">
        <v>2232</v>
      </c>
      <c r="J9" s="1935" t="s">
        <v>2231</v>
      </c>
      <c r="K9" s="1935" t="s">
        <v>2230</v>
      </c>
      <c r="L9" s="1935" t="str">
        <f>J9</f>
        <v>6/30/17</v>
      </c>
      <c r="M9" s="1935" t="str">
        <f>K9</f>
        <v>6/30/18</v>
      </c>
      <c r="N9" s="1934" t="s">
        <v>2229</v>
      </c>
      <c r="O9" s="1934" t="s">
        <v>1318</v>
      </c>
      <c r="P9" s="1934" t="s">
        <v>1658</v>
      </c>
      <c r="Q9" s="1934" t="s">
        <v>30</v>
      </c>
    </row>
    <row r="10" spans="1:17" s="1901" customFormat="1" ht="13.5" thickBot="1" x14ac:dyDescent="0.25">
      <c r="A10" s="2460" t="s">
        <v>2228</v>
      </c>
      <c r="B10" s="2461"/>
      <c r="C10" s="2461"/>
      <c r="D10" s="2461"/>
      <c r="E10" s="2462"/>
      <c r="F10" s="1933" t="s">
        <v>2227</v>
      </c>
      <c r="G10" s="1932" t="s">
        <v>2226</v>
      </c>
      <c r="H10" s="1931" t="s">
        <v>1316</v>
      </c>
      <c r="I10" s="1931" t="s">
        <v>1315</v>
      </c>
      <c r="J10" s="1931" t="s">
        <v>1314</v>
      </c>
      <c r="K10" s="1931" t="s">
        <v>1313</v>
      </c>
      <c r="L10" s="1931" t="s">
        <v>1312</v>
      </c>
      <c r="M10" s="1931" t="s">
        <v>1311</v>
      </c>
      <c r="N10" s="1931" t="s">
        <v>1324</v>
      </c>
      <c r="O10" s="1931" t="s">
        <v>1310</v>
      </c>
      <c r="P10" s="1931" t="s">
        <v>1309</v>
      </c>
      <c r="Q10" s="1931" t="s">
        <v>1308</v>
      </c>
    </row>
    <row r="11" spans="1:17" ht="25.5" customHeight="1" x14ac:dyDescent="0.2">
      <c r="A11" s="1910" t="s">
        <v>2225</v>
      </c>
      <c r="B11" s="1909"/>
      <c r="C11" s="1909"/>
      <c r="D11" s="1909"/>
      <c r="E11" s="1908"/>
      <c r="F11" s="1907"/>
      <c r="G11" s="1906"/>
      <c r="H11" s="1905"/>
      <c r="I11" s="1905"/>
      <c r="J11" s="1913"/>
      <c r="K11" s="1913"/>
      <c r="L11" s="1913"/>
      <c r="M11" s="1913"/>
      <c r="N11" s="1913"/>
      <c r="O11" s="1913"/>
      <c r="P11" s="1913"/>
      <c r="Q11" s="1913"/>
    </row>
    <row r="12" spans="1:17" ht="25.5" customHeight="1" x14ac:dyDescent="0.2">
      <c r="A12" s="1910"/>
      <c r="B12" s="1909" t="s">
        <v>2224</v>
      </c>
      <c r="C12" s="1909"/>
      <c r="D12" s="1909"/>
      <c r="E12" s="1908"/>
      <c r="F12" s="1907"/>
      <c r="G12" s="1906"/>
      <c r="H12" s="1905"/>
      <c r="I12" s="1905"/>
      <c r="J12" s="1913"/>
      <c r="K12" s="1913"/>
      <c r="L12" s="1913"/>
      <c r="M12" s="1913"/>
      <c r="N12" s="1913"/>
      <c r="O12" s="1913"/>
      <c r="P12" s="1913"/>
      <c r="Q12" s="1913"/>
    </row>
    <row r="13" spans="1:17" ht="25.5" customHeight="1" x14ac:dyDescent="0.2">
      <c r="A13" s="1910"/>
      <c r="B13" s="1909"/>
      <c r="C13" s="1909" t="s">
        <v>1118</v>
      </c>
      <c r="D13" s="1909"/>
      <c r="E13" s="1915"/>
      <c r="F13" s="1907" t="str">
        <f>IF('[1]Federal Summary'!U9="x","(M)","")</f>
        <v/>
      </c>
      <c r="G13" s="1906" t="s">
        <v>2122</v>
      </c>
      <c r="H13" s="1914" t="s">
        <v>2209</v>
      </c>
      <c r="I13" s="1905" t="s">
        <v>2223</v>
      </c>
      <c r="J13" s="1913">
        <v>58587</v>
      </c>
      <c r="K13" s="1913">
        <v>12717</v>
      </c>
      <c r="L13" s="1913">
        <v>58587</v>
      </c>
      <c r="M13" s="1913">
        <v>12717</v>
      </c>
      <c r="N13" s="1913"/>
      <c r="O13" s="1913"/>
      <c r="P13" s="1913">
        <f t="shared" ref="P13:P24" si="0">+L13+M13+O13</f>
        <v>71304</v>
      </c>
      <c r="Q13" s="1916" t="s">
        <v>2130</v>
      </c>
    </row>
    <row r="14" spans="1:17" ht="25.5" customHeight="1" x14ac:dyDescent="0.2">
      <c r="A14" s="1910"/>
      <c r="B14" s="1909"/>
      <c r="C14" s="1909" t="s">
        <v>1118</v>
      </c>
      <c r="D14" s="1909"/>
      <c r="E14" s="1915"/>
      <c r="F14" s="1907" t="str">
        <f>F13</f>
        <v/>
      </c>
      <c r="G14" s="1906" t="s">
        <v>2122</v>
      </c>
      <c r="H14" s="1914" t="s">
        <v>2209</v>
      </c>
      <c r="I14" s="1905" t="s">
        <v>2222</v>
      </c>
      <c r="J14" s="1913"/>
      <c r="K14" s="1913">
        <v>65962</v>
      </c>
      <c r="L14" s="1913"/>
      <c r="M14" s="1913">
        <v>65962</v>
      </c>
      <c r="N14" s="1913"/>
      <c r="O14" s="1913"/>
      <c r="P14" s="1913">
        <f t="shared" si="0"/>
        <v>65962</v>
      </c>
      <c r="Q14" s="1916" t="s">
        <v>2130</v>
      </c>
    </row>
    <row r="15" spans="1:17" ht="25.5" customHeight="1" x14ac:dyDescent="0.2">
      <c r="A15" s="1910"/>
      <c r="B15" s="1909"/>
      <c r="C15" s="1909" t="s">
        <v>1119</v>
      </c>
      <c r="D15" s="1909"/>
      <c r="E15" s="1915"/>
      <c r="F15" s="1907" t="str">
        <f>IF('[1]Federal Summary'!U13="x","(M)","")</f>
        <v/>
      </c>
      <c r="G15" s="1906" t="s">
        <v>2122</v>
      </c>
      <c r="H15" s="1914" t="s">
        <v>2220</v>
      </c>
      <c r="I15" s="1905" t="s">
        <v>2221</v>
      </c>
      <c r="J15" s="1913">
        <v>31170</v>
      </c>
      <c r="K15" s="1913">
        <v>6736</v>
      </c>
      <c r="L15" s="1913">
        <v>31170</v>
      </c>
      <c r="M15" s="1913">
        <v>6736</v>
      </c>
      <c r="N15" s="1913"/>
      <c r="O15" s="1913"/>
      <c r="P15" s="1913">
        <f t="shared" si="0"/>
        <v>37906</v>
      </c>
      <c r="Q15" s="1916" t="s">
        <v>2130</v>
      </c>
    </row>
    <row r="16" spans="1:17" ht="25.5" customHeight="1" x14ac:dyDescent="0.2">
      <c r="A16" s="1910"/>
      <c r="B16" s="1909"/>
      <c r="C16" s="1909" t="s">
        <v>1119</v>
      </c>
      <c r="D16" s="1909"/>
      <c r="E16" s="1915"/>
      <c r="F16" s="1907" t="str">
        <f>F15</f>
        <v/>
      </c>
      <c r="G16" s="1906" t="s">
        <v>2122</v>
      </c>
      <c r="H16" s="1914" t="s">
        <v>2220</v>
      </c>
      <c r="I16" s="1905" t="s">
        <v>2219</v>
      </c>
      <c r="J16" s="1913"/>
      <c r="K16" s="1913">
        <v>32239</v>
      </c>
      <c r="L16" s="1913"/>
      <c r="M16" s="1913">
        <v>32239</v>
      </c>
      <c r="N16" s="1913"/>
      <c r="O16" s="1913"/>
      <c r="P16" s="1913">
        <f t="shared" si="0"/>
        <v>32239</v>
      </c>
      <c r="Q16" s="1916" t="s">
        <v>2130</v>
      </c>
    </row>
    <row r="17" spans="1:17" ht="25.5" customHeight="1" x14ac:dyDescent="0.2">
      <c r="A17" s="1910"/>
      <c r="B17" s="1909"/>
      <c r="C17" s="1909" t="s">
        <v>1107</v>
      </c>
      <c r="D17" s="1909"/>
      <c r="E17" s="1915"/>
      <c r="F17" s="1907" t="str">
        <f>IF('[1]Federal Summary'!U17="x","(M)","")</f>
        <v/>
      </c>
      <c r="G17" s="1906" t="s">
        <v>2122</v>
      </c>
      <c r="H17" s="1914" t="s">
        <v>2217</v>
      </c>
      <c r="I17" s="1905" t="s">
        <v>2218</v>
      </c>
      <c r="J17" s="1913"/>
      <c r="K17" s="1913">
        <v>0</v>
      </c>
      <c r="L17" s="1913"/>
      <c r="M17" s="1913">
        <v>0</v>
      </c>
      <c r="N17" s="1913"/>
      <c r="O17" s="1913"/>
      <c r="P17" s="1913">
        <f t="shared" si="0"/>
        <v>0</v>
      </c>
      <c r="Q17" s="1916" t="s">
        <v>2130</v>
      </c>
    </row>
    <row r="18" spans="1:17" ht="25.5" customHeight="1" x14ac:dyDescent="0.2">
      <c r="A18" s="1910"/>
      <c r="B18" s="1909"/>
      <c r="C18" s="1909" t="s">
        <v>1107</v>
      </c>
      <c r="D18" s="1909"/>
      <c r="E18" s="1915"/>
      <c r="F18" s="1907" t="str">
        <f>F17</f>
        <v/>
      </c>
      <c r="G18" s="1906" t="s">
        <v>2122</v>
      </c>
      <c r="H18" s="1914" t="s">
        <v>2217</v>
      </c>
      <c r="I18" s="1905" t="s">
        <v>2216</v>
      </c>
      <c r="J18" s="1913"/>
      <c r="K18" s="1913">
        <v>0</v>
      </c>
      <c r="L18" s="1913"/>
      <c r="M18" s="1913">
        <v>0</v>
      </c>
      <c r="N18" s="1913"/>
      <c r="O18" s="1913"/>
      <c r="P18" s="1913">
        <f t="shared" si="0"/>
        <v>0</v>
      </c>
      <c r="Q18" s="1916" t="s">
        <v>2130</v>
      </c>
    </row>
    <row r="19" spans="1:17" ht="25.5" customHeight="1" x14ac:dyDescent="0.2">
      <c r="A19" s="1910"/>
      <c r="B19" s="1909"/>
      <c r="C19" s="1909" t="s">
        <v>2214</v>
      </c>
      <c r="D19" s="1909"/>
      <c r="E19" s="1915"/>
      <c r="F19" s="1907" t="str">
        <f>IF('[1]Federal Summary'!U21="x","(M)","")</f>
        <v/>
      </c>
      <c r="G19" s="1906" t="s">
        <v>2122</v>
      </c>
      <c r="H19" s="1914" t="s">
        <v>2213</v>
      </c>
      <c r="I19" s="1905" t="s">
        <v>2215</v>
      </c>
      <c r="J19" s="1913"/>
      <c r="K19" s="1913">
        <v>0</v>
      </c>
      <c r="L19" s="1913"/>
      <c r="M19" s="1926">
        <v>0</v>
      </c>
      <c r="N19" s="1913"/>
      <c r="O19" s="1913"/>
      <c r="P19" s="1913">
        <f t="shared" si="0"/>
        <v>0</v>
      </c>
      <c r="Q19" s="1916" t="s">
        <v>2130</v>
      </c>
    </row>
    <row r="20" spans="1:17" ht="25.5" customHeight="1" x14ac:dyDescent="0.2">
      <c r="A20" s="1910"/>
      <c r="B20" s="1909"/>
      <c r="C20" s="1909" t="s">
        <v>2214</v>
      </c>
      <c r="D20" s="1909"/>
      <c r="E20" s="1915"/>
      <c r="F20" s="1907" t="str">
        <f>F19</f>
        <v/>
      </c>
      <c r="G20" s="1906" t="s">
        <v>2122</v>
      </c>
      <c r="H20" s="1914" t="s">
        <v>2213</v>
      </c>
      <c r="I20" s="1905" t="s">
        <v>2212</v>
      </c>
      <c r="J20" s="1913"/>
      <c r="K20" s="1913">
        <v>0</v>
      </c>
      <c r="L20" s="1913"/>
      <c r="M20" s="1926">
        <v>0</v>
      </c>
      <c r="N20" s="1913"/>
      <c r="O20" s="1913"/>
      <c r="P20" s="1913">
        <f t="shared" si="0"/>
        <v>0</v>
      </c>
      <c r="Q20" s="1916" t="s">
        <v>2130</v>
      </c>
    </row>
    <row r="21" spans="1:17" ht="25.5" customHeight="1" x14ac:dyDescent="0.2">
      <c r="A21" s="1910"/>
      <c r="B21" s="1909"/>
      <c r="C21" s="1909" t="s">
        <v>2210</v>
      </c>
      <c r="D21" s="1909"/>
      <c r="E21" s="1915"/>
      <c r="F21" s="1907" t="str">
        <f>IF('[1]Federal Summary'!U25="x","(M)","")</f>
        <v/>
      </c>
      <c r="G21" s="1906" t="s">
        <v>2122</v>
      </c>
      <c r="H21" s="1914" t="s">
        <v>2209</v>
      </c>
      <c r="I21" s="1905" t="s">
        <v>2211</v>
      </c>
      <c r="J21" s="1913">
        <v>0</v>
      </c>
      <c r="K21" s="1913">
        <v>0</v>
      </c>
      <c r="L21" s="1913">
        <v>0</v>
      </c>
      <c r="M21" s="1913">
        <v>0</v>
      </c>
      <c r="N21" s="1913"/>
      <c r="O21" s="1913"/>
      <c r="P21" s="1913">
        <f t="shared" si="0"/>
        <v>0</v>
      </c>
      <c r="Q21" s="1916" t="s">
        <v>2130</v>
      </c>
    </row>
    <row r="22" spans="1:17" ht="25.5" x14ac:dyDescent="0.2">
      <c r="A22" s="1910"/>
      <c r="B22" s="1909"/>
      <c r="C22" s="1909" t="s">
        <v>2210</v>
      </c>
      <c r="D22" s="1909"/>
      <c r="E22" s="1915"/>
      <c r="F22" s="1907" t="str">
        <f>F21</f>
        <v/>
      </c>
      <c r="G22" s="1906" t="s">
        <v>2122</v>
      </c>
      <c r="H22" s="1914" t="s">
        <v>2209</v>
      </c>
      <c r="I22" s="1905" t="s">
        <v>2208</v>
      </c>
      <c r="J22" s="1913"/>
      <c r="K22" s="1913">
        <v>0</v>
      </c>
      <c r="L22" s="1913"/>
      <c r="M22" s="1913">
        <v>0</v>
      </c>
      <c r="N22" s="1913"/>
      <c r="O22" s="1913"/>
      <c r="P22" s="1913">
        <f t="shared" si="0"/>
        <v>0</v>
      </c>
      <c r="Q22" s="1916" t="s">
        <v>2130</v>
      </c>
    </row>
    <row r="23" spans="1:17" ht="25.5" customHeight="1" x14ac:dyDescent="0.2">
      <c r="A23" s="1910"/>
      <c r="B23" s="1909"/>
      <c r="C23" s="1909" t="s">
        <v>2206</v>
      </c>
      <c r="D23" s="1909"/>
      <c r="E23" s="1915"/>
      <c r="F23" s="1907" t="str">
        <f>IF('[1]Federal Summary'!U29="x","(M)","")</f>
        <v/>
      </c>
      <c r="G23" s="1906" t="s">
        <v>2122</v>
      </c>
      <c r="H23" s="1914" t="s">
        <v>2205</v>
      </c>
      <c r="I23" s="1905" t="s">
        <v>2207</v>
      </c>
      <c r="J23" s="1913"/>
      <c r="K23" s="1913">
        <v>0</v>
      </c>
      <c r="L23" s="1913"/>
      <c r="M23" s="1913">
        <v>0</v>
      </c>
      <c r="N23" s="1913"/>
      <c r="O23" s="1913"/>
      <c r="P23" s="1913">
        <f t="shared" si="0"/>
        <v>0</v>
      </c>
      <c r="Q23" s="1916" t="s">
        <v>2130</v>
      </c>
    </row>
    <row r="24" spans="1:17" ht="26.25" thickBot="1" x14ac:dyDescent="0.25">
      <c r="A24" s="1910"/>
      <c r="B24" s="1909"/>
      <c r="C24" s="1909" t="s">
        <v>2206</v>
      </c>
      <c r="D24" s="1909"/>
      <c r="E24" s="1915"/>
      <c r="F24" s="1907" t="str">
        <f>F23</f>
        <v/>
      </c>
      <c r="G24" s="1906" t="s">
        <v>2122</v>
      </c>
      <c r="H24" s="1914" t="s">
        <v>2205</v>
      </c>
      <c r="I24" s="1905" t="s">
        <v>2204</v>
      </c>
      <c r="J24" s="1913"/>
      <c r="K24" s="1913">
        <v>0</v>
      </c>
      <c r="L24" s="1913"/>
      <c r="M24" s="1913">
        <v>0</v>
      </c>
      <c r="N24" s="1913"/>
      <c r="O24" s="1913"/>
      <c r="P24" s="1913">
        <f t="shared" si="0"/>
        <v>0</v>
      </c>
      <c r="Q24" s="1916" t="s">
        <v>2130</v>
      </c>
    </row>
    <row r="25" spans="1:17" ht="25.5" customHeight="1" thickBot="1" x14ac:dyDescent="0.25">
      <c r="A25" s="1910"/>
      <c r="B25" s="1909" t="s">
        <v>2203</v>
      </c>
      <c r="C25" s="1909"/>
      <c r="D25" s="1909"/>
      <c r="E25" s="1915"/>
      <c r="F25" s="1907"/>
      <c r="G25" s="1906"/>
      <c r="H25" s="1905"/>
      <c r="I25" s="1905"/>
      <c r="J25" s="1911">
        <f t="shared" ref="J25:P25" si="1">SUM(J13:J24)</f>
        <v>89757</v>
      </c>
      <c r="K25" s="1911">
        <f t="shared" si="1"/>
        <v>117654</v>
      </c>
      <c r="L25" s="1911">
        <f t="shared" si="1"/>
        <v>89757</v>
      </c>
      <c r="M25" s="1911">
        <f t="shared" si="1"/>
        <v>117654</v>
      </c>
      <c r="N25" s="1911">
        <f t="shared" si="1"/>
        <v>0</v>
      </c>
      <c r="O25" s="1911">
        <f t="shared" si="1"/>
        <v>0</v>
      </c>
      <c r="P25" s="1911">
        <f t="shared" si="1"/>
        <v>207411</v>
      </c>
      <c r="Q25" s="1913"/>
    </row>
    <row r="26" spans="1:17" ht="25.5" customHeight="1" x14ac:dyDescent="0.2">
      <c r="A26" s="1910" t="s">
        <v>2202</v>
      </c>
      <c r="B26" s="1909"/>
      <c r="C26" s="1909"/>
      <c r="D26" s="1909"/>
      <c r="E26" s="1915"/>
      <c r="F26" s="1907"/>
      <c r="G26" s="1906"/>
      <c r="H26" s="1905"/>
      <c r="I26" s="1905"/>
      <c r="J26" s="1911">
        <f t="shared" ref="J26:P26" si="2">+J25</f>
        <v>89757</v>
      </c>
      <c r="K26" s="1911">
        <f t="shared" si="2"/>
        <v>117654</v>
      </c>
      <c r="L26" s="1911">
        <f t="shared" si="2"/>
        <v>89757</v>
      </c>
      <c r="M26" s="1911">
        <f t="shared" si="2"/>
        <v>117654</v>
      </c>
      <c r="N26" s="1911">
        <f t="shared" si="2"/>
        <v>0</v>
      </c>
      <c r="O26" s="1911">
        <f t="shared" si="2"/>
        <v>0</v>
      </c>
      <c r="P26" s="1911">
        <f t="shared" si="2"/>
        <v>207411</v>
      </c>
      <c r="Q26" s="1913"/>
    </row>
    <row r="27" spans="1:17" ht="25.5" customHeight="1" x14ac:dyDescent="0.2">
      <c r="A27" s="1910" t="s">
        <v>2078</v>
      </c>
      <c r="B27" s="1909"/>
      <c r="C27" s="1909"/>
      <c r="D27" s="1909"/>
      <c r="E27" s="1915"/>
      <c r="F27" s="1907"/>
      <c r="G27" s="1906"/>
      <c r="H27" s="1905"/>
      <c r="I27" s="1905"/>
      <c r="J27" s="1913"/>
      <c r="K27" s="1913"/>
      <c r="L27" s="1913"/>
      <c r="M27" s="1913"/>
      <c r="N27" s="1913"/>
      <c r="O27" s="1913"/>
      <c r="P27" s="1913"/>
      <c r="Q27" s="1913"/>
    </row>
    <row r="28" spans="1:17" ht="25.5" customHeight="1" x14ac:dyDescent="0.2">
      <c r="A28" s="1912"/>
      <c r="B28" s="1909" t="s">
        <v>2180</v>
      </c>
      <c r="C28" s="1909"/>
      <c r="D28" s="1909"/>
      <c r="E28" s="1915"/>
      <c r="F28" s="1907"/>
      <c r="G28" s="1906"/>
      <c r="H28" s="1914"/>
      <c r="I28" s="1905"/>
      <c r="J28" s="1903"/>
      <c r="K28" s="1903"/>
      <c r="L28" s="1903"/>
      <c r="M28" s="1903"/>
      <c r="N28" s="1903"/>
      <c r="O28" s="1903"/>
      <c r="P28" s="1903"/>
      <c r="Q28" s="1903"/>
    </row>
    <row r="29" spans="1:17" ht="25.5" customHeight="1" x14ac:dyDescent="0.2">
      <c r="A29" s="1912"/>
      <c r="B29" s="1909"/>
      <c r="C29" s="1909" t="s">
        <v>2200</v>
      </c>
      <c r="D29" s="1909"/>
      <c r="E29" s="1915"/>
      <c r="F29" s="1907" t="str">
        <f>IF('[1]Federal Summary'!U36="x","(M)","")</f>
        <v>(M)</v>
      </c>
      <c r="G29" s="1906" t="s">
        <v>2122</v>
      </c>
      <c r="H29" s="1914" t="s">
        <v>2191</v>
      </c>
      <c r="I29" s="1905" t="s">
        <v>2201</v>
      </c>
      <c r="J29" s="1903">
        <v>9717866</v>
      </c>
      <c r="K29" s="1903">
        <v>0</v>
      </c>
      <c r="L29" s="1903">
        <v>9717866</v>
      </c>
      <c r="M29" s="1903">
        <v>0</v>
      </c>
      <c r="N29" s="1903"/>
      <c r="O29" s="1903"/>
      <c r="P29" s="1913">
        <f t="shared" ref="P29:P40" si="3">+L29+M29+O29</f>
        <v>9717866</v>
      </c>
      <c r="Q29" s="1903">
        <v>10585700</v>
      </c>
    </row>
    <row r="30" spans="1:17" ht="25.5" customHeight="1" x14ac:dyDescent="0.2">
      <c r="A30" s="1912"/>
      <c r="B30" s="1909"/>
      <c r="C30" s="1909" t="s">
        <v>2200</v>
      </c>
      <c r="D30" s="1909"/>
      <c r="E30" s="1915"/>
      <c r="F30" s="1907" t="str">
        <f>F29</f>
        <v>(M)</v>
      </c>
      <c r="G30" s="1906" t="s">
        <v>2122</v>
      </c>
      <c r="H30" s="1914" t="s">
        <v>2191</v>
      </c>
      <c r="I30" s="1905" t="s">
        <v>2199</v>
      </c>
      <c r="J30" s="1903"/>
      <c r="K30" s="1903">
        <v>10535802</v>
      </c>
      <c r="L30" s="1903"/>
      <c r="M30" s="1930">
        <v>7861514</v>
      </c>
      <c r="N30" s="1903">
        <v>9246183</v>
      </c>
      <c r="O30" s="1903">
        <v>3687866</v>
      </c>
      <c r="P30" s="1913">
        <f t="shared" si="3"/>
        <v>11549380</v>
      </c>
      <c r="Q30" s="1903">
        <v>11691493</v>
      </c>
    </row>
    <row r="31" spans="1:17" ht="25.5" customHeight="1" x14ac:dyDescent="0.2">
      <c r="A31" s="1912"/>
      <c r="B31" s="1909"/>
      <c r="C31" s="1909" t="s">
        <v>2195</v>
      </c>
      <c r="D31" s="1909"/>
      <c r="E31" s="1915"/>
      <c r="F31" s="1928" t="str">
        <f>IF('[1]Federal Summary'!U40="x","(M)","")</f>
        <v>(M)</v>
      </c>
      <c r="G31" s="1925" t="s">
        <v>2122</v>
      </c>
      <c r="H31" s="1924" t="s">
        <v>2191</v>
      </c>
      <c r="I31" s="1918" t="s">
        <v>2198</v>
      </c>
      <c r="J31" s="1927">
        <v>82638</v>
      </c>
      <c r="K31" s="1927">
        <v>0</v>
      </c>
      <c r="L31" s="1927">
        <v>80232</v>
      </c>
      <c r="M31" s="1927">
        <v>2406</v>
      </c>
      <c r="N31" s="1927"/>
      <c r="O31" s="1927"/>
      <c r="P31" s="1926">
        <f t="shared" si="3"/>
        <v>82638</v>
      </c>
      <c r="Q31" s="1926">
        <v>115000</v>
      </c>
    </row>
    <row r="32" spans="1:17" ht="25.5" customHeight="1" x14ac:dyDescent="0.2">
      <c r="A32" s="1912"/>
      <c r="B32" s="1909"/>
      <c r="C32" s="1909" t="s">
        <v>2195</v>
      </c>
      <c r="D32" s="1909"/>
      <c r="E32" s="1915"/>
      <c r="F32" s="1928" t="str">
        <f>F31</f>
        <v>(M)</v>
      </c>
      <c r="G32" s="1925" t="s">
        <v>2122</v>
      </c>
      <c r="H32" s="1924" t="s">
        <v>2191</v>
      </c>
      <c r="I32" s="1918" t="s">
        <v>2197</v>
      </c>
      <c r="J32" s="1927"/>
      <c r="K32" s="1927">
        <v>0</v>
      </c>
      <c r="L32" s="1927"/>
      <c r="M32" s="1927">
        <v>0</v>
      </c>
      <c r="N32" s="1927"/>
      <c r="O32" s="1927"/>
      <c r="P32" s="1926">
        <f t="shared" si="3"/>
        <v>0</v>
      </c>
      <c r="Q32" s="1926">
        <v>0</v>
      </c>
    </row>
    <row r="33" spans="1:17" ht="25.5" customHeight="1" x14ac:dyDescent="0.2">
      <c r="A33" s="1912"/>
      <c r="B33" s="1909"/>
      <c r="C33" s="1929" t="s">
        <v>2195</v>
      </c>
      <c r="D33" s="1929"/>
      <c r="E33" s="1915"/>
      <c r="F33" s="1928" t="str">
        <f>IF('[1]Federal Summary'!U44="x","(M)","")</f>
        <v>(M)</v>
      </c>
      <c r="G33" s="1925" t="s">
        <v>2122</v>
      </c>
      <c r="H33" s="1924" t="s">
        <v>2191</v>
      </c>
      <c r="I33" s="1918" t="s">
        <v>2196</v>
      </c>
      <c r="J33" s="1927">
        <v>2582984</v>
      </c>
      <c r="K33" s="1927">
        <v>383680</v>
      </c>
      <c r="L33" s="1927">
        <v>2490820</v>
      </c>
      <c r="M33" s="1927">
        <v>475844</v>
      </c>
      <c r="N33" s="1927"/>
      <c r="O33" s="1927"/>
      <c r="P33" s="1926">
        <f t="shared" si="3"/>
        <v>2966664</v>
      </c>
      <c r="Q33" s="1926">
        <v>5100000</v>
      </c>
    </row>
    <row r="34" spans="1:17" ht="25.5" customHeight="1" x14ac:dyDescent="0.2">
      <c r="A34" s="1912"/>
      <c r="B34" s="1909"/>
      <c r="C34" s="1929" t="s">
        <v>2195</v>
      </c>
      <c r="D34" s="1929"/>
      <c r="E34" s="1915"/>
      <c r="F34" s="1928" t="str">
        <f>F33</f>
        <v>(M)</v>
      </c>
      <c r="G34" s="1925" t="s">
        <v>2122</v>
      </c>
      <c r="H34" s="1924" t="s">
        <v>2191</v>
      </c>
      <c r="I34" s="1918" t="s">
        <v>2194</v>
      </c>
      <c r="J34" s="1927"/>
      <c r="K34" s="1927">
        <v>1985969</v>
      </c>
      <c r="L34" s="1927"/>
      <c r="M34" s="1927">
        <v>1974382</v>
      </c>
      <c r="N34" s="1927"/>
      <c r="O34" s="1927">
        <v>25000</v>
      </c>
      <c r="P34" s="1926">
        <f t="shared" si="3"/>
        <v>1999382</v>
      </c>
      <c r="Q34" s="1926">
        <v>2500000</v>
      </c>
    </row>
    <row r="35" spans="1:17" ht="25.5" customHeight="1" x14ac:dyDescent="0.2">
      <c r="A35" s="1912"/>
      <c r="B35" s="1909"/>
      <c r="C35" s="1909" t="s">
        <v>2192</v>
      </c>
      <c r="D35" s="1909"/>
      <c r="E35" s="1915"/>
      <c r="F35" s="1907" t="str">
        <f>IF('[1]Federal Summary'!U48="x","(M)","")</f>
        <v/>
      </c>
      <c r="G35" s="1906" t="s">
        <v>2122</v>
      </c>
      <c r="H35" s="1914" t="s">
        <v>2191</v>
      </c>
      <c r="I35" s="1905" t="s">
        <v>2193</v>
      </c>
      <c r="J35" s="1903"/>
      <c r="K35" s="1903">
        <v>0</v>
      </c>
      <c r="L35" s="1903"/>
      <c r="M35" s="1927">
        <v>0</v>
      </c>
      <c r="N35" s="1903"/>
      <c r="O35" s="1903"/>
      <c r="P35" s="1913">
        <f t="shared" si="3"/>
        <v>0</v>
      </c>
      <c r="Q35" s="1916" t="s">
        <v>2130</v>
      </c>
    </row>
    <row r="36" spans="1:17" ht="25.5" customHeight="1" x14ac:dyDescent="0.2">
      <c r="A36" s="1912"/>
      <c r="B36" s="1909"/>
      <c r="C36" s="1909" t="s">
        <v>2192</v>
      </c>
      <c r="D36" s="1909"/>
      <c r="E36" s="1915"/>
      <c r="F36" s="1907" t="str">
        <f>F35</f>
        <v/>
      </c>
      <c r="G36" s="1906" t="s">
        <v>2122</v>
      </c>
      <c r="H36" s="1914" t="s">
        <v>2191</v>
      </c>
      <c r="I36" s="1905" t="s">
        <v>2190</v>
      </c>
      <c r="J36" s="1903"/>
      <c r="K36" s="1903">
        <v>0</v>
      </c>
      <c r="L36" s="1903"/>
      <c r="M36" s="1927">
        <v>0</v>
      </c>
      <c r="N36" s="1903"/>
      <c r="O36" s="1903"/>
      <c r="P36" s="1913">
        <f t="shared" si="3"/>
        <v>0</v>
      </c>
      <c r="Q36" s="1916" t="s">
        <v>2130</v>
      </c>
    </row>
    <row r="37" spans="1:17" ht="25.5" customHeight="1" x14ac:dyDescent="0.2">
      <c r="A37" s="1912"/>
      <c r="B37" s="1909"/>
      <c r="C37" s="1909" t="s">
        <v>2188</v>
      </c>
      <c r="D37" s="1909"/>
      <c r="E37" s="1915"/>
      <c r="F37" s="1907" t="str">
        <f>IF('[1]Federal Summary'!U52="x","(M)","")</f>
        <v>(M)</v>
      </c>
      <c r="G37" s="1906" t="s">
        <v>2122</v>
      </c>
      <c r="H37" s="1914" t="s">
        <v>2184</v>
      </c>
      <c r="I37" s="1905" t="s">
        <v>2189</v>
      </c>
      <c r="J37" s="1903">
        <v>308611</v>
      </c>
      <c r="K37" s="1903">
        <v>0</v>
      </c>
      <c r="L37" s="1903">
        <v>308611</v>
      </c>
      <c r="M37" s="1927">
        <v>0</v>
      </c>
      <c r="N37" s="1903"/>
      <c r="O37" s="1903"/>
      <c r="P37" s="1913">
        <f t="shared" si="3"/>
        <v>308611</v>
      </c>
      <c r="Q37" s="1903">
        <v>384363</v>
      </c>
    </row>
    <row r="38" spans="1:17" ht="25.5" customHeight="1" x14ac:dyDescent="0.2">
      <c r="A38" s="1912"/>
      <c r="B38" s="1909"/>
      <c r="C38" s="1909" t="s">
        <v>2188</v>
      </c>
      <c r="D38" s="1909"/>
      <c r="E38" s="1915"/>
      <c r="F38" s="1907" t="str">
        <f>F37</f>
        <v>(M)</v>
      </c>
      <c r="G38" s="1906" t="s">
        <v>2122</v>
      </c>
      <c r="H38" s="1914" t="s">
        <v>2184</v>
      </c>
      <c r="I38" s="1905" t="s">
        <v>2187</v>
      </c>
      <c r="J38" s="1903"/>
      <c r="K38" s="1903">
        <v>241818</v>
      </c>
      <c r="L38" s="1903"/>
      <c r="M38" s="1927">
        <v>164776</v>
      </c>
      <c r="N38" s="1903">
        <v>241818</v>
      </c>
      <c r="O38" s="1903">
        <v>164358</v>
      </c>
      <c r="P38" s="1913">
        <f t="shared" si="3"/>
        <v>329134</v>
      </c>
      <c r="Q38" s="1903">
        <v>329493</v>
      </c>
    </row>
    <row r="39" spans="1:17" ht="25.5" customHeight="1" x14ac:dyDescent="0.2">
      <c r="A39" s="1912"/>
      <c r="B39" s="1909"/>
      <c r="C39" s="1909" t="s">
        <v>2185</v>
      </c>
      <c r="D39" s="1909"/>
      <c r="E39" s="1915"/>
      <c r="F39" s="1907" t="str">
        <f>IF('[1]Federal Summary'!U56="x","(M)","")</f>
        <v>(M)</v>
      </c>
      <c r="G39" s="1906" t="s">
        <v>2122</v>
      </c>
      <c r="H39" s="1914" t="s">
        <v>2184</v>
      </c>
      <c r="I39" s="1905" t="s">
        <v>2186</v>
      </c>
      <c r="J39" s="1913">
        <v>200131</v>
      </c>
      <c r="K39" s="1913">
        <v>36151</v>
      </c>
      <c r="L39" s="1913">
        <v>197436</v>
      </c>
      <c r="M39" s="1926">
        <v>38846</v>
      </c>
      <c r="N39" s="1913"/>
      <c r="O39" s="1913"/>
      <c r="P39" s="1913">
        <f t="shared" si="3"/>
        <v>236282</v>
      </c>
      <c r="Q39" s="1913">
        <v>309000</v>
      </c>
    </row>
    <row r="40" spans="1:17" ht="25.5" customHeight="1" thickBot="1" x14ac:dyDescent="0.25">
      <c r="A40" s="1912"/>
      <c r="B40" s="1909"/>
      <c r="C40" s="1909" t="s">
        <v>2185</v>
      </c>
      <c r="D40" s="1909"/>
      <c r="E40" s="1915"/>
      <c r="F40" s="1907" t="str">
        <f>F39</f>
        <v>(M)</v>
      </c>
      <c r="G40" s="1906" t="s">
        <v>2122</v>
      </c>
      <c r="H40" s="1914" t="s">
        <v>2184</v>
      </c>
      <c r="I40" s="1905" t="s">
        <v>2183</v>
      </c>
      <c r="J40" s="1913"/>
      <c r="K40" s="1913">
        <v>309063</v>
      </c>
      <c r="L40" s="1913"/>
      <c r="M40" s="1913">
        <v>277863</v>
      </c>
      <c r="N40" s="1913"/>
      <c r="O40" s="1913">
        <v>25000</v>
      </c>
      <c r="P40" s="1913">
        <f t="shared" si="3"/>
        <v>302863</v>
      </c>
      <c r="Q40" s="1913">
        <v>409000</v>
      </c>
    </row>
    <row r="41" spans="1:17" ht="25.5" customHeight="1" thickBot="1" x14ac:dyDescent="0.25">
      <c r="A41" s="1910"/>
      <c r="B41" s="1909" t="s">
        <v>2144</v>
      </c>
      <c r="C41" s="1909"/>
      <c r="D41" s="1909"/>
      <c r="E41" s="1915"/>
      <c r="F41" s="1907"/>
      <c r="G41" s="1906"/>
      <c r="H41" s="1905"/>
      <c r="I41" s="1905"/>
      <c r="J41" s="1911">
        <f t="shared" ref="J41:P41" si="4">SUM(J29:J40)</f>
        <v>12892230</v>
      </c>
      <c r="K41" s="1911">
        <f t="shared" si="4"/>
        <v>13492483</v>
      </c>
      <c r="L41" s="1911">
        <f t="shared" si="4"/>
        <v>12794965</v>
      </c>
      <c r="M41" s="1911">
        <f t="shared" si="4"/>
        <v>10795631</v>
      </c>
      <c r="N41" s="1911">
        <f t="shared" si="4"/>
        <v>9488001</v>
      </c>
      <c r="O41" s="1911">
        <f t="shared" si="4"/>
        <v>3902224</v>
      </c>
      <c r="P41" s="1911">
        <f t="shared" si="4"/>
        <v>27492820</v>
      </c>
      <c r="Q41" s="1913"/>
    </row>
    <row r="42" spans="1:17" ht="25.5" customHeight="1" x14ac:dyDescent="0.2">
      <c r="A42" s="1910" t="s">
        <v>2182</v>
      </c>
      <c r="B42" s="1909"/>
      <c r="C42" s="1909"/>
      <c r="D42" s="1909"/>
      <c r="E42" s="1915"/>
      <c r="F42" s="1907"/>
      <c r="G42" s="1906"/>
      <c r="H42" s="1905"/>
      <c r="I42" s="1905"/>
      <c r="J42" s="1911">
        <f t="shared" ref="J42:P42" si="5">+J41</f>
        <v>12892230</v>
      </c>
      <c r="K42" s="1911">
        <f t="shared" si="5"/>
        <v>13492483</v>
      </c>
      <c r="L42" s="1911">
        <f t="shared" si="5"/>
        <v>12794965</v>
      </c>
      <c r="M42" s="1911">
        <f t="shared" si="5"/>
        <v>10795631</v>
      </c>
      <c r="N42" s="1911">
        <f t="shared" si="5"/>
        <v>9488001</v>
      </c>
      <c r="O42" s="1911">
        <f t="shared" si="5"/>
        <v>3902224</v>
      </c>
      <c r="P42" s="1911">
        <f t="shared" si="5"/>
        <v>27492820</v>
      </c>
      <c r="Q42" s="1913"/>
    </row>
    <row r="43" spans="1:17" ht="25.5" customHeight="1" x14ac:dyDescent="0.2">
      <c r="A43" s="1910" t="s">
        <v>2181</v>
      </c>
      <c r="B43" s="1909"/>
      <c r="C43" s="1909"/>
      <c r="D43" s="1909"/>
      <c r="E43" s="1915"/>
      <c r="F43" s="1907"/>
      <c r="G43" s="1906"/>
      <c r="H43" s="1905"/>
      <c r="I43" s="1905"/>
      <c r="J43" s="1913"/>
      <c r="K43" s="1913"/>
      <c r="L43" s="1913"/>
      <c r="M43" s="1913"/>
      <c r="N43" s="1913"/>
      <c r="O43" s="1903"/>
      <c r="P43" s="1913"/>
      <c r="Q43" s="1903"/>
    </row>
    <row r="44" spans="1:17" ht="25.5" customHeight="1" x14ac:dyDescent="0.2">
      <c r="A44" s="1910"/>
      <c r="B44" s="1909" t="s">
        <v>2180</v>
      </c>
      <c r="C44" s="1909"/>
      <c r="D44" s="1909"/>
      <c r="E44" s="1915"/>
      <c r="F44" s="1907"/>
      <c r="G44" s="1906"/>
      <c r="H44" s="1905"/>
      <c r="I44" s="1905"/>
      <c r="J44" s="1913"/>
      <c r="K44" s="1913"/>
      <c r="L44" s="1913"/>
      <c r="M44" s="1913"/>
      <c r="N44" s="1913"/>
      <c r="O44" s="1903"/>
      <c r="P44" s="1913"/>
      <c r="Q44" s="1903"/>
    </row>
    <row r="45" spans="1:17" ht="25.5" customHeight="1" x14ac:dyDescent="0.2">
      <c r="A45" s="1912"/>
      <c r="B45" s="1909"/>
      <c r="C45" s="1909" t="s">
        <v>974</v>
      </c>
      <c r="D45" s="1909"/>
      <c r="E45" s="1915"/>
      <c r="F45" s="1907" t="str">
        <f>IF('[1]Federal Summary'!U63="x","(M)","")</f>
        <v/>
      </c>
      <c r="G45" s="1906" t="s">
        <v>2122</v>
      </c>
      <c r="H45" s="1914" t="s">
        <v>2175</v>
      </c>
      <c r="I45" s="1905" t="s">
        <v>2179</v>
      </c>
      <c r="J45" s="1903"/>
      <c r="K45" s="1903">
        <v>0</v>
      </c>
      <c r="L45" s="1903"/>
      <c r="M45" s="1903">
        <v>0</v>
      </c>
      <c r="N45" s="1903"/>
      <c r="O45" s="1903"/>
      <c r="P45" s="1913">
        <f t="shared" ref="P45:P64" si="6">+L45+M45+O45</f>
        <v>0</v>
      </c>
      <c r="Q45" s="1903"/>
    </row>
    <row r="46" spans="1:17" ht="25.5" customHeight="1" x14ac:dyDescent="0.2">
      <c r="A46" s="1912"/>
      <c r="B46" s="1909"/>
      <c r="C46" s="1909" t="s">
        <v>974</v>
      </c>
      <c r="D46" s="1909"/>
      <c r="E46" s="1915"/>
      <c r="F46" s="1907" t="str">
        <f>F45</f>
        <v/>
      </c>
      <c r="G46" s="1906" t="s">
        <v>2122</v>
      </c>
      <c r="H46" s="1914" t="s">
        <v>2175</v>
      </c>
      <c r="I46" s="1905" t="s">
        <v>2178</v>
      </c>
      <c r="J46" s="1903"/>
      <c r="K46" s="1903">
        <v>0</v>
      </c>
      <c r="L46" s="1903"/>
      <c r="M46" s="1903">
        <v>0</v>
      </c>
      <c r="N46" s="1903"/>
      <c r="O46" s="1903"/>
      <c r="P46" s="1913">
        <f t="shared" si="6"/>
        <v>0</v>
      </c>
      <c r="Q46" s="1903"/>
    </row>
    <row r="47" spans="1:17" ht="25.5" customHeight="1" x14ac:dyDescent="0.2">
      <c r="A47" s="1912"/>
      <c r="B47" s="1909"/>
      <c r="C47" s="1909" t="s">
        <v>2176</v>
      </c>
      <c r="D47" s="1909"/>
      <c r="E47" s="1915"/>
      <c r="F47" s="1907" t="str">
        <f>IF('[1]Federal Summary'!U67="x","(M)","")</f>
        <v/>
      </c>
      <c r="G47" s="1906" t="s">
        <v>2122</v>
      </c>
      <c r="H47" s="1914" t="s">
        <v>2175</v>
      </c>
      <c r="I47" s="1905" t="s">
        <v>2177</v>
      </c>
      <c r="J47" s="1903"/>
      <c r="K47" s="1903">
        <v>0</v>
      </c>
      <c r="L47" s="1903"/>
      <c r="M47" s="1903">
        <v>0</v>
      </c>
      <c r="N47" s="1903"/>
      <c r="O47" s="1903"/>
      <c r="P47" s="1913">
        <f t="shared" si="6"/>
        <v>0</v>
      </c>
      <c r="Q47" s="1903"/>
    </row>
    <row r="48" spans="1:17" ht="25.5" customHeight="1" x14ac:dyDescent="0.2">
      <c r="A48" s="1912"/>
      <c r="B48" s="1909"/>
      <c r="C48" s="1909" t="s">
        <v>2176</v>
      </c>
      <c r="D48" s="1909"/>
      <c r="E48" s="1915"/>
      <c r="F48" s="1907" t="str">
        <f>F47</f>
        <v/>
      </c>
      <c r="G48" s="1906" t="s">
        <v>2122</v>
      </c>
      <c r="H48" s="1914" t="s">
        <v>2175</v>
      </c>
      <c r="I48" s="1905" t="s">
        <v>2174</v>
      </c>
      <c r="J48" s="1903"/>
      <c r="K48" s="1903">
        <v>0</v>
      </c>
      <c r="L48" s="1903"/>
      <c r="M48" s="1903">
        <v>0</v>
      </c>
      <c r="N48" s="1903"/>
      <c r="O48" s="1903"/>
      <c r="P48" s="1913">
        <f t="shared" si="6"/>
        <v>0</v>
      </c>
      <c r="Q48" s="1903"/>
    </row>
    <row r="49" spans="1:18" ht="25.5" customHeight="1" x14ac:dyDescent="0.2">
      <c r="A49" s="1912"/>
      <c r="B49" s="1909"/>
      <c r="C49" s="1909" t="s">
        <v>782</v>
      </c>
      <c r="D49" s="1909"/>
      <c r="E49" s="1915"/>
      <c r="F49" s="1907" t="str">
        <f>IF('[1]Federal Summary'!U71="x","(M)","")</f>
        <v/>
      </c>
      <c r="G49" s="1906" t="s">
        <v>2122</v>
      </c>
      <c r="H49" s="1914" t="s">
        <v>2172</v>
      </c>
      <c r="I49" s="1905" t="s">
        <v>2173</v>
      </c>
      <c r="J49" s="1903"/>
      <c r="K49" s="1903">
        <v>0</v>
      </c>
      <c r="L49" s="1903"/>
      <c r="M49" s="1903">
        <v>0</v>
      </c>
      <c r="N49" s="1903"/>
      <c r="O49" s="1903"/>
      <c r="P49" s="1913">
        <f t="shared" si="6"/>
        <v>0</v>
      </c>
      <c r="Q49" s="1903"/>
    </row>
    <row r="50" spans="1:18" ht="25.5" customHeight="1" x14ac:dyDescent="0.2">
      <c r="A50" s="1912"/>
      <c r="B50" s="1909"/>
      <c r="C50" s="1909" t="s">
        <v>782</v>
      </c>
      <c r="D50" s="1909"/>
      <c r="E50" s="1915"/>
      <c r="F50" s="1907" t="str">
        <f>F49</f>
        <v/>
      </c>
      <c r="G50" s="1906" t="s">
        <v>2122</v>
      </c>
      <c r="H50" s="1914" t="s">
        <v>2172</v>
      </c>
      <c r="I50" s="1905" t="s">
        <v>2171</v>
      </c>
      <c r="J50" s="1903"/>
      <c r="K50" s="1903">
        <v>0</v>
      </c>
      <c r="L50" s="1903"/>
      <c r="M50" s="1903">
        <v>0</v>
      </c>
      <c r="N50" s="1903"/>
      <c r="O50" s="1903"/>
      <c r="P50" s="1913">
        <f t="shared" si="6"/>
        <v>0</v>
      </c>
      <c r="Q50" s="1903"/>
    </row>
    <row r="51" spans="1:18" ht="25.5" customHeight="1" x14ac:dyDescent="0.2">
      <c r="A51" s="1912"/>
      <c r="B51" s="1909"/>
      <c r="C51" s="1909" t="s">
        <v>2169</v>
      </c>
      <c r="D51" s="1909"/>
      <c r="E51" s="1915"/>
      <c r="F51" s="1907" t="str">
        <f>IF('[1]Federal Summary'!U75="x","(M)","")</f>
        <v/>
      </c>
      <c r="G51" s="1906" t="s">
        <v>2122</v>
      </c>
      <c r="H51" s="1914" t="s">
        <v>2165</v>
      </c>
      <c r="I51" s="1905" t="s">
        <v>2170</v>
      </c>
      <c r="J51" s="1903"/>
      <c r="K51" s="1903">
        <v>0</v>
      </c>
      <c r="L51" s="1903"/>
      <c r="M51" s="1903">
        <v>0</v>
      </c>
      <c r="N51" s="1903"/>
      <c r="O51" s="1903"/>
      <c r="P51" s="1913">
        <f t="shared" si="6"/>
        <v>0</v>
      </c>
      <c r="Q51" s="1903"/>
    </row>
    <row r="52" spans="1:18" ht="25.5" customHeight="1" x14ac:dyDescent="0.2">
      <c r="A52" s="1912"/>
      <c r="B52" s="1909"/>
      <c r="C52" s="1909" t="s">
        <v>2169</v>
      </c>
      <c r="D52" s="1909"/>
      <c r="E52" s="1915"/>
      <c r="F52" s="1907" t="str">
        <f>F51</f>
        <v/>
      </c>
      <c r="G52" s="1906" t="s">
        <v>2122</v>
      </c>
      <c r="H52" s="1914" t="s">
        <v>2165</v>
      </c>
      <c r="I52" s="1905" t="s">
        <v>2168</v>
      </c>
      <c r="J52" s="1903"/>
      <c r="K52" s="1903">
        <v>0</v>
      </c>
      <c r="L52" s="1903"/>
      <c r="M52" s="1903">
        <v>0</v>
      </c>
      <c r="N52" s="1903"/>
      <c r="O52" s="1903"/>
      <c r="P52" s="1913">
        <f t="shared" si="6"/>
        <v>0</v>
      </c>
      <c r="Q52" s="1903"/>
    </row>
    <row r="53" spans="1:18" ht="25.5" customHeight="1" x14ac:dyDescent="0.2">
      <c r="A53" s="1912"/>
      <c r="B53" s="1909"/>
      <c r="C53" s="1909" t="s">
        <v>2166</v>
      </c>
      <c r="D53" s="1909"/>
      <c r="E53" s="1915"/>
      <c r="F53" s="1907" t="str">
        <f>IF('[1]Federal Summary'!U79="x","(M)","")</f>
        <v/>
      </c>
      <c r="G53" s="1906" t="s">
        <v>2122</v>
      </c>
      <c r="H53" s="1914" t="s">
        <v>2165</v>
      </c>
      <c r="I53" s="1905" t="s">
        <v>2167</v>
      </c>
      <c r="J53" s="1903"/>
      <c r="K53" s="1903">
        <v>0</v>
      </c>
      <c r="L53" s="1903"/>
      <c r="M53" s="1903">
        <v>0</v>
      </c>
      <c r="N53" s="1903"/>
      <c r="O53" s="1903"/>
      <c r="P53" s="1913">
        <f t="shared" si="6"/>
        <v>0</v>
      </c>
      <c r="Q53" s="1903"/>
    </row>
    <row r="54" spans="1:18" ht="25.5" customHeight="1" x14ac:dyDescent="0.2">
      <c r="A54" s="1912"/>
      <c r="B54" s="1909"/>
      <c r="C54" s="1909" t="s">
        <v>2166</v>
      </c>
      <c r="D54" s="1909"/>
      <c r="E54" s="1915"/>
      <c r="F54" s="1907" t="str">
        <f>F53</f>
        <v/>
      </c>
      <c r="G54" s="1906" t="s">
        <v>2122</v>
      </c>
      <c r="H54" s="1914" t="s">
        <v>2165</v>
      </c>
      <c r="I54" s="1905" t="s">
        <v>2164</v>
      </c>
      <c r="J54" s="1903"/>
      <c r="K54" s="1903">
        <v>0</v>
      </c>
      <c r="L54" s="1903"/>
      <c r="M54" s="1903">
        <v>0</v>
      </c>
      <c r="N54" s="1903"/>
      <c r="O54" s="1903"/>
      <c r="P54" s="1913">
        <f t="shared" si="6"/>
        <v>0</v>
      </c>
      <c r="Q54" s="1903"/>
    </row>
    <row r="55" spans="1:18" ht="25.5" customHeight="1" x14ac:dyDescent="0.2">
      <c r="A55" s="1912"/>
      <c r="B55" s="1909"/>
      <c r="C55" s="1909" t="s">
        <v>2162</v>
      </c>
      <c r="D55" s="1909"/>
      <c r="E55" s="1915"/>
      <c r="F55" s="1907" t="str">
        <f>IF('[1]Federal Summary'!U83="x","(M)","")</f>
        <v/>
      </c>
      <c r="G55" s="1906" t="s">
        <v>2122</v>
      </c>
      <c r="H55" s="1914" t="s">
        <v>2161</v>
      </c>
      <c r="I55" s="1905" t="s">
        <v>2163</v>
      </c>
      <c r="J55" s="1913"/>
      <c r="K55" s="1913">
        <v>0</v>
      </c>
      <c r="L55" s="1913"/>
      <c r="M55" s="1913">
        <v>0</v>
      </c>
      <c r="N55" s="1913"/>
      <c r="O55" s="1913"/>
      <c r="P55" s="1913">
        <f t="shared" si="6"/>
        <v>0</v>
      </c>
      <c r="Q55" s="1903"/>
    </row>
    <row r="56" spans="1:18" ht="25.5" customHeight="1" x14ac:dyDescent="0.2">
      <c r="A56" s="1912"/>
      <c r="B56" s="1909"/>
      <c r="C56" s="1909" t="s">
        <v>2162</v>
      </c>
      <c r="D56" s="1909"/>
      <c r="E56" s="1915"/>
      <c r="F56" s="1907" t="str">
        <f>F55</f>
        <v/>
      </c>
      <c r="G56" s="1906" t="s">
        <v>2122</v>
      </c>
      <c r="H56" s="1914" t="s">
        <v>2161</v>
      </c>
      <c r="I56" s="1918" t="s">
        <v>2160</v>
      </c>
      <c r="J56" s="1913"/>
      <c r="K56" s="1913">
        <v>0</v>
      </c>
      <c r="L56" s="1913"/>
      <c r="M56" s="1913">
        <v>0</v>
      </c>
      <c r="N56" s="1913"/>
      <c r="O56" s="1913"/>
      <c r="P56" s="1913">
        <f t="shared" si="6"/>
        <v>0</v>
      </c>
      <c r="Q56" s="1903"/>
    </row>
    <row r="57" spans="1:18" ht="25.5" customHeight="1" x14ac:dyDescent="0.2">
      <c r="A57" s="1912"/>
      <c r="B57" s="1909"/>
      <c r="C57" s="1909" t="s">
        <v>2159</v>
      </c>
      <c r="D57" s="1909"/>
      <c r="E57" s="1915"/>
      <c r="F57" s="1907" t="str">
        <f>IF('[1]Federal Summary'!U91="x","(M)","")</f>
        <v/>
      </c>
      <c r="G57" s="1925" t="s">
        <v>2158</v>
      </c>
      <c r="H57" s="1924">
        <v>84.325999999999993</v>
      </c>
      <c r="I57" s="1918" t="s">
        <v>2157</v>
      </c>
      <c r="J57" s="1913">
        <v>515497</v>
      </c>
      <c r="K57" s="1913">
        <v>0</v>
      </c>
      <c r="L57" s="1913">
        <v>515497</v>
      </c>
      <c r="M57" s="1913">
        <v>0</v>
      </c>
      <c r="N57" s="1913"/>
      <c r="O57" s="1913"/>
      <c r="P57" s="1913">
        <f t="shared" si="6"/>
        <v>515497</v>
      </c>
      <c r="Q57" s="1903">
        <v>520000</v>
      </c>
    </row>
    <row r="58" spans="1:18" ht="25.5" customHeight="1" x14ac:dyDescent="0.2">
      <c r="A58" s="1912"/>
      <c r="B58" s="1909"/>
      <c r="C58" s="1909" t="s">
        <v>2159</v>
      </c>
      <c r="D58" s="1909"/>
      <c r="E58" s="1915"/>
      <c r="F58" s="1907" t="str">
        <f>F57</f>
        <v/>
      </c>
      <c r="G58" s="1925" t="s">
        <v>2158</v>
      </c>
      <c r="H58" s="1924">
        <v>84.325999999999993</v>
      </c>
      <c r="I58" s="1918" t="s">
        <v>2157</v>
      </c>
      <c r="J58" s="1913"/>
      <c r="K58" s="1913">
        <v>539850</v>
      </c>
      <c r="L58" s="1913"/>
      <c r="M58" s="1913">
        <v>539850</v>
      </c>
      <c r="N58" s="1913"/>
      <c r="O58" s="1913"/>
      <c r="P58" s="1913">
        <f t="shared" si="6"/>
        <v>539850</v>
      </c>
      <c r="Q58" s="1903">
        <v>611248</v>
      </c>
    </row>
    <row r="59" spans="1:18" ht="25.5" customHeight="1" x14ac:dyDescent="0.2">
      <c r="A59" s="1912"/>
      <c r="B59" s="1909"/>
      <c r="C59" s="1909" t="s">
        <v>2156</v>
      </c>
      <c r="D59" s="1909"/>
      <c r="E59" s="1915"/>
      <c r="F59" s="1907" t="str">
        <f>IF('[1]Federal Summary'!U95="x","(M)","")</f>
        <v/>
      </c>
      <c r="G59" s="1906" t="s">
        <v>2155</v>
      </c>
      <c r="H59" s="1914">
        <v>84.305000000000007</v>
      </c>
      <c r="I59" s="1918" t="s">
        <v>2154</v>
      </c>
      <c r="J59" s="1913">
        <v>295580</v>
      </c>
      <c r="K59" s="1913">
        <v>0</v>
      </c>
      <c r="L59" s="1913">
        <v>295709</v>
      </c>
      <c r="M59" s="1913">
        <v>-129</v>
      </c>
      <c r="N59" s="1913"/>
      <c r="O59" s="1913"/>
      <c r="P59" s="1913">
        <f t="shared" si="6"/>
        <v>295580</v>
      </c>
      <c r="Q59" s="1903">
        <v>331438</v>
      </c>
    </row>
    <row r="60" spans="1:18" ht="25.5" customHeight="1" x14ac:dyDescent="0.2">
      <c r="A60" s="1912"/>
      <c r="B60" s="1909"/>
      <c r="C60" s="1909" t="s">
        <v>2156</v>
      </c>
      <c r="D60" s="1909"/>
      <c r="E60" s="1915"/>
      <c r="F60" s="1907" t="str">
        <f>F59</f>
        <v/>
      </c>
      <c r="G60" s="1906" t="s">
        <v>2155</v>
      </c>
      <c r="H60" s="1914">
        <v>84.305000000000007</v>
      </c>
      <c r="I60" s="1918" t="s">
        <v>2154</v>
      </c>
      <c r="J60" s="1913"/>
      <c r="K60" s="1913">
        <v>324213</v>
      </c>
      <c r="L60" s="1913"/>
      <c r="M60" s="1913">
        <v>324213</v>
      </c>
      <c r="N60" s="1913"/>
      <c r="O60" s="1913"/>
      <c r="P60" s="1913">
        <f t="shared" si="6"/>
        <v>324213</v>
      </c>
      <c r="Q60" s="1903">
        <v>326961</v>
      </c>
    </row>
    <row r="61" spans="1:18" ht="25.5" customHeight="1" x14ac:dyDescent="0.2">
      <c r="A61" s="1912"/>
      <c r="B61" s="1909"/>
      <c r="C61" s="1909" t="s">
        <v>2152</v>
      </c>
      <c r="D61" s="1909"/>
      <c r="E61" s="1915"/>
      <c r="F61" s="1907" t="str">
        <f>IF('[1]Federal Summary'!U99="x","(M)","")</f>
        <v/>
      </c>
      <c r="G61" s="1906" t="s">
        <v>2122</v>
      </c>
      <c r="H61" s="1914" t="s">
        <v>2151</v>
      </c>
      <c r="I61" s="1905" t="s">
        <v>2153</v>
      </c>
      <c r="J61" s="1913">
        <v>140589</v>
      </c>
      <c r="K61" s="1913">
        <v>1933</v>
      </c>
      <c r="L61" s="1913">
        <v>130270</v>
      </c>
      <c r="M61" s="1913">
        <v>12252</v>
      </c>
      <c r="N61" s="1913"/>
      <c r="O61" s="1913"/>
      <c r="P61" s="1913">
        <f t="shared" si="6"/>
        <v>142522</v>
      </c>
      <c r="Q61" s="1903">
        <v>173677</v>
      </c>
      <c r="R61" s="1921"/>
    </row>
    <row r="62" spans="1:18" ht="25.5" customHeight="1" x14ac:dyDescent="0.2">
      <c r="A62" s="1912"/>
      <c r="B62" s="1909"/>
      <c r="C62" s="1909" t="s">
        <v>2152</v>
      </c>
      <c r="D62" s="1909"/>
      <c r="E62" s="1915"/>
      <c r="F62" s="1907" t="str">
        <f>F61</f>
        <v/>
      </c>
      <c r="G62" s="1906" t="s">
        <v>2122</v>
      </c>
      <c r="H62" s="1914" t="s">
        <v>2151</v>
      </c>
      <c r="I62" s="1905" t="s">
        <v>2150</v>
      </c>
      <c r="J62" s="1913"/>
      <c r="K62" s="1913">
        <v>0</v>
      </c>
      <c r="L62" s="1913"/>
      <c r="M62" s="1913">
        <v>0</v>
      </c>
      <c r="N62" s="1913"/>
      <c r="O62" s="1913"/>
      <c r="P62" s="1923">
        <f t="shared" si="6"/>
        <v>0</v>
      </c>
      <c r="Q62" s="1903"/>
      <c r="R62" s="1921"/>
    </row>
    <row r="63" spans="1:18" ht="25.5" customHeight="1" x14ac:dyDescent="0.2">
      <c r="A63" s="1912"/>
      <c r="B63" s="1909"/>
      <c r="C63" s="1909" t="s">
        <v>2148</v>
      </c>
      <c r="D63" s="1909"/>
      <c r="E63" s="1915"/>
      <c r="F63" s="1907" t="str">
        <f>IF('[1]Federal Summary'!U103="x","(M)","")</f>
        <v/>
      </c>
      <c r="G63" s="1906" t="s">
        <v>2147</v>
      </c>
      <c r="H63" s="1914" t="s">
        <v>2146</v>
      </c>
      <c r="I63" s="1905" t="s">
        <v>2149</v>
      </c>
      <c r="J63" s="1923">
        <v>260544</v>
      </c>
      <c r="K63" s="1923"/>
      <c r="L63" s="1923">
        <v>260544</v>
      </c>
      <c r="M63" s="1923"/>
      <c r="N63" s="1923"/>
      <c r="O63" s="1923"/>
      <c r="P63" s="1923">
        <f t="shared" si="6"/>
        <v>260544</v>
      </c>
      <c r="Q63" s="1903">
        <v>206544</v>
      </c>
      <c r="R63" s="1921"/>
    </row>
    <row r="64" spans="1:18" ht="26.25" thickBot="1" x14ac:dyDescent="0.25">
      <c r="A64" s="1912"/>
      <c r="B64" s="1909"/>
      <c r="C64" s="1909" t="s">
        <v>2148</v>
      </c>
      <c r="D64" s="1909"/>
      <c r="E64" s="1915"/>
      <c r="F64" s="1907" t="str">
        <f>F63</f>
        <v/>
      </c>
      <c r="G64" s="1906" t="s">
        <v>2147</v>
      </c>
      <c r="H64" s="1914" t="s">
        <v>2146</v>
      </c>
      <c r="I64" s="1918" t="s">
        <v>2145</v>
      </c>
      <c r="J64" s="1919"/>
      <c r="K64" s="1919">
        <v>295235</v>
      </c>
      <c r="L64" s="1919"/>
      <c r="M64" s="1919">
        <v>295214</v>
      </c>
      <c r="N64" s="1919"/>
      <c r="O64" s="1919"/>
      <c r="P64" s="1919">
        <f t="shared" si="6"/>
        <v>295214</v>
      </c>
      <c r="Q64" s="1903">
        <v>185544</v>
      </c>
      <c r="R64" s="1921"/>
    </row>
    <row r="65" spans="1:18" ht="25.5" customHeight="1" thickBot="1" x14ac:dyDescent="0.25">
      <c r="A65" s="1912"/>
      <c r="B65" s="1909" t="s">
        <v>2144</v>
      </c>
      <c r="C65" s="1909"/>
      <c r="D65" s="1909"/>
      <c r="E65" s="1915"/>
      <c r="F65" s="1907"/>
      <c r="G65" s="1906"/>
      <c r="H65" s="1914"/>
      <c r="I65" s="1905"/>
      <c r="J65" s="1917">
        <f t="shared" ref="J65:P65" si="7">SUM(J45:J64)</f>
        <v>1212210</v>
      </c>
      <c r="K65" s="1917">
        <f t="shared" si="7"/>
        <v>1161231</v>
      </c>
      <c r="L65" s="1917">
        <f t="shared" si="7"/>
        <v>1202020</v>
      </c>
      <c r="M65" s="1917">
        <f t="shared" si="7"/>
        <v>1171400</v>
      </c>
      <c r="N65" s="1917">
        <f t="shared" si="7"/>
        <v>0</v>
      </c>
      <c r="O65" s="1917">
        <f t="shared" si="7"/>
        <v>0</v>
      </c>
      <c r="P65" s="1917">
        <f t="shared" si="7"/>
        <v>2373420</v>
      </c>
      <c r="Q65" s="1903"/>
      <c r="R65" s="1921"/>
    </row>
    <row r="66" spans="1:18" ht="25.5" customHeight="1" x14ac:dyDescent="0.2">
      <c r="A66" s="1912"/>
      <c r="B66" s="1909" t="s">
        <v>2143</v>
      </c>
      <c r="C66" s="1909"/>
      <c r="D66" s="1909"/>
      <c r="E66" s="1915"/>
      <c r="F66" s="1907"/>
      <c r="G66" s="1906"/>
      <c r="H66" s="1914"/>
      <c r="I66" s="1905"/>
      <c r="J66" s="1913"/>
      <c r="K66" s="1913"/>
      <c r="L66" s="1913"/>
      <c r="M66" s="1913"/>
      <c r="N66" s="1913"/>
      <c r="O66" s="1913"/>
      <c r="P66" s="1913"/>
      <c r="Q66" s="1903"/>
      <c r="R66" s="1921"/>
    </row>
    <row r="67" spans="1:18" ht="25.5" customHeight="1" x14ac:dyDescent="0.2">
      <c r="A67" s="1912"/>
      <c r="B67" s="1909"/>
      <c r="C67" s="1909" t="s">
        <v>2141</v>
      </c>
      <c r="D67" s="1909"/>
      <c r="E67" s="1915"/>
      <c r="F67" s="1907" t="str">
        <f>IF('[1]Federal Summary'!U87="x","(M)","")</f>
        <v/>
      </c>
      <c r="G67" s="1906" t="s">
        <v>2140</v>
      </c>
      <c r="H67" s="1914" t="s">
        <v>2139</v>
      </c>
      <c r="I67" s="1920" t="s">
        <v>2142</v>
      </c>
      <c r="J67" s="1922">
        <v>33084</v>
      </c>
      <c r="K67" s="1922">
        <v>0</v>
      </c>
      <c r="L67" s="1922">
        <v>33084</v>
      </c>
      <c r="M67" s="1922">
        <v>0</v>
      </c>
      <c r="N67" s="1922"/>
      <c r="O67" s="1922"/>
      <c r="P67" s="1922">
        <f>+L67+M67+O67</f>
        <v>33084</v>
      </c>
      <c r="Q67" s="1903">
        <v>63157</v>
      </c>
      <c r="R67" s="1921"/>
    </row>
    <row r="68" spans="1:18" ht="25.5" customHeight="1" thickBot="1" x14ac:dyDescent="0.25">
      <c r="A68" s="1912"/>
      <c r="B68" s="1909"/>
      <c r="C68" s="1909" t="s">
        <v>2141</v>
      </c>
      <c r="D68" s="1909"/>
      <c r="E68" s="1915"/>
      <c r="F68" s="1907" t="str">
        <f>F67</f>
        <v/>
      </c>
      <c r="G68" s="1906" t="s">
        <v>2140</v>
      </c>
      <c r="H68" s="1914" t="s">
        <v>2139</v>
      </c>
      <c r="I68" s="1920" t="s">
        <v>2138</v>
      </c>
      <c r="J68" s="1919"/>
      <c r="K68" s="1919">
        <v>56054</v>
      </c>
      <c r="L68" s="1919"/>
      <c r="M68" s="1919">
        <v>56054</v>
      </c>
      <c r="N68" s="1919"/>
      <c r="O68" s="1919"/>
      <c r="P68" s="1919">
        <f>+L68+M68+O68</f>
        <v>56054</v>
      </c>
      <c r="Q68" s="1903">
        <v>40581</v>
      </c>
    </row>
    <row r="69" spans="1:18" ht="25.5" customHeight="1" thickBot="1" x14ac:dyDescent="0.25">
      <c r="A69" s="1912"/>
      <c r="B69" s="1909" t="s">
        <v>2137</v>
      </c>
      <c r="C69" s="1909"/>
      <c r="D69" s="1909"/>
      <c r="E69" s="1915"/>
      <c r="F69" s="1907"/>
      <c r="G69" s="1906"/>
      <c r="H69" s="1914"/>
      <c r="I69" s="1918"/>
      <c r="J69" s="1917">
        <f t="shared" ref="J69:P69" si="8">SUM(J67:J68)</f>
        <v>33084</v>
      </c>
      <c r="K69" s="1917">
        <f t="shared" si="8"/>
        <v>56054</v>
      </c>
      <c r="L69" s="1917">
        <f t="shared" si="8"/>
        <v>33084</v>
      </c>
      <c r="M69" s="1917">
        <f t="shared" si="8"/>
        <v>56054</v>
      </c>
      <c r="N69" s="1917">
        <f t="shared" si="8"/>
        <v>0</v>
      </c>
      <c r="O69" s="1917">
        <f t="shared" si="8"/>
        <v>0</v>
      </c>
      <c r="P69" s="1917">
        <f t="shared" si="8"/>
        <v>89138</v>
      </c>
      <c r="Q69" s="1903"/>
    </row>
    <row r="70" spans="1:18" ht="25.5" customHeight="1" x14ac:dyDescent="0.2">
      <c r="A70" s="1912"/>
      <c r="B70" s="1909" t="s">
        <v>2136</v>
      </c>
      <c r="C70" s="1909"/>
      <c r="D70" s="1909"/>
      <c r="E70" s="1915"/>
      <c r="F70" s="1907"/>
      <c r="G70" s="1906"/>
      <c r="H70" s="1905"/>
      <c r="I70" s="1905"/>
      <c r="J70" s="1913"/>
      <c r="K70" s="1913"/>
      <c r="L70" s="1913"/>
      <c r="M70" s="1913"/>
      <c r="N70" s="1913"/>
      <c r="O70" s="1913"/>
      <c r="P70" s="1913"/>
      <c r="Q70" s="1903"/>
    </row>
    <row r="71" spans="1:18" ht="38.25" x14ac:dyDescent="0.2">
      <c r="A71" s="1912"/>
      <c r="B71" s="1909"/>
      <c r="C71" s="1909" t="s">
        <v>2134</v>
      </c>
      <c r="D71" s="1909"/>
      <c r="E71" s="1915"/>
      <c r="F71" s="1907" t="str">
        <f>IF('[1]Federal Summary'!U111="x","(M)","")</f>
        <v/>
      </c>
      <c r="G71" s="1906" t="s">
        <v>2133</v>
      </c>
      <c r="H71" s="1914" t="s">
        <v>2132</v>
      </c>
      <c r="I71" s="1905" t="s">
        <v>2135</v>
      </c>
      <c r="J71" s="1903">
        <v>228318</v>
      </c>
      <c r="K71" s="1903">
        <v>0</v>
      </c>
      <c r="L71" s="1903">
        <v>228318</v>
      </c>
      <c r="M71" s="1903">
        <v>0</v>
      </c>
      <c r="N71" s="1903"/>
      <c r="O71" s="1903"/>
      <c r="P71" s="1913">
        <f t="shared" ref="P71:P76" si="9">+L71+M71+O71</f>
        <v>228318</v>
      </c>
      <c r="Q71" s="1916" t="s">
        <v>2130</v>
      </c>
    </row>
    <row r="72" spans="1:18" ht="38.25" x14ac:dyDescent="0.2">
      <c r="A72" s="1912"/>
      <c r="B72" s="1909"/>
      <c r="C72" s="1909" t="s">
        <v>2134</v>
      </c>
      <c r="D72" s="1909"/>
      <c r="E72" s="1915"/>
      <c r="F72" s="1907" t="str">
        <f>F71</f>
        <v/>
      </c>
      <c r="G72" s="1906" t="s">
        <v>2133</v>
      </c>
      <c r="H72" s="1914" t="s">
        <v>2132</v>
      </c>
      <c r="I72" s="1905" t="s">
        <v>2131</v>
      </c>
      <c r="J72" s="1913"/>
      <c r="K72" s="1903">
        <v>289424</v>
      </c>
      <c r="L72" s="1913"/>
      <c r="M72" s="1903">
        <v>289424</v>
      </c>
      <c r="N72" s="1913"/>
      <c r="O72" s="1913"/>
      <c r="P72" s="1913">
        <f t="shared" si="9"/>
        <v>289424</v>
      </c>
      <c r="Q72" s="1916" t="s">
        <v>2130</v>
      </c>
    </row>
    <row r="73" spans="1:18" ht="38.25" customHeight="1" x14ac:dyDescent="0.2">
      <c r="A73" s="1912"/>
      <c r="B73" s="1909"/>
      <c r="C73" s="1909" t="s">
        <v>2128</v>
      </c>
      <c r="D73" s="1909"/>
      <c r="E73" s="1915"/>
      <c r="F73" s="1907" t="str">
        <f>IF('[1]Federal Summary'!U107="x","(M)","")</f>
        <v/>
      </c>
      <c r="G73" s="1906" t="s">
        <v>2127</v>
      </c>
      <c r="H73" s="1914" t="s">
        <v>2126</v>
      </c>
      <c r="I73" s="1905" t="s">
        <v>2129</v>
      </c>
      <c r="J73" s="1913">
        <v>60559</v>
      </c>
      <c r="K73" s="1913">
        <v>0</v>
      </c>
      <c r="L73" s="1913">
        <v>60559</v>
      </c>
      <c r="M73" s="1913">
        <v>0</v>
      </c>
      <c r="N73" s="1913"/>
      <c r="O73" s="1913"/>
      <c r="P73" s="1913">
        <f t="shared" si="9"/>
        <v>60559</v>
      </c>
      <c r="Q73" s="1903">
        <v>158475</v>
      </c>
    </row>
    <row r="74" spans="1:18" ht="38.25" customHeight="1" x14ac:dyDescent="0.2">
      <c r="A74" s="1912"/>
      <c r="B74" s="1909"/>
      <c r="C74" s="1909" t="s">
        <v>2128</v>
      </c>
      <c r="D74" s="1909"/>
      <c r="E74" s="1915"/>
      <c r="F74" s="1907" t="str">
        <f>F73</f>
        <v/>
      </c>
      <c r="G74" s="1906" t="s">
        <v>2127</v>
      </c>
      <c r="H74" s="1914" t="s">
        <v>2126</v>
      </c>
      <c r="I74" s="1905" t="s">
        <v>2125</v>
      </c>
      <c r="J74" s="1913"/>
      <c r="K74" s="1913">
        <v>31850</v>
      </c>
      <c r="L74" s="1913"/>
      <c r="M74" s="1913">
        <v>31850</v>
      </c>
      <c r="N74" s="1913"/>
      <c r="O74" s="1913"/>
      <c r="P74" s="1913">
        <f t="shared" si="9"/>
        <v>31850</v>
      </c>
      <c r="Q74" s="1903">
        <v>158475</v>
      </c>
    </row>
    <row r="75" spans="1:18" ht="25.5" customHeight="1" x14ac:dyDescent="0.2">
      <c r="A75" s="1912"/>
      <c r="B75" s="1909"/>
      <c r="C75" s="1909" t="s">
        <v>2123</v>
      </c>
      <c r="D75" s="1909"/>
      <c r="E75" s="1915"/>
      <c r="F75" s="1907" t="str">
        <f>IF('[1]Federal Summary'!U115="x","(M)","")</f>
        <v/>
      </c>
      <c r="G75" s="1906" t="s">
        <v>2122</v>
      </c>
      <c r="H75" s="1914">
        <v>93.242999999999995</v>
      </c>
      <c r="I75" s="1905" t="s">
        <v>2124</v>
      </c>
      <c r="J75" s="1913">
        <v>178908</v>
      </c>
      <c r="K75" s="1913">
        <v>40127</v>
      </c>
      <c r="L75" s="1913">
        <v>147092</v>
      </c>
      <c r="M75" s="1913">
        <v>71943</v>
      </c>
      <c r="N75" s="1913"/>
      <c r="O75" s="1913"/>
      <c r="P75" s="1913">
        <f t="shared" si="9"/>
        <v>219035</v>
      </c>
      <c r="Q75" s="1903">
        <v>268000</v>
      </c>
    </row>
    <row r="76" spans="1:18" ht="26.25" thickBot="1" x14ac:dyDescent="0.25">
      <c r="A76" s="1912"/>
      <c r="B76" s="1909"/>
      <c r="C76" s="1909" t="s">
        <v>2123</v>
      </c>
      <c r="D76" s="1909"/>
      <c r="E76" s="1915"/>
      <c r="F76" s="1907" t="str">
        <f>F75</f>
        <v/>
      </c>
      <c r="G76" s="1906" t="s">
        <v>2122</v>
      </c>
      <c r="H76" s="1914">
        <v>93.242999999999995</v>
      </c>
      <c r="I76" s="1905" t="s">
        <v>2121</v>
      </c>
      <c r="J76" s="1913"/>
      <c r="K76" s="1913">
        <v>164406</v>
      </c>
      <c r="L76" s="1913"/>
      <c r="M76" s="1913">
        <v>140000</v>
      </c>
      <c r="N76" s="1913"/>
      <c r="O76" s="1913">
        <v>8683</v>
      </c>
      <c r="P76" s="1913">
        <f t="shared" si="9"/>
        <v>148683</v>
      </c>
      <c r="Q76" s="1903">
        <v>268000</v>
      </c>
    </row>
    <row r="77" spans="1:18" ht="25.5" customHeight="1" thickBot="1" x14ac:dyDescent="0.25">
      <c r="A77" s="1912"/>
      <c r="B77" s="1909" t="s">
        <v>2120</v>
      </c>
      <c r="C77" s="1909"/>
      <c r="D77" s="1909"/>
      <c r="E77" s="1908"/>
      <c r="F77" s="1907"/>
      <c r="G77" s="1906"/>
      <c r="H77" s="1905"/>
      <c r="I77" s="1905"/>
      <c r="J77" s="1911">
        <f t="shared" ref="J77:P77" si="10">SUM(J71:J76)</f>
        <v>467785</v>
      </c>
      <c r="K77" s="1911">
        <f t="shared" si="10"/>
        <v>525807</v>
      </c>
      <c r="L77" s="1911">
        <f t="shared" si="10"/>
        <v>435969</v>
      </c>
      <c r="M77" s="1911">
        <f t="shared" si="10"/>
        <v>533217</v>
      </c>
      <c r="N77" s="1911">
        <f t="shared" si="10"/>
        <v>0</v>
      </c>
      <c r="O77" s="1911">
        <f t="shared" si="10"/>
        <v>8683</v>
      </c>
      <c r="P77" s="1911">
        <f t="shared" si="10"/>
        <v>977869</v>
      </c>
      <c r="Q77" s="1903"/>
    </row>
    <row r="78" spans="1:18" ht="25.5" customHeight="1" thickBot="1" x14ac:dyDescent="0.25">
      <c r="A78" s="1910" t="s">
        <v>2119</v>
      </c>
      <c r="B78" s="1909"/>
      <c r="C78" s="1909"/>
      <c r="D78" s="1909"/>
      <c r="E78" s="1908"/>
      <c r="F78" s="1907"/>
      <c r="G78" s="1906"/>
      <c r="H78" s="1905"/>
      <c r="I78" s="1905"/>
      <c r="J78" s="1911">
        <f t="shared" ref="J78:P78" si="11">+J77+J69+J65</f>
        <v>1713079</v>
      </c>
      <c r="K78" s="1911">
        <f t="shared" si="11"/>
        <v>1743092</v>
      </c>
      <c r="L78" s="1911">
        <f t="shared" si="11"/>
        <v>1671073</v>
      </c>
      <c r="M78" s="1911">
        <f t="shared" si="11"/>
        <v>1760671</v>
      </c>
      <c r="N78" s="1911">
        <f t="shared" si="11"/>
        <v>0</v>
      </c>
      <c r="O78" s="1911">
        <f t="shared" si="11"/>
        <v>8683</v>
      </c>
      <c r="P78" s="1911">
        <f t="shared" si="11"/>
        <v>3440427</v>
      </c>
      <c r="Q78" s="1903"/>
    </row>
    <row r="79" spans="1:18" ht="25.5" customHeight="1" thickBot="1" x14ac:dyDescent="0.25">
      <c r="A79" s="1910" t="s">
        <v>2118</v>
      </c>
      <c r="B79" s="1909"/>
      <c r="C79" s="1909"/>
      <c r="D79" s="1909"/>
      <c r="E79" s="1908"/>
      <c r="F79" s="1907"/>
      <c r="G79" s="1906"/>
      <c r="H79" s="1905"/>
      <c r="I79" s="1905"/>
      <c r="J79" s="1904">
        <f t="shared" ref="J79:P79" si="12">+J78+J42+J26</f>
        <v>14695066</v>
      </c>
      <c r="K79" s="1904">
        <f t="shared" si="12"/>
        <v>15353229</v>
      </c>
      <c r="L79" s="1904">
        <f t="shared" si="12"/>
        <v>14555795</v>
      </c>
      <c r="M79" s="1904">
        <f t="shared" si="12"/>
        <v>12673956</v>
      </c>
      <c r="N79" s="1904">
        <f t="shared" si="12"/>
        <v>9488001</v>
      </c>
      <c r="O79" s="1904">
        <f t="shared" si="12"/>
        <v>3910907</v>
      </c>
      <c r="P79" s="1904">
        <f t="shared" si="12"/>
        <v>31140658</v>
      </c>
      <c r="Q79" s="1903"/>
    </row>
    <row r="80" spans="1:18" ht="13.5" thickTop="1" x14ac:dyDescent="0.2"/>
    <row r="81" spans="2:13" x14ac:dyDescent="0.2">
      <c r="B81" s="1899" t="s">
        <v>2117</v>
      </c>
    </row>
    <row r="82" spans="2:13" x14ac:dyDescent="0.2">
      <c r="B82" s="1899" t="s">
        <v>2116</v>
      </c>
      <c r="M82" s="1902"/>
    </row>
    <row r="83" spans="2:13" x14ac:dyDescent="0.2">
      <c r="J83" s="1902"/>
      <c r="L83" s="1902"/>
      <c r="M83" s="1902"/>
    </row>
    <row r="84" spans="2:13" x14ac:dyDescent="0.2">
      <c r="L84" s="1902"/>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69" fitToHeight="0" orientation="landscape" r:id="rId1"/>
  <headerFooter>
    <oddFoote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J50" sqref="J50"/>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School Association for Special Education in DuPage County</v>
      </c>
      <c r="C1" s="2484"/>
      <c r="D1" s="2484"/>
      <c r="E1" s="2484"/>
      <c r="F1" s="2484"/>
      <c r="G1" s="2484"/>
      <c r="H1" s="2484"/>
      <c r="I1" s="2484"/>
      <c r="J1" s="1355"/>
    </row>
    <row r="2" spans="2:10" s="317" customFormat="1" ht="12.75" customHeight="1" x14ac:dyDescent="0.2">
      <c r="B2" s="2485" t="str">
        <f>'Single Audit Cover'!E7</f>
        <v>19-022-8030-60</v>
      </c>
      <c r="C2" s="2486"/>
      <c r="D2" s="2486"/>
      <c r="E2" s="2486"/>
      <c r="F2" s="2486"/>
      <c r="G2" s="2486"/>
      <c r="H2" s="2486"/>
      <c r="I2" s="2486"/>
      <c r="J2" s="1355"/>
    </row>
    <row r="3" spans="2:10" s="317" customFormat="1" ht="12.75" customHeight="1" x14ac:dyDescent="0.2">
      <c r="B3" s="2487" t="s">
        <v>1343</v>
      </c>
      <c r="C3" s="2488"/>
      <c r="D3" s="2488"/>
      <c r="E3" s="2488"/>
      <c r="F3" s="2488"/>
      <c r="G3" s="2488"/>
      <c r="H3" s="2488"/>
      <c r="I3" s="2488"/>
      <c r="J3" s="1356"/>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87" t="s">
        <v>1342</v>
      </c>
      <c r="C7" s="2488"/>
      <c r="D7" s="2488"/>
      <c r="E7" s="2488"/>
      <c r="F7" s="2488"/>
      <c r="G7" s="2488"/>
      <c r="H7" s="2488"/>
      <c r="I7" s="2488"/>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89" t="s">
        <v>2076</v>
      </c>
      <c r="D11" s="2489"/>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2056</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2056</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940</v>
      </c>
      <c r="G20" s="1371" t="s">
        <v>2056</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2056</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2056</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90" t="s">
        <v>2076</v>
      </c>
      <c r="E29" s="2490"/>
      <c r="F29" s="2490"/>
      <c r="G29" s="2490"/>
      <c r="H29" s="2490"/>
      <c r="I29" s="2490"/>
    </row>
    <row r="30" spans="2:9" s="317" customFormat="1" x14ac:dyDescent="0.2">
      <c r="B30" s="1305"/>
      <c r="C30" s="322"/>
      <c r="D30" s="1366" t="s">
        <v>1830</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2056</v>
      </c>
      <c r="H33" s="1300" t="s">
        <v>101</v>
      </c>
    </row>
    <row r="35" spans="2:9" x14ac:dyDescent="0.2">
      <c r="B35" s="1374" t="s">
        <v>1831</v>
      </c>
      <c r="C35" s="1375"/>
      <c r="D35" s="1267"/>
    </row>
    <row r="36" spans="2:9" ht="6" customHeight="1" x14ac:dyDescent="0.2">
      <c r="B36" s="1374"/>
      <c r="C36" s="1375"/>
      <c r="D36" s="1267"/>
    </row>
    <row r="37" spans="2:9" ht="17.25" customHeight="1" x14ac:dyDescent="0.2">
      <c r="B37" s="1376" t="s">
        <v>1832</v>
      </c>
      <c r="C37" s="2491" t="s">
        <v>1833</v>
      </c>
      <c r="D37" s="2492"/>
      <c r="E37" s="2492"/>
      <c r="F37" s="2493"/>
      <c r="G37" s="2491" t="s">
        <v>1664</v>
      </c>
      <c r="H37" s="2492"/>
      <c r="I37" s="2493"/>
    </row>
    <row r="38" spans="2:9" ht="16.5" customHeight="1" x14ac:dyDescent="0.2">
      <c r="B38" s="1377" t="s">
        <v>2077</v>
      </c>
      <c r="C38" s="2479" t="s">
        <v>2078</v>
      </c>
      <c r="D38" s="2480"/>
      <c r="E38" s="2480"/>
      <c r="F38" s="2481"/>
      <c r="G38" s="2494">
        <v>10795631</v>
      </c>
      <c r="H38" s="2495"/>
      <c r="I38" s="2496"/>
    </row>
    <row r="39" spans="2:9" ht="16.5" customHeight="1" x14ac:dyDescent="0.2">
      <c r="B39" s="1377"/>
      <c r="C39" s="2479"/>
      <c r="D39" s="2480"/>
      <c r="E39" s="2480"/>
      <c r="F39" s="2481"/>
      <c r="G39" s="2482"/>
      <c r="H39" s="2482"/>
      <c r="I39" s="2482"/>
    </row>
    <row r="40" spans="2:9" ht="16.5" customHeight="1" x14ac:dyDescent="0.2">
      <c r="B40" s="1377"/>
      <c r="C40" s="2479"/>
      <c r="D40" s="2480"/>
      <c r="E40" s="2480"/>
      <c r="F40" s="2481"/>
      <c r="G40" s="2482"/>
      <c r="H40" s="2482"/>
      <c r="I40" s="2482"/>
    </row>
    <row r="41" spans="2:9" ht="16.5" customHeight="1" x14ac:dyDescent="0.2">
      <c r="B41" s="1377"/>
      <c r="C41" s="2479"/>
      <c r="D41" s="2480"/>
      <c r="E41" s="2480"/>
      <c r="F41" s="2481"/>
      <c r="G41" s="2482"/>
      <c r="H41" s="2482"/>
      <c r="I41" s="2482"/>
    </row>
    <row r="42" spans="2:9" ht="16.5" customHeight="1" x14ac:dyDescent="0.2">
      <c r="B42" s="1377"/>
      <c r="C42" s="2479"/>
      <c r="D42" s="2480"/>
      <c r="E42" s="2480"/>
      <c r="F42" s="2481"/>
      <c r="G42" s="2482"/>
      <c r="H42" s="2482"/>
      <c r="I42" s="2482"/>
    </row>
    <row r="43" spans="2:9" ht="16.5" customHeight="1" x14ac:dyDescent="0.2">
      <c r="B43" s="1377"/>
      <c r="C43" s="2472" t="s">
        <v>1665</v>
      </c>
      <c r="D43" s="2473"/>
      <c r="E43" s="2473"/>
      <c r="F43" s="2474"/>
      <c r="G43" s="2475">
        <f>SUM(G38:I42)</f>
        <v>10795631</v>
      </c>
      <c r="H43" s="2475"/>
      <c r="I43" s="2475"/>
    </row>
    <row r="44" spans="2:9" ht="12.75" customHeight="1" x14ac:dyDescent="0.2"/>
    <row r="45" spans="2:9" ht="12.75" customHeight="1" x14ac:dyDescent="0.2">
      <c r="B45" s="1368" t="s">
        <v>1930</v>
      </c>
      <c r="D45" s="2476">
        <v>12673956</v>
      </c>
      <c r="E45" s="2477"/>
    </row>
    <row r="46" spans="2:9" ht="5.25" customHeight="1" x14ac:dyDescent="0.2">
      <c r="B46" s="1378"/>
      <c r="D46" s="1379"/>
      <c r="E46" s="1380"/>
    </row>
    <row r="47" spans="2:9" ht="12.75" customHeight="1" x14ac:dyDescent="0.2">
      <c r="B47" s="1300" t="s">
        <v>1666</v>
      </c>
      <c r="C47" s="1300"/>
      <c r="D47" s="1381">
        <f>+G43/D45</f>
        <v>0.85179647144111914</v>
      </c>
      <c r="E47" s="1382"/>
      <c r="F47" s="1383"/>
      <c r="I47" s="1384"/>
    </row>
    <row r="48" spans="2:9" ht="9.9499999999999993" customHeight="1" x14ac:dyDescent="0.2"/>
    <row r="49" spans="1:9" x14ac:dyDescent="0.2">
      <c r="B49" s="1305" t="s">
        <v>1331</v>
      </c>
      <c r="C49" s="1282"/>
      <c r="D49" s="1282"/>
      <c r="E49" s="2478">
        <v>750000</v>
      </c>
      <c r="F49" s="2478"/>
      <c r="G49" s="2478"/>
      <c r="H49" s="322"/>
    </row>
    <row r="51" spans="1:9" ht="13.5" customHeight="1" x14ac:dyDescent="0.2">
      <c r="B51" s="1305" t="s">
        <v>1330</v>
      </c>
      <c r="C51" s="1282"/>
      <c r="E51" s="1371" t="s">
        <v>2056</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1834</v>
      </c>
      <c r="C54" s="1393"/>
      <c r="D54" s="1393"/>
    </row>
    <row r="55" spans="1:9" s="1394" customFormat="1" ht="12.75" customHeight="1" x14ac:dyDescent="0.2">
      <c r="A55" s="1391"/>
      <c r="B55" s="1395" t="s">
        <v>1667</v>
      </c>
      <c r="C55" s="1391"/>
      <c r="D55" s="1391"/>
    </row>
    <row r="56" spans="1:9" s="1394" customFormat="1" ht="12.7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1835</v>
      </c>
      <c r="C58" s="1397"/>
      <c r="D58" s="1397"/>
    </row>
    <row r="59" spans="1:9" s="1394" customFormat="1" ht="3.95" customHeight="1" x14ac:dyDescent="0.2">
      <c r="A59" s="1391"/>
      <c r="B59" s="1396"/>
      <c r="C59" s="1397"/>
      <c r="D59" s="1397"/>
    </row>
    <row r="60" spans="1:9" s="1394" customFormat="1" ht="13.5" customHeight="1" x14ac:dyDescent="0.2">
      <c r="A60" s="1391"/>
      <c r="B60" s="1396" t="s">
        <v>1836</v>
      </c>
      <c r="C60" s="1397"/>
      <c r="D60" s="1397"/>
    </row>
    <row r="61" spans="1:9" s="1394" customFormat="1" ht="3.95" customHeight="1" x14ac:dyDescent="0.2">
      <c r="A61" s="1391"/>
      <c r="B61" s="1396"/>
      <c r="C61" s="1397"/>
      <c r="D61" s="1397"/>
    </row>
    <row r="62" spans="1:9" s="1394" customFormat="1" ht="12.75" customHeight="1" x14ac:dyDescent="0.2">
      <c r="A62" s="1391"/>
      <c r="B62" s="1396" t="s">
        <v>1837</v>
      </c>
      <c r="C62" s="1397"/>
      <c r="D62" s="1397"/>
    </row>
    <row r="63" spans="1:9" s="1394" customFormat="1" ht="13.5" customHeight="1" x14ac:dyDescent="0.2">
      <c r="A63" s="1391"/>
      <c r="B63" s="1395" t="s">
        <v>1669</v>
      </c>
      <c r="C63" s="1391"/>
      <c r="D63" s="1391"/>
    </row>
  </sheetData>
  <sheetProtection sheet="1" objects="1" scenarios="1"/>
  <customSheetViews>
    <customSheetView guid="{9292DCF1-9FC7-4CD2-9BD8-11534F852062}"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5831A72F-A9A9-457B-B51D-80CC7F3F6378}"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P43" sqref="P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School Association for Special Education in DuPage County</v>
      </c>
      <c r="C1" s="2483"/>
      <c r="D1" s="2483"/>
      <c r="E1" s="2483"/>
      <c r="F1" s="2483"/>
      <c r="G1" s="2483"/>
      <c r="H1" s="2483"/>
      <c r="I1" s="2483"/>
      <c r="J1" s="2483"/>
      <c r="K1" s="2483"/>
      <c r="L1" s="1307"/>
      <c r="M1" s="1307"/>
    </row>
    <row r="2" spans="1:13" ht="12" customHeight="1" x14ac:dyDescent="0.2">
      <c r="B2" s="2485" t="str">
        <f>'Single Audit Cover'!E7</f>
        <v>19-022-8030-60</v>
      </c>
      <c r="C2" s="2485"/>
      <c r="D2" s="2485"/>
      <c r="E2" s="2485"/>
      <c r="F2" s="2485"/>
      <c r="G2" s="2485"/>
      <c r="H2" s="2485"/>
      <c r="I2" s="2485"/>
      <c r="J2" s="2485"/>
      <c r="K2" s="2485"/>
      <c r="L2" s="1308"/>
      <c r="M2" s="1309"/>
    </row>
    <row r="3" spans="1:13" ht="10.35" customHeight="1" x14ac:dyDescent="0.2">
      <c r="B3" s="2499" t="s">
        <v>1343</v>
      </c>
      <c r="C3" s="2499"/>
      <c r="D3" s="2499"/>
      <c r="E3" s="2499"/>
      <c r="F3" s="2499"/>
      <c r="G3" s="2499"/>
      <c r="H3" s="2499"/>
      <c r="I3" s="2499"/>
      <c r="J3" s="2499"/>
      <c r="K3" s="2499"/>
      <c r="L3" s="1310"/>
      <c r="M3" s="1310"/>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500" t="s">
        <v>1359</v>
      </c>
      <c r="C7" s="2500"/>
      <c r="D7" s="2501"/>
      <c r="E7" s="2501"/>
      <c r="F7" s="2501"/>
      <c r="G7" s="2501"/>
      <c r="H7" s="2501"/>
      <c r="I7" s="2501"/>
      <c r="J7" s="2501"/>
      <c r="K7" s="2501"/>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1824</v>
      </c>
      <c r="C10" s="1318" t="s">
        <v>1931</v>
      </c>
      <c r="D10" s="1319" t="s">
        <v>2079</v>
      </c>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98"/>
      <c r="C14" s="2498"/>
      <c r="D14" s="2498"/>
      <c r="E14" s="2498"/>
      <c r="F14" s="2498"/>
      <c r="G14" s="2498"/>
      <c r="H14" s="2498"/>
      <c r="I14" s="2498"/>
      <c r="J14" s="2498"/>
      <c r="K14" s="2498"/>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98"/>
      <c r="C17" s="2498"/>
      <c r="D17" s="2498"/>
      <c r="E17" s="2498"/>
      <c r="F17" s="2498"/>
      <c r="G17" s="2498"/>
      <c r="H17" s="2498"/>
      <c r="I17" s="2498"/>
      <c r="J17" s="2498"/>
      <c r="K17" s="2498"/>
      <c r="L17" s="1314"/>
    </row>
    <row r="18" spans="2:12" ht="4.5" customHeight="1" x14ac:dyDescent="0.2">
      <c r="B18" s="1331"/>
      <c r="C18" s="1331"/>
      <c r="L18" s="1314"/>
    </row>
    <row r="19" spans="2:12" s="1282" customFormat="1" ht="13.5" customHeight="1" x14ac:dyDescent="0.2">
      <c r="B19" s="1326" t="s">
        <v>1825</v>
      </c>
      <c r="C19" s="1326"/>
      <c r="D19" s="1327"/>
      <c r="E19" s="1327"/>
      <c r="F19" s="1327"/>
      <c r="G19" s="1328"/>
      <c r="H19" s="1327"/>
      <c r="I19" s="1328"/>
      <c r="J19" s="1327"/>
      <c r="K19" s="1327"/>
      <c r="L19" s="1329"/>
    </row>
    <row r="20" spans="2:12" ht="45.75" customHeight="1" x14ac:dyDescent="0.2">
      <c r="B20" s="2502"/>
      <c r="C20" s="2502"/>
      <c r="D20" s="2498"/>
      <c r="E20" s="2498"/>
      <c r="F20" s="2498"/>
      <c r="G20" s="2498"/>
      <c r="H20" s="2498"/>
      <c r="I20" s="2498"/>
      <c r="J20" s="2498"/>
      <c r="K20" s="2498"/>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98"/>
      <c r="C23" s="2498"/>
      <c r="D23" s="2498"/>
      <c r="E23" s="2498"/>
      <c r="F23" s="2498"/>
      <c r="G23" s="2498"/>
      <c r="H23" s="2498"/>
      <c r="I23" s="2498"/>
      <c r="J23" s="2498"/>
      <c r="K23" s="2498"/>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98"/>
      <c r="C26" s="2498"/>
      <c r="D26" s="2498"/>
      <c r="E26" s="2498"/>
      <c r="F26" s="2498"/>
      <c r="G26" s="2498"/>
      <c r="H26" s="2498"/>
      <c r="I26" s="2498"/>
      <c r="J26" s="2498"/>
      <c r="K26" s="2498"/>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97"/>
      <c r="C29" s="2497"/>
      <c r="D29" s="2498"/>
      <c r="E29" s="2498"/>
      <c r="F29" s="2498"/>
      <c r="G29" s="2498"/>
      <c r="H29" s="2498"/>
      <c r="I29" s="2498"/>
      <c r="J29" s="2498"/>
      <c r="K29" s="2498"/>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1826</v>
      </c>
      <c r="C31" s="1336"/>
      <c r="D31" s="1311"/>
      <c r="E31" s="1312"/>
      <c r="F31" s="1312"/>
      <c r="G31" s="1313"/>
      <c r="H31" s="1312"/>
      <c r="I31" s="1313"/>
      <c r="J31" s="1312"/>
      <c r="K31" s="1312"/>
      <c r="L31" s="1314"/>
    </row>
    <row r="32" spans="2:12" s="322" customFormat="1" ht="44.25" customHeight="1" x14ac:dyDescent="0.2">
      <c r="B32" s="2497"/>
      <c r="C32" s="2497"/>
      <c r="D32" s="2498"/>
      <c r="E32" s="2498"/>
      <c r="F32" s="2498"/>
      <c r="G32" s="2498"/>
      <c r="H32" s="2498"/>
      <c r="I32" s="2498"/>
      <c r="J32" s="2498"/>
      <c r="K32" s="2498"/>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1827</v>
      </c>
      <c r="C35" s="1352"/>
      <c r="D35" s="322"/>
      <c r="E35" s="322"/>
      <c r="F35" s="322"/>
      <c r="L35" s="1314"/>
    </row>
    <row r="36" spans="1:13" ht="9.6" customHeight="1" x14ac:dyDescent="0.2">
      <c r="B36" s="1300" t="s">
        <v>1932</v>
      </c>
      <c r="C36" s="1300"/>
      <c r="L36" s="1314"/>
    </row>
    <row r="37" spans="1:13" ht="9.6" customHeight="1" x14ac:dyDescent="0.2">
      <c r="B37" s="1300" t="s">
        <v>1933</v>
      </c>
      <c r="C37" s="1300"/>
    </row>
    <row r="38" spans="1:13" ht="11.85" customHeight="1" x14ac:dyDescent="0.2">
      <c r="B38" s="1353" t="s">
        <v>1828</v>
      </c>
      <c r="C38" s="1353"/>
    </row>
    <row r="39" spans="1:13" ht="9.6" customHeight="1" x14ac:dyDescent="0.2">
      <c r="B39" s="1300" t="s">
        <v>1344</v>
      </c>
      <c r="C39" s="1300"/>
      <c r="M39" s="1354"/>
    </row>
    <row r="40" spans="1:13" ht="12.6" customHeight="1" x14ac:dyDescent="0.2">
      <c r="B40" s="1353" t="s">
        <v>1829</v>
      </c>
      <c r="C40" s="1353"/>
      <c r="M40" s="1354"/>
    </row>
    <row r="41" spans="1:13" ht="9.6" customHeight="1" x14ac:dyDescent="0.2">
      <c r="B41" s="1300"/>
      <c r="C41" s="1300"/>
      <c r="M41" s="1354"/>
    </row>
  </sheetData>
  <sheetProtection sheet="1" objects="1" scenarios="1"/>
  <customSheetViews>
    <customSheetView guid="{9292DCF1-9FC7-4CD2-9BD8-11534F852062}"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5831A72F-A9A9-457B-B51D-80CC7F3F6378}"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P43" sqref="P4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School Association for Special Education in DuPage County</v>
      </c>
      <c r="C1" s="2506"/>
      <c r="D1" s="2506"/>
      <c r="E1" s="2506"/>
      <c r="F1" s="2506"/>
      <c r="G1" s="2506"/>
      <c r="H1" s="2506"/>
      <c r="I1" s="2506"/>
      <c r="J1" s="2506"/>
      <c r="K1" s="2506"/>
      <c r="L1" s="1398"/>
    </row>
    <row r="2" spans="1:12" ht="12.75" customHeight="1" x14ac:dyDescent="0.2">
      <c r="B2" s="2507" t="str">
        <f>'Single Audit Cover'!E7</f>
        <v>19-022-8030-60</v>
      </c>
      <c r="C2" s="2507"/>
      <c r="D2" s="2507"/>
      <c r="E2" s="2507"/>
      <c r="F2" s="2507"/>
      <c r="G2" s="2507"/>
      <c r="H2" s="2507"/>
      <c r="I2" s="2507"/>
      <c r="J2" s="2507"/>
      <c r="K2" s="2507"/>
      <c r="L2" s="1399"/>
    </row>
    <row r="3" spans="1:12" ht="12.75" customHeight="1" x14ac:dyDescent="0.2">
      <c r="B3" s="2499" t="s">
        <v>1343</v>
      </c>
      <c r="C3" s="2499"/>
      <c r="D3" s="2499"/>
      <c r="E3" s="2499"/>
      <c r="F3" s="2499"/>
      <c r="G3" s="2499"/>
      <c r="H3" s="2499"/>
      <c r="I3" s="2499"/>
      <c r="J3" s="2499"/>
      <c r="K3" s="2499"/>
      <c r="L3" s="1310"/>
    </row>
    <row r="4" spans="1:12" ht="12.75" customHeight="1" x14ac:dyDescent="0.2">
      <c r="B4" s="2499" t="str">
        <f>'Single Audit Cover'!A4</f>
        <v>Year Ending June 30, 2018</v>
      </c>
      <c r="C4" s="2499"/>
      <c r="D4" s="2499"/>
      <c r="E4" s="2499"/>
      <c r="F4" s="2499"/>
      <c r="G4" s="2499"/>
      <c r="H4" s="2499"/>
      <c r="I4" s="2499"/>
      <c r="J4" s="2499"/>
      <c r="K4" s="2499"/>
      <c r="L4" s="1310"/>
    </row>
    <row r="5" spans="1:12" ht="5.25" customHeight="1" x14ac:dyDescent="0.2">
      <c r="B5" s="1260" t="s">
        <v>1231</v>
      </c>
      <c r="C5" s="1260"/>
      <c r="L5" s="322"/>
    </row>
    <row r="6" spans="1:12" ht="30.75" customHeight="1" x14ac:dyDescent="0.2">
      <c r="A6" s="322"/>
      <c r="B6" s="2508" t="s">
        <v>1371</v>
      </c>
      <c r="C6" s="2508"/>
      <c r="D6" s="2508"/>
      <c r="E6" s="2508"/>
      <c r="F6" s="2508"/>
      <c r="G6" s="2508"/>
      <c r="H6" s="2508"/>
      <c r="I6" s="2508"/>
      <c r="J6" s="2508"/>
      <c r="K6" s="2508"/>
      <c r="L6" s="322"/>
    </row>
    <row r="7" spans="1:12" ht="4.5" customHeight="1" x14ac:dyDescent="0.2">
      <c r="B7" s="1312"/>
      <c r="C7" s="1312"/>
      <c r="D7" s="1312"/>
      <c r="E7" s="1312"/>
      <c r="F7" s="1312"/>
      <c r="G7" s="1313"/>
      <c r="H7" s="1312"/>
      <c r="I7" s="1313"/>
      <c r="J7" s="1312"/>
      <c r="K7" s="1312"/>
      <c r="L7" s="322"/>
    </row>
    <row r="8" spans="1:12" ht="13.5" customHeight="1" x14ac:dyDescent="0.2">
      <c r="B8" s="1320" t="s">
        <v>1838</v>
      </c>
      <c r="C8" s="1400" t="s">
        <v>1931</v>
      </c>
      <c r="D8" s="1401" t="s">
        <v>2079</v>
      </c>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90"/>
      <c r="G12" s="2490"/>
      <c r="H12" s="2490"/>
      <c r="I12" s="2490"/>
      <c r="J12" s="2490"/>
      <c r="K12" s="2490"/>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503"/>
      <c r="E14" s="2503"/>
      <c r="F14" s="2503"/>
      <c r="H14" s="1408" t="s">
        <v>1366</v>
      </c>
      <c r="I14" s="2504"/>
      <c r="J14" s="2504"/>
      <c r="K14" s="2504"/>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1365</v>
      </c>
      <c r="C16" s="1320"/>
      <c r="D16" s="2504"/>
      <c r="E16" s="2504"/>
      <c r="F16" s="2504"/>
      <c r="G16" s="2504"/>
      <c r="H16" s="2504"/>
      <c r="I16" s="2504"/>
      <c r="J16" s="2504"/>
      <c r="K16" s="2504"/>
      <c r="L16" s="322"/>
    </row>
    <row r="17" spans="2:12" ht="13.5" customHeight="1" x14ac:dyDescent="0.2">
      <c r="B17" s="1320" t="s">
        <v>1364</v>
      </c>
      <c r="C17" s="1320"/>
      <c r="D17" s="2505"/>
      <c r="E17" s="2505"/>
      <c r="F17" s="2505"/>
      <c r="G17" s="2505"/>
      <c r="H17" s="2505"/>
      <c r="I17" s="2505"/>
      <c r="J17" s="2505"/>
      <c r="K17" s="2505"/>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98"/>
      <c r="C20" s="2498"/>
      <c r="D20" s="2498"/>
      <c r="E20" s="2498"/>
      <c r="F20" s="2498"/>
      <c r="G20" s="2498"/>
      <c r="H20" s="2498"/>
      <c r="I20" s="2498"/>
      <c r="J20" s="2498"/>
      <c r="K20" s="2498"/>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1839</v>
      </c>
      <c r="C22" s="1410"/>
      <c r="D22" s="322"/>
      <c r="E22" s="322"/>
      <c r="F22" s="322"/>
      <c r="G22" s="1316"/>
      <c r="H22" s="322"/>
      <c r="I22" s="1316"/>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1840</v>
      </c>
      <c r="C25" s="1410"/>
      <c r="D25" s="322"/>
      <c r="E25" s="322"/>
      <c r="F25" s="322"/>
      <c r="G25" s="1316"/>
      <c r="H25" s="322"/>
      <c r="I25" s="1316"/>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1841</v>
      </c>
      <c r="C28" s="1410"/>
      <c r="D28" s="322"/>
      <c r="E28" s="322"/>
      <c r="F28" s="322"/>
      <c r="G28" s="1316"/>
      <c r="H28" s="322"/>
      <c r="I28" s="1316"/>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1842</v>
      </c>
      <c r="C40" s="1336"/>
      <c r="D40" s="1311"/>
      <c r="E40" s="1312"/>
      <c r="F40" s="1312"/>
      <c r="G40" s="1313"/>
      <c r="H40" s="1312"/>
      <c r="I40" s="1313"/>
      <c r="J40" s="1312"/>
      <c r="K40" s="1312"/>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1843</v>
      </c>
      <c r="C48" s="1352"/>
      <c r="D48" s="322"/>
      <c r="E48" s="322"/>
      <c r="F48" s="322"/>
    </row>
    <row r="49" spans="2:3" s="317" customFormat="1" ht="10.5" customHeight="1" x14ac:dyDescent="0.2">
      <c r="B49" s="1353" t="s">
        <v>1844</v>
      </c>
      <c r="C49" s="1353"/>
    </row>
    <row r="50" spans="2:3" s="317" customFormat="1" ht="11.1" customHeight="1" x14ac:dyDescent="0.2">
      <c r="B50" s="1353" t="s">
        <v>1845</v>
      </c>
      <c r="C50" s="1353"/>
    </row>
    <row r="51" spans="2:3" s="317" customFormat="1" ht="11.1" customHeight="1" x14ac:dyDescent="0.2">
      <c r="B51" s="1353" t="s">
        <v>1846</v>
      </c>
      <c r="C51" s="1353"/>
    </row>
    <row r="52" spans="2:3" s="317" customFormat="1" ht="11.1" customHeight="1" x14ac:dyDescent="0.2">
      <c r="B52" s="1353" t="s">
        <v>1847</v>
      </c>
      <c r="C52" s="1353"/>
    </row>
  </sheetData>
  <customSheetViews>
    <customSheetView guid="{9292DCF1-9FC7-4CD2-9BD8-11534F852062}"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5831A72F-A9A9-457B-B51D-80CC7F3F6378}"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P43" sqref="P4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3" t="str">
        <f>'Single Audit Cover'!A7</f>
        <v>School Association for Special Education in DuPage County</v>
      </c>
      <c r="C1" s="2483"/>
      <c r="D1" s="2483"/>
      <c r="E1" s="1424"/>
    </row>
    <row r="2" spans="2:5" s="1282" customFormat="1" ht="12.75" customHeight="1" x14ac:dyDescent="0.2">
      <c r="B2" s="2485" t="str">
        <f>'Single Audit Cover'!E7</f>
        <v>19-022-8030-60</v>
      </c>
      <c r="C2" s="2485"/>
      <c r="D2" s="2485"/>
      <c r="E2" s="1425"/>
    </row>
    <row r="3" spans="2:5" ht="12.75" customHeight="1" x14ac:dyDescent="0.2">
      <c r="B3" s="2499" t="s">
        <v>1848</v>
      </c>
      <c r="C3" s="2499"/>
      <c r="D3" s="2499"/>
      <c r="E3" s="1274"/>
    </row>
    <row r="4" spans="2:5" s="1282" customFormat="1" ht="12.75" customHeight="1" x14ac:dyDescent="0.2">
      <c r="B4" s="2509" t="str">
        <f>'Single Audit Cover'!A4</f>
        <v>Year Ending June 30, 2018</v>
      </c>
      <c r="C4" s="2509"/>
      <c r="D4" s="2509"/>
      <c r="E4" s="1426"/>
    </row>
    <row r="5" spans="2:5" s="1282" customFormat="1" ht="40.15" customHeight="1" x14ac:dyDescent="0.2">
      <c r="B5" s="1427" t="s">
        <v>1849</v>
      </c>
      <c r="C5" s="328"/>
      <c r="D5" s="328"/>
      <c r="E5" s="328"/>
    </row>
    <row r="6" spans="2:5" s="1282" customFormat="1" ht="13.5" customHeight="1" x14ac:dyDescent="0.2">
      <c r="B6" s="1428" t="s">
        <v>1378</v>
      </c>
      <c r="C6" s="1428" t="s">
        <v>1377</v>
      </c>
      <c r="D6" s="1428" t="s">
        <v>1850</v>
      </c>
    </row>
    <row r="7" spans="2:5" ht="13.5" customHeight="1" x14ac:dyDescent="0.2">
      <c r="B7" s="1429" t="s">
        <v>2079</v>
      </c>
      <c r="C7" s="324"/>
      <c r="D7" s="324"/>
      <c r="E7" s="324"/>
    </row>
    <row r="8" spans="2:5" ht="13.5" customHeight="1" x14ac:dyDescent="0.2">
      <c r="B8" s="1429"/>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1851</v>
      </c>
    </row>
    <row r="46" spans="2:5" ht="12.2" customHeight="1" x14ac:dyDescent="0.2">
      <c r="B46" s="1438" t="s">
        <v>1852</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9292DCF1-9FC7-4CD2-9BD8-11534F852062}"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5831A72F-A9A9-457B-B51D-80CC7F3F6378}"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7"/>
  <headerFooter alignWithMargins="0">
    <oddHeader>&amp;L&amp;8Page 45&amp;R&amp;8Page 45</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404</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686">
        <f>ROUND(D10+F10+H10,5)</f>
        <v>0</v>
      </c>
      <c r="K10" s="222"/>
      <c r="L10" s="355"/>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49851481</v>
      </c>
      <c r="E16" s="356"/>
      <c r="F16" s="1687">
        <f>SUM('Acct Summary 7-8'!C17,'Acct Summary 7-8'!D17,'Acct Summary 7-8'!F17)</f>
        <v>49367466</v>
      </c>
      <c r="G16" s="356"/>
      <c r="H16" s="1687">
        <f>SUM(D16-F16)</f>
        <v>484015</v>
      </c>
      <c r="I16" s="222"/>
      <c r="J16" s="1687">
        <f>SUM('Acct Summary 7-8'!C81,'Acct Summary 7-8'!D81,'Acct Summary 7-8'!F81,'Acct Summary 7-8'!I81)</f>
        <v>9698216</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689"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9292DCF1-9FC7-4CD2-9BD8-11534F852062}" scale="110" colorId="8" showGridLines="0" hiddenRows="1">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5831A72F-A9A9-457B-B51D-80CC7F3F6378}"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DFD2E2B7-5A3C-4DC7-8C2C-BA8BBF72EA05}" scale="110" colorId="8" showGridLines="0" hiddenRows="1">
      <selection sqref="A1:M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31" sqref="O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577</v>
      </c>
      <c r="B2" s="2107"/>
      <c r="C2" s="2107"/>
      <c r="D2" s="2107"/>
      <c r="E2" s="2107"/>
      <c r="F2" s="2107"/>
      <c r="G2" s="2107"/>
      <c r="H2" s="2107"/>
      <c r="I2" s="2107"/>
      <c r="J2" s="2107"/>
      <c r="K2" s="2107"/>
      <c r="L2" s="2107"/>
      <c r="M2" s="2107"/>
      <c r="N2" s="2107"/>
      <c r="O2" s="2107"/>
      <c r="P2" s="2107"/>
      <c r="Q2" s="2107"/>
      <c r="R2" s="2107"/>
    </row>
    <row r="3" spans="1:18" ht="12.75" x14ac:dyDescent="0.2">
      <c r="A3" s="2108" t="s">
        <v>1476</v>
      </c>
      <c r="B3" s="2108"/>
      <c r="C3" s="2108"/>
      <c r="D3" s="2108"/>
      <c r="E3" s="2108"/>
      <c r="F3" s="2108"/>
      <c r="G3" s="2108"/>
      <c r="H3" s="2108"/>
      <c r="I3" s="2108"/>
      <c r="J3" s="2108"/>
      <c r="K3" s="2108"/>
      <c r="L3" s="2108"/>
      <c r="M3" s="2108"/>
      <c r="N3" s="2108"/>
      <c r="O3" s="2108"/>
      <c r="P3" s="2108"/>
      <c r="Q3" s="2108"/>
      <c r="R3" s="2108"/>
    </row>
    <row r="4" spans="1:18" x14ac:dyDescent="0.2">
      <c r="A4" s="2109" t="s">
        <v>1631</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School Association for Special Education in DuPage County</v>
      </c>
      <c r="E7" s="391"/>
      <c r="G7" s="252"/>
      <c r="H7" s="387"/>
      <c r="I7" s="387"/>
      <c r="J7" s="387"/>
      <c r="K7" s="387"/>
      <c r="L7" s="329"/>
      <c r="M7" s="329"/>
      <c r="N7" s="329"/>
      <c r="O7" s="329"/>
      <c r="P7" s="329"/>
    </row>
    <row r="8" spans="1:18" ht="12.75" x14ac:dyDescent="0.2">
      <c r="A8" s="329"/>
      <c r="B8" s="329"/>
      <c r="C8" s="389" t="s">
        <v>1187</v>
      </c>
      <c r="D8" s="392" t="str">
        <f>COVER!A13</f>
        <v>19-022-8030-60</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9698216</v>
      </c>
      <c r="I12" s="404"/>
      <c r="J12" s="404"/>
      <c r="K12" s="405">
        <f>TRUNC((H12/H13*100000),5)/100000</f>
        <v>0.19454218420000002</v>
      </c>
      <c r="L12" s="406"/>
      <c r="M12" s="360" t="s">
        <v>1206</v>
      </c>
      <c r="N12" s="360"/>
      <c r="O12" s="407">
        <v>0.35</v>
      </c>
      <c r="P12" s="218"/>
      <c r="Q12" s="218"/>
    </row>
    <row r="13" spans="1:18" s="408" customFormat="1" ht="12.75" x14ac:dyDescent="0.2">
      <c r="A13" s="218"/>
      <c r="B13" s="401"/>
      <c r="C13" s="2105" t="s">
        <v>1387</v>
      </c>
      <c r="D13" s="2106"/>
      <c r="E13" s="218"/>
      <c r="F13" s="409" t="s">
        <v>826</v>
      </c>
      <c r="G13" s="402"/>
      <c r="H13" s="403">
        <f>SUM('Acct Summary 7-8'!C8+'Acct Summary 7-8'!D8+'Acct Summary 7-8'!F8+'Acct Summary 7-8'!I8)+H14</f>
        <v>49851481</v>
      </c>
      <c r="I13" s="404"/>
      <c r="J13" s="404"/>
      <c r="K13" s="410"/>
      <c r="L13" s="218"/>
      <c r="M13" s="360" t="s">
        <v>1207</v>
      </c>
      <c r="N13" s="360"/>
      <c r="O13" s="411">
        <f>(O11*O12)</f>
        <v>1.0499999999999998</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49367466</v>
      </c>
      <c r="I17" s="404"/>
      <c r="J17" s="416"/>
      <c r="K17" s="405">
        <f>TRUNC((H17/H18*100000),5)/100000</f>
        <v>0.9902908601</v>
      </c>
      <c r="L17" s="406"/>
      <c r="M17" s="417" t="s">
        <v>1233</v>
      </c>
      <c r="O17" s="418" t="str">
        <f>IF(AND(O16="2", J20 &gt; 2),"1",IF(AND(O16 = "1", J20 &gt; 2),"2",IF(AND(O16="1", J20 &gt;1),"1","0")))</f>
        <v>0</v>
      </c>
      <c r="P17" s="218"/>
    </row>
    <row r="18" spans="1:18" s="408" customFormat="1" ht="11.25" x14ac:dyDescent="0.2">
      <c r="A18" s="218"/>
      <c r="B18" s="401"/>
      <c r="C18" s="2105" t="s">
        <v>1380</v>
      </c>
      <c r="D18" s="2106"/>
      <c r="E18" s="218"/>
      <c r="F18" s="419" t="s">
        <v>827</v>
      </c>
      <c r="G18" s="402"/>
      <c r="H18" s="403">
        <f>SUM('Acct Summary 7-8'!C8+'Acct Summary 7-8'!D8+'Acct Summary 7-8'!F8+'Acct Summary 7-8'!I8)+H19</f>
        <v>49851481</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02" t="s">
        <v>1475</v>
      </c>
      <c r="D24" s="2102"/>
      <c r="E24" s="218"/>
      <c r="F24" s="218" t="s">
        <v>465</v>
      </c>
      <c r="G24" s="402"/>
      <c r="H24" s="403">
        <f>SUM('Assets-Liab 5-6'!C4+'Assets-Liab 5-6'!D4+'Assets-Liab 5-6'!F4+'Assets-Liab 5-6'!I4+'Assets-Liab 5-6'!C5+'Assets-Liab 5-6'!D5+'Assets-Liab 5-6'!F5+'Assets-Liab 5-6'!I5)</f>
        <v>13470367</v>
      </c>
      <c r="I24" s="422"/>
      <c r="J24" s="422"/>
      <c r="K24" s="423">
        <f>TRUNC(((H24/H25*100000)/100000),2)</f>
        <v>98.22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137131.85</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2050</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9292DCF1-9FC7-4CD2-9BD8-11534F852062}" scale="110" showGridLines="0" hiddenColumns="1">
      <selection activeCell="O31" sqref="O31"/>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5831A72F-A9A9-457B-B51D-80CC7F3F6378}"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5"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L45" sqref="L4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2" t="s">
        <v>1030</v>
      </c>
      <c r="B3" s="2113"/>
      <c r="C3" s="1514"/>
      <c r="D3" s="1515"/>
      <c r="E3" s="1515"/>
      <c r="F3" s="1515"/>
      <c r="G3" s="1515"/>
      <c r="H3" s="1515"/>
      <c r="I3" s="1515"/>
      <c r="J3" s="1515"/>
      <c r="K3" s="1515"/>
      <c r="L3" s="1515"/>
      <c r="M3" s="1516"/>
      <c r="N3" s="1517"/>
    </row>
    <row r="4" spans="1:14" ht="13.5" customHeight="1" x14ac:dyDescent="0.2">
      <c r="A4" s="463" t="s">
        <v>1740</v>
      </c>
      <c r="B4" s="464"/>
      <c r="C4" s="465">
        <v>13470367</v>
      </c>
      <c r="D4" s="466"/>
      <c r="E4" s="466"/>
      <c r="F4" s="466"/>
      <c r="G4" s="466"/>
      <c r="H4" s="466"/>
      <c r="I4" s="466"/>
      <c r="J4" s="467"/>
      <c r="K4" s="466"/>
      <c r="L4" s="466"/>
      <c r="M4" s="468"/>
      <c r="N4" s="469"/>
    </row>
    <row r="5" spans="1:14" x14ac:dyDescent="0.2">
      <c r="A5" s="463" t="s">
        <v>1049</v>
      </c>
      <c r="B5" s="470">
        <v>120</v>
      </c>
      <c r="C5" s="465">
        <v>0</v>
      </c>
      <c r="D5" s="466"/>
      <c r="E5" s="466"/>
      <c r="F5" s="466"/>
      <c r="G5" s="466"/>
      <c r="H5" s="466"/>
      <c r="I5" s="466"/>
      <c r="J5" s="467"/>
      <c r="K5" s="471"/>
      <c r="L5" s="472"/>
      <c r="M5" s="468"/>
      <c r="N5" s="469"/>
    </row>
    <row r="6" spans="1:14" ht="13.5" customHeight="1" x14ac:dyDescent="0.2">
      <c r="A6" s="473" t="s">
        <v>437</v>
      </c>
      <c r="B6" s="470">
        <v>130</v>
      </c>
      <c r="C6" s="465">
        <v>0</v>
      </c>
      <c r="D6" s="466"/>
      <c r="E6" s="466"/>
      <c r="F6" s="466"/>
      <c r="G6" s="471"/>
      <c r="H6" s="471"/>
      <c r="I6" s="466"/>
      <c r="J6" s="474"/>
      <c r="K6" s="471"/>
      <c r="L6" s="475"/>
      <c r="M6" s="468"/>
      <c r="N6" s="469"/>
    </row>
    <row r="7" spans="1:14" ht="13.5" customHeight="1" x14ac:dyDescent="0.2">
      <c r="A7" s="473" t="s">
        <v>438</v>
      </c>
      <c r="B7" s="470">
        <v>140</v>
      </c>
      <c r="C7" s="476">
        <v>0</v>
      </c>
      <c r="D7" s="467"/>
      <c r="E7" s="467"/>
      <c r="F7" s="467"/>
      <c r="G7" s="467"/>
      <c r="H7" s="467"/>
      <c r="I7" s="467"/>
      <c r="J7" s="467"/>
      <c r="K7" s="467"/>
      <c r="L7" s="477"/>
      <c r="M7" s="468"/>
      <c r="N7" s="469"/>
    </row>
    <row r="8" spans="1:14" ht="13.5" customHeight="1" x14ac:dyDescent="0.2">
      <c r="A8" s="473" t="s">
        <v>287</v>
      </c>
      <c r="B8" s="470">
        <v>150</v>
      </c>
      <c r="C8" s="476">
        <v>5741449</v>
      </c>
      <c r="D8" s="467"/>
      <c r="E8" s="467"/>
      <c r="F8" s="467"/>
      <c r="G8" s="478"/>
      <c r="H8" s="467"/>
      <c r="I8" s="474"/>
      <c r="J8" s="474"/>
      <c r="K8" s="479"/>
      <c r="L8" s="480"/>
      <c r="M8" s="468"/>
      <c r="N8" s="469"/>
    </row>
    <row r="9" spans="1:14" ht="13.5" customHeight="1" x14ac:dyDescent="0.2">
      <c r="A9" s="473" t="s">
        <v>288</v>
      </c>
      <c r="B9" s="470">
        <v>160</v>
      </c>
      <c r="C9" s="476">
        <v>502086</v>
      </c>
      <c r="D9" s="467"/>
      <c r="E9" s="467"/>
      <c r="F9" s="467"/>
      <c r="G9" s="467"/>
      <c r="H9" s="478"/>
      <c r="I9" s="467"/>
      <c r="J9" s="467"/>
      <c r="K9" s="467"/>
      <c r="L9" s="467"/>
      <c r="M9" s="468"/>
      <c r="N9" s="469"/>
    </row>
    <row r="10" spans="1:14" ht="13.5" customHeight="1" x14ac:dyDescent="0.2">
      <c r="A10" s="473" t="s">
        <v>1048</v>
      </c>
      <c r="B10" s="470">
        <v>170</v>
      </c>
      <c r="C10" s="465">
        <v>0</v>
      </c>
      <c r="D10" s="466"/>
      <c r="E10" s="467"/>
      <c r="F10" s="466"/>
      <c r="G10" s="478"/>
      <c r="H10" s="481"/>
      <c r="I10" s="467"/>
      <c r="J10" s="467"/>
      <c r="K10" s="481"/>
      <c r="L10" s="481"/>
      <c r="M10" s="469"/>
      <c r="N10" s="469"/>
    </row>
    <row r="11" spans="1:14" ht="13.5" customHeight="1" x14ac:dyDescent="0.2">
      <c r="A11" s="473" t="s">
        <v>289</v>
      </c>
      <c r="B11" s="470">
        <v>180</v>
      </c>
      <c r="C11" s="476">
        <v>0</v>
      </c>
      <c r="D11" s="467"/>
      <c r="E11" s="467"/>
      <c r="F11" s="467"/>
      <c r="G11" s="467"/>
      <c r="H11" s="467"/>
      <c r="I11" s="478"/>
      <c r="J11" s="478"/>
      <c r="K11" s="467"/>
      <c r="L11" s="467"/>
      <c r="M11" s="469"/>
      <c r="N11" s="469"/>
    </row>
    <row r="12" spans="1:14" ht="13.5" customHeight="1" x14ac:dyDescent="0.2">
      <c r="A12" s="473" t="s">
        <v>439</v>
      </c>
      <c r="B12" s="470">
        <v>190</v>
      </c>
      <c r="C12" s="465">
        <v>158860</v>
      </c>
      <c r="D12" s="466"/>
      <c r="E12" s="466"/>
      <c r="F12" s="466"/>
      <c r="G12" s="466"/>
      <c r="H12" s="466"/>
      <c r="I12" s="466"/>
      <c r="J12" s="467"/>
      <c r="K12" s="466"/>
      <c r="L12" s="466"/>
      <c r="M12" s="469"/>
      <c r="N12" s="469"/>
    </row>
    <row r="13" spans="1:14" ht="13.5" customHeight="1" thickBot="1" x14ac:dyDescent="0.25">
      <c r="A13" s="1690" t="s">
        <v>665</v>
      </c>
      <c r="B13" s="1663"/>
      <c r="C13" s="1691">
        <f>SUM(C4:C12)</f>
        <v>19872762</v>
      </c>
      <c r="D13" s="1691">
        <f t="shared" ref="D13:L13" si="0">SUM(D4:D12)</f>
        <v>0</v>
      </c>
      <c r="E13" s="1691">
        <f t="shared" si="0"/>
        <v>0</v>
      </c>
      <c r="F13" s="1691">
        <f t="shared" si="0"/>
        <v>0</v>
      </c>
      <c r="G13" s="1691">
        <f t="shared" si="0"/>
        <v>0</v>
      </c>
      <c r="H13" s="1691">
        <f t="shared" si="0"/>
        <v>0</v>
      </c>
      <c r="I13" s="1691">
        <f t="shared" si="0"/>
        <v>0</v>
      </c>
      <c r="J13" s="1691">
        <f t="shared" si="0"/>
        <v>0</v>
      </c>
      <c r="K13" s="1691">
        <f t="shared" si="0"/>
        <v>0</v>
      </c>
      <c r="L13" s="1691">
        <f t="shared" si="0"/>
        <v>0</v>
      </c>
      <c r="M13" s="468"/>
      <c r="N13" s="469"/>
    </row>
    <row r="14" spans="1:14" ht="18" customHeight="1" thickTop="1" x14ac:dyDescent="0.2">
      <c r="A14" s="2114" t="s">
        <v>149</v>
      </c>
      <c r="B14" s="2115"/>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137628</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3236455</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1560582</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1832407</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690" t="s">
        <v>664</v>
      </c>
      <c r="B23" s="1695"/>
      <c r="C23" s="468"/>
      <c r="D23" s="468"/>
      <c r="E23" s="468"/>
      <c r="F23" s="468"/>
      <c r="G23" s="468"/>
      <c r="H23" s="468"/>
      <c r="I23" s="468"/>
      <c r="J23" s="468"/>
      <c r="K23" s="468"/>
      <c r="L23" s="468"/>
      <c r="M23" s="1642">
        <f>SUM(M15:M22)</f>
        <v>6767072</v>
      </c>
      <c r="N23" s="1642">
        <f>SUM(N21:N22)</f>
        <v>0</v>
      </c>
    </row>
    <row r="24" spans="1:14" ht="18" customHeight="1" thickTop="1" x14ac:dyDescent="0.2">
      <c r="A24" s="2116" t="s">
        <v>619</v>
      </c>
      <c r="B24" s="2117"/>
      <c r="C24" s="1523"/>
      <c r="D24" s="1520"/>
      <c r="E24" s="1520"/>
      <c r="F24" s="1520"/>
      <c r="G24" s="1520"/>
      <c r="H24" s="1520"/>
      <c r="I24" s="1520"/>
      <c r="J24" s="1520"/>
      <c r="K24" s="1520"/>
      <c r="L24" s="1520"/>
      <c r="M24" s="1519"/>
      <c r="N24" s="1524"/>
    </row>
    <row r="25" spans="1:14" x14ac:dyDescent="0.2">
      <c r="A25" s="473" t="s">
        <v>666</v>
      </c>
      <c r="B25" s="470">
        <v>410</v>
      </c>
      <c r="C25" s="478">
        <v>0</v>
      </c>
      <c r="D25" s="478"/>
      <c r="E25" s="478"/>
      <c r="F25" s="478"/>
      <c r="G25" s="478"/>
      <c r="H25" s="479"/>
      <c r="I25" s="468"/>
      <c r="J25" s="478"/>
      <c r="K25" s="478"/>
      <c r="L25" s="468"/>
      <c r="M25" s="468"/>
      <c r="N25" s="468"/>
    </row>
    <row r="26" spans="1:14" x14ac:dyDescent="0.2">
      <c r="A26" s="473" t="s">
        <v>667</v>
      </c>
      <c r="B26" s="470">
        <v>420</v>
      </c>
      <c r="C26" s="467">
        <v>5733598</v>
      </c>
      <c r="D26" s="467"/>
      <c r="E26" s="467"/>
      <c r="F26" s="467"/>
      <c r="G26" s="467"/>
      <c r="H26" s="467"/>
      <c r="I26" s="467"/>
      <c r="J26" s="474"/>
      <c r="K26" s="467"/>
      <c r="L26" s="468"/>
      <c r="M26" s="468"/>
      <c r="N26" s="468"/>
    </row>
    <row r="27" spans="1:14" ht="13.5" customHeight="1" x14ac:dyDescent="0.2">
      <c r="A27" s="473" t="s">
        <v>668</v>
      </c>
      <c r="B27" s="470">
        <v>430</v>
      </c>
      <c r="C27" s="467">
        <v>255753</v>
      </c>
      <c r="D27" s="467"/>
      <c r="E27" s="467"/>
      <c r="F27" s="467"/>
      <c r="G27" s="467"/>
      <c r="H27" s="467"/>
      <c r="I27" s="467"/>
      <c r="J27" s="467"/>
      <c r="K27" s="467"/>
      <c r="L27" s="468"/>
      <c r="M27" s="468"/>
      <c r="N27" s="468"/>
    </row>
    <row r="28" spans="1:14" ht="13.5" customHeight="1" x14ac:dyDescent="0.2">
      <c r="A28" s="473" t="s">
        <v>669</v>
      </c>
      <c r="B28" s="470">
        <v>440</v>
      </c>
      <c r="C28" s="467">
        <v>2176014</v>
      </c>
      <c r="D28" s="467"/>
      <c r="E28" s="474"/>
      <c r="F28" s="467"/>
      <c r="G28" s="474"/>
      <c r="H28" s="474"/>
      <c r="I28" s="467"/>
      <c r="J28" s="467"/>
      <c r="K28" s="479"/>
      <c r="L28" s="468"/>
      <c r="M28" s="468"/>
      <c r="N28" s="468"/>
    </row>
    <row r="29" spans="1:14" ht="13.5" customHeight="1" x14ac:dyDescent="0.2">
      <c r="A29" s="473" t="s">
        <v>670</v>
      </c>
      <c r="B29" s="470">
        <v>460</v>
      </c>
      <c r="C29" s="488">
        <v>0</v>
      </c>
      <c r="D29" s="489"/>
      <c r="E29" s="474"/>
      <c r="F29" s="467"/>
      <c r="G29" s="474"/>
      <c r="H29" s="474"/>
      <c r="I29" s="474"/>
      <c r="J29" s="474"/>
      <c r="K29" s="467"/>
      <c r="L29" s="468"/>
      <c r="M29" s="468"/>
      <c r="N29" s="468"/>
    </row>
    <row r="30" spans="1:14" ht="13.5" customHeight="1" x14ac:dyDescent="0.2">
      <c r="A30" s="473" t="s">
        <v>671</v>
      </c>
      <c r="B30" s="470">
        <v>470</v>
      </c>
      <c r="C30" s="467">
        <v>1510517</v>
      </c>
      <c r="D30" s="474"/>
      <c r="E30" s="467"/>
      <c r="F30" s="467"/>
      <c r="G30" s="467"/>
      <c r="H30" s="467"/>
      <c r="I30" s="467"/>
      <c r="J30" s="467"/>
      <c r="K30" s="478"/>
      <c r="L30" s="468"/>
      <c r="M30" s="468"/>
      <c r="N30" s="468"/>
    </row>
    <row r="31" spans="1:14" ht="13.5" customHeight="1" x14ac:dyDescent="0.2">
      <c r="A31" s="473" t="s">
        <v>672</v>
      </c>
      <c r="B31" s="470">
        <v>480</v>
      </c>
      <c r="C31" s="466">
        <v>498664</v>
      </c>
      <c r="D31" s="467"/>
      <c r="E31" s="467"/>
      <c r="F31" s="466"/>
      <c r="G31" s="467"/>
      <c r="H31" s="467"/>
      <c r="I31" s="467"/>
      <c r="J31" s="467"/>
      <c r="K31" s="467"/>
      <c r="L31" s="468"/>
      <c r="M31" s="468"/>
      <c r="N31" s="468"/>
    </row>
    <row r="32" spans="1:14" ht="13.5" customHeight="1" x14ac:dyDescent="0.2">
      <c r="A32" s="490" t="s">
        <v>673</v>
      </c>
      <c r="B32" s="491">
        <v>490</v>
      </c>
      <c r="C32" s="492">
        <v>0</v>
      </c>
      <c r="D32" s="492"/>
      <c r="E32" s="474"/>
      <c r="F32" s="474"/>
      <c r="G32" s="474"/>
      <c r="H32" s="474"/>
      <c r="I32" s="474"/>
      <c r="J32" s="474"/>
      <c r="K32" s="479"/>
      <c r="L32" s="468"/>
      <c r="M32" s="468"/>
      <c r="N32" s="468"/>
    </row>
    <row r="33" spans="1:14" ht="13.5" customHeight="1" x14ac:dyDescent="0.2">
      <c r="A33" s="493" t="s">
        <v>321</v>
      </c>
      <c r="B33" s="491">
        <v>493</v>
      </c>
      <c r="C33" s="467">
        <v>0</v>
      </c>
      <c r="D33" s="467"/>
      <c r="E33" s="467"/>
      <c r="F33" s="467"/>
      <c r="G33" s="467"/>
      <c r="H33" s="467"/>
      <c r="I33" s="467"/>
      <c r="J33" s="467"/>
      <c r="K33" s="467"/>
      <c r="L33" s="467"/>
      <c r="M33" s="468"/>
      <c r="N33" s="469"/>
    </row>
    <row r="34" spans="1:14" ht="13.5" customHeight="1" thickBot="1" x14ac:dyDescent="0.25">
      <c r="A34" s="1692" t="s">
        <v>675</v>
      </c>
      <c r="B34" s="1693"/>
      <c r="C34" s="1694">
        <f>SUM(C25:C33)</f>
        <v>10174546</v>
      </c>
      <c r="D34" s="1694">
        <f t="shared" ref="D34:K34" si="1">SUM(D25:D33)</f>
        <v>0</v>
      </c>
      <c r="E34" s="1694">
        <f t="shared" si="1"/>
        <v>0</v>
      </c>
      <c r="F34" s="1694">
        <f t="shared" si="1"/>
        <v>0</v>
      </c>
      <c r="G34" s="1694">
        <f t="shared" si="1"/>
        <v>0</v>
      </c>
      <c r="H34" s="1694">
        <f t="shared" si="1"/>
        <v>0</v>
      </c>
      <c r="I34" s="1694">
        <f t="shared" si="1"/>
        <v>0</v>
      </c>
      <c r="J34" s="1694">
        <f t="shared" si="1"/>
        <v>0</v>
      </c>
      <c r="K34" s="1694">
        <f t="shared" si="1"/>
        <v>0</v>
      </c>
      <c r="L34" s="1675">
        <f>SUM(L33)</f>
        <v>0</v>
      </c>
      <c r="M34" s="468"/>
      <c r="N34" s="480"/>
    </row>
    <row r="35" spans="1:14" ht="18" customHeight="1" thickTop="1" x14ac:dyDescent="0.2">
      <c r="A35" s="2118" t="s">
        <v>550</v>
      </c>
      <c r="B35" s="2119"/>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690" t="s">
        <v>674</v>
      </c>
      <c r="B37" s="1695"/>
      <c r="C37" s="477"/>
      <c r="D37" s="477"/>
      <c r="E37" s="477"/>
      <c r="F37" s="477"/>
      <c r="G37" s="477"/>
      <c r="H37" s="477"/>
      <c r="I37" s="477"/>
      <c r="J37" s="477"/>
      <c r="K37" s="477"/>
      <c r="L37" s="480"/>
      <c r="M37" s="468"/>
      <c r="N37" s="1642">
        <f>SUM(N36:N36)</f>
        <v>0</v>
      </c>
    </row>
    <row r="38" spans="1:14" s="329" customFormat="1" ht="13.5" customHeight="1" thickTop="1" x14ac:dyDescent="0.2">
      <c r="A38" s="496" t="s">
        <v>440</v>
      </c>
      <c r="B38" s="483">
        <v>714</v>
      </c>
      <c r="C38" s="466">
        <v>0</v>
      </c>
      <c r="D38" s="466"/>
      <c r="E38" s="466"/>
      <c r="F38" s="466"/>
      <c r="G38" s="466"/>
      <c r="H38" s="466"/>
      <c r="I38" s="466"/>
      <c r="J38" s="467"/>
      <c r="K38" s="466"/>
      <c r="L38" s="481"/>
      <c r="M38" s="497"/>
      <c r="N38" s="497"/>
    </row>
    <row r="39" spans="1:14" s="329" customFormat="1" ht="13.5" customHeight="1" x14ac:dyDescent="0.2">
      <c r="A39" s="496" t="s">
        <v>360</v>
      </c>
      <c r="B39" s="483">
        <v>730</v>
      </c>
      <c r="C39" s="466">
        <f>+'Acct Summary 7-8'!C81-C38</f>
        <v>9698216</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6767072</v>
      </c>
      <c r="N40" s="497"/>
    </row>
    <row r="41" spans="1:14" ht="13.5" customHeight="1" thickBot="1" x14ac:dyDescent="0.25">
      <c r="A41" s="1690" t="s">
        <v>676</v>
      </c>
      <c r="B41" s="1660"/>
      <c r="C41" s="1642">
        <f>(SUM(C34,C37,C38,C39))</f>
        <v>19872762</v>
      </c>
      <c r="D41" s="1642">
        <f t="shared" ref="D41:L41" si="2">SUM(D34,D37,D38:D39)</f>
        <v>0</v>
      </c>
      <c r="E41" s="1642">
        <f t="shared" si="2"/>
        <v>0</v>
      </c>
      <c r="F41" s="1642">
        <f t="shared" si="2"/>
        <v>0</v>
      </c>
      <c r="G41" s="1642">
        <f t="shared" si="2"/>
        <v>0</v>
      </c>
      <c r="H41" s="1642">
        <f t="shared" si="2"/>
        <v>0</v>
      </c>
      <c r="I41" s="1642">
        <f t="shared" si="2"/>
        <v>0</v>
      </c>
      <c r="J41" s="1642">
        <f t="shared" si="2"/>
        <v>0</v>
      </c>
      <c r="K41" s="1642">
        <f t="shared" si="2"/>
        <v>0</v>
      </c>
      <c r="L41" s="1642">
        <f t="shared" si="2"/>
        <v>0</v>
      </c>
      <c r="M41" s="1642">
        <f>SUM(M40)</f>
        <v>6767072</v>
      </c>
      <c r="N41" s="1642">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9292DCF1-9FC7-4CD2-9BD8-11534F852062}" scale="110" colorId="8" showGridLines="0">
      <pane ySplit="2" topLeftCell="A3" activePane="bottomLeft" state="frozen"/>
      <selection pane="bottomLeft" activeCell="L45" sqref="L45"/>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831A72F-A9A9-457B-B51D-80CC7F3F6378}"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3" sqref="A3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1741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2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0" t="s">
        <v>1237</v>
      </c>
      <c r="B3" s="2141"/>
      <c r="C3" s="1528"/>
      <c r="D3" s="1529"/>
      <c r="E3" s="1529"/>
      <c r="F3" s="1529"/>
      <c r="G3" s="1529"/>
      <c r="H3" s="1529"/>
      <c r="I3" s="1529"/>
      <c r="J3" s="1529"/>
      <c r="K3" s="1530"/>
      <c r="L3" s="506"/>
    </row>
    <row r="4" spans="1:13" ht="15.75" customHeight="1" x14ac:dyDescent="0.2">
      <c r="A4" s="1885" t="s">
        <v>1575</v>
      </c>
      <c r="B4" s="1886">
        <v>1000</v>
      </c>
      <c r="C4" s="1696">
        <f>'Revenues 9-14'!C109</f>
        <v>29860887</v>
      </c>
      <c r="D4" s="1696">
        <f>'Revenues 9-14'!D109</f>
        <v>0</v>
      </c>
      <c r="E4" s="1696">
        <f>'Revenues 9-14'!E109</f>
        <v>0</v>
      </c>
      <c r="F4" s="1696">
        <f>'Revenues 9-14'!F109</f>
        <v>0</v>
      </c>
      <c r="G4" s="1696">
        <f>'Revenues 9-14'!G109</f>
        <v>0</v>
      </c>
      <c r="H4" s="1696">
        <f>'Revenues 9-14'!H109</f>
        <v>0</v>
      </c>
      <c r="I4" s="1696">
        <f>'Revenues 9-14'!I109</f>
        <v>0</v>
      </c>
      <c r="J4" s="1696">
        <f>'Revenues 9-14'!J109</f>
        <v>0</v>
      </c>
      <c r="K4" s="1696">
        <f>'Revenues 9-14'!K109</f>
        <v>0</v>
      </c>
      <c r="L4" s="347"/>
    </row>
    <row r="5" spans="1:13" ht="15.75" customHeight="1" x14ac:dyDescent="0.2">
      <c r="A5" s="1531" t="s">
        <v>1576</v>
      </c>
      <c r="B5" s="1532">
        <v>2000</v>
      </c>
      <c r="C5" s="1697">
        <f>'Revenues 9-14'!C114</f>
        <v>9488001</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3254397</v>
      </c>
      <c r="D6" s="1697">
        <f>'Revenues 9-14'!D173</f>
        <v>0</v>
      </c>
      <c r="E6" s="1697">
        <f>'Revenues 9-14'!E173</f>
        <v>0</v>
      </c>
      <c r="F6" s="1697">
        <f>'Revenues 9-14'!F173</f>
        <v>0</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1578</v>
      </c>
      <c r="B7" s="1533">
        <v>4000</v>
      </c>
      <c r="C7" s="1697">
        <f>'Revenues 9-14'!C274</f>
        <v>7248196</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49851481</v>
      </c>
      <c r="D8" s="1642">
        <f t="shared" ref="D8:K8" si="0">SUM(D4:D7)</f>
        <v>0</v>
      </c>
      <c r="E8" s="1642">
        <f t="shared" si="0"/>
        <v>0</v>
      </c>
      <c r="F8" s="1642">
        <f t="shared" si="0"/>
        <v>0</v>
      </c>
      <c r="G8" s="1642">
        <f t="shared" si="0"/>
        <v>0</v>
      </c>
      <c r="H8" s="1642">
        <f t="shared" si="0"/>
        <v>0</v>
      </c>
      <c r="I8" s="1642">
        <f t="shared" si="0"/>
        <v>0</v>
      </c>
      <c r="J8" s="1642">
        <f t="shared" si="0"/>
        <v>0</v>
      </c>
      <c r="K8" s="1642">
        <f t="shared" si="0"/>
        <v>0</v>
      </c>
      <c r="L8" s="347"/>
    </row>
    <row r="9" spans="1:13" ht="15.75" thickTop="1" x14ac:dyDescent="0.2">
      <c r="A9" s="514" t="s">
        <v>1742</v>
      </c>
      <c r="B9" s="515">
        <v>3998</v>
      </c>
      <c r="C9" s="481">
        <v>4994017</v>
      </c>
      <c r="D9" s="516"/>
      <c r="E9" s="481"/>
      <c r="F9" s="481"/>
      <c r="G9" s="517"/>
      <c r="H9" s="481"/>
      <c r="I9" s="509" t="s">
        <v>1231</v>
      </c>
      <c r="J9" s="478"/>
      <c r="K9" s="481"/>
      <c r="L9" s="347"/>
    </row>
    <row r="10" spans="1:13" s="519" customFormat="1" ht="13.5" thickBot="1" x14ac:dyDescent="0.25">
      <c r="A10" s="1690" t="s">
        <v>1235</v>
      </c>
      <c r="B10" s="1663"/>
      <c r="C10" s="1642">
        <f>SUM(C8:C9)</f>
        <v>54845498</v>
      </c>
      <c r="D10" s="1642">
        <f t="shared" ref="D10:K10" si="1">SUM(D8:D9)</f>
        <v>0</v>
      </c>
      <c r="E10" s="1642">
        <f t="shared" si="1"/>
        <v>0</v>
      </c>
      <c r="F10" s="1642">
        <f t="shared" si="1"/>
        <v>0</v>
      </c>
      <c r="G10" s="1642">
        <f t="shared" si="1"/>
        <v>0</v>
      </c>
      <c r="H10" s="1642">
        <f t="shared" si="1"/>
        <v>0</v>
      </c>
      <c r="I10" s="1642">
        <f t="shared" si="1"/>
        <v>0</v>
      </c>
      <c r="J10" s="1642">
        <f t="shared" si="1"/>
        <v>0</v>
      </c>
      <c r="K10" s="1642">
        <f t="shared" si="1"/>
        <v>0</v>
      </c>
      <c r="L10" s="518"/>
    </row>
    <row r="11" spans="1:13" s="519" customFormat="1" ht="16.7" customHeight="1" thickTop="1" x14ac:dyDescent="0.2">
      <c r="A11" s="2114" t="s">
        <v>1238</v>
      </c>
      <c r="B11" s="2115"/>
      <c r="C11" s="1525"/>
      <c r="D11" s="1526"/>
      <c r="E11" s="1526"/>
      <c r="F11" s="1526"/>
      <c r="G11" s="1526"/>
      <c r="H11" s="1526"/>
      <c r="I11" s="1526"/>
      <c r="J11" s="1526"/>
      <c r="K11" s="1527"/>
      <c r="L11" s="518"/>
    </row>
    <row r="12" spans="1:13" ht="15.75" customHeight="1" x14ac:dyDescent="0.2">
      <c r="A12" s="1531" t="s">
        <v>476</v>
      </c>
      <c r="B12" s="1533">
        <v>1000</v>
      </c>
      <c r="C12" s="1696">
        <f>'Expenditures 15-22'!K33</f>
        <v>20877611</v>
      </c>
      <c r="D12" s="520" t="s">
        <v>1231</v>
      </c>
      <c r="E12" s="468" t="s">
        <v>1231</v>
      </c>
      <c r="F12" s="468" t="s">
        <v>1231</v>
      </c>
      <c r="G12" s="1696">
        <f>'Expenditures 15-22'!K229</f>
        <v>0</v>
      </c>
      <c r="H12" s="521"/>
      <c r="I12" s="468" t="s">
        <v>1231</v>
      </c>
      <c r="J12" s="468" t="s">
        <v>1231</v>
      </c>
      <c r="K12" s="521" t="s">
        <v>1231</v>
      </c>
      <c r="L12" s="347"/>
    </row>
    <row r="13" spans="1:13" ht="15.75" customHeight="1" x14ac:dyDescent="0.2">
      <c r="A13" s="1531" t="s">
        <v>477</v>
      </c>
      <c r="B13" s="1533">
        <v>2000</v>
      </c>
      <c r="C13" s="1697">
        <f>'Expenditures 15-22'!K74</f>
        <v>19001854</v>
      </c>
      <c r="D13" s="1697">
        <f>'Expenditures 15-22'!K129</f>
        <v>0</v>
      </c>
      <c r="E13" s="469" t="s">
        <v>1231</v>
      </c>
      <c r="F13" s="1697">
        <f>'Expenditures 15-22'!K184</f>
        <v>0</v>
      </c>
      <c r="G13" s="1697">
        <f>'Expenditures 15-22'!K279</f>
        <v>0</v>
      </c>
      <c r="H13" s="1697">
        <f>'Expenditures 15-22'!K303</f>
        <v>0</v>
      </c>
      <c r="I13" s="468" t="s">
        <v>1231</v>
      </c>
      <c r="J13" s="1697">
        <f>'Expenditures 15-22'!K330</f>
        <v>0</v>
      </c>
      <c r="K13" s="1701">
        <f>'Expenditures 15-22'!K352</f>
        <v>0</v>
      </c>
      <c r="L13" s="347"/>
    </row>
    <row r="14" spans="1:13" ht="15.75" customHeight="1" x14ac:dyDescent="0.2">
      <c r="A14" s="1531" t="s">
        <v>469</v>
      </c>
      <c r="B14" s="1533">
        <v>3000</v>
      </c>
      <c r="C14" s="1697">
        <f>'Expenditures 15-22'!K75</f>
        <v>0</v>
      </c>
      <c r="D14" s="1697">
        <f>'Expenditures 15-22'!K130</f>
        <v>0</v>
      </c>
      <c r="E14" s="520" t="s">
        <v>1231</v>
      </c>
      <c r="F14" s="1697">
        <f>'Expenditures 15-22'!K185</f>
        <v>0</v>
      </c>
      <c r="G14" s="1697">
        <f>'Expenditures 15-22'!K280</f>
        <v>0</v>
      </c>
      <c r="H14" s="512"/>
      <c r="I14" s="468" t="s">
        <v>1231</v>
      </c>
      <c r="J14" s="468" t="s">
        <v>1231</v>
      </c>
      <c r="K14" s="512" t="s">
        <v>1231</v>
      </c>
      <c r="L14" s="347"/>
    </row>
    <row r="15" spans="1:13" ht="15.75" customHeight="1" x14ac:dyDescent="0.2">
      <c r="A15" s="1531" t="s">
        <v>109</v>
      </c>
      <c r="B15" s="1533">
        <v>4000</v>
      </c>
      <c r="C15" s="1697">
        <f>'Expenditures 15-22'!K102</f>
        <v>9488001</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0</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49367466</v>
      </c>
      <c r="D17" s="1642">
        <f t="shared" si="2"/>
        <v>0</v>
      </c>
      <c r="E17" s="1642">
        <f t="shared" si="2"/>
        <v>0</v>
      </c>
      <c r="F17" s="1642">
        <f t="shared" si="2"/>
        <v>0</v>
      </c>
      <c r="G17" s="1642">
        <f t="shared" si="2"/>
        <v>0</v>
      </c>
      <c r="H17" s="1642">
        <f t="shared" si="2"/>
        <v>0</v>
      </c>
      <c r="I17" s="468"/>
      <c r="J17" s="1642">
        <f>SUM(J12:J16)</f>
        <v>0</v>
      </c>
      <c r="K17" s="1642">
        <f>SUM(K12:K16)</f>
        <v>0</v>
      </c>
      <c r="L17" s="347"/>
    </row>
    <row r="18" spans="1:12" ht="15" customHeight="1" thickTop="1" x14ac:dyDescent="0.2">
      <c r="A18" s="1698" t="s">
        <v>1743</v>
      </c>
      <c r="B18" s="1699">
        <v>4180</v>
      </c>
      <c r="C18" s="1696">
        <f t="shared" ref="C18:H18" si="3">C9</f>
        <v>4994017</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54361483</v>
      </c>
      <c r="D19" s="1642">
        <f t="shared" si="4"/>
        <v>0</v>
      </c>
      <c r="E19" s="1642">
        <f t="shared" si="4"/>
        <v>0</v>
      </c>
      <c r="F19" s="1642">
        <f t="shared" si="4"/>
        <v>0</v>
      </c>
      <c r="G19" s="1642">
        <f t="shared" si="4"/>
        <v>0</v>
      </c>
      <c r="H19" s="1642">
        <f t="shared" si="4"/>
        <v>0</v>
      </c>
      <c r="I19" s="468"/>
      <c r="J19" s="1642">
        <f>SUM(J17:J18)</f>
        <v>0</v>
      </c>
      <c r="K19" s="1642">
        <f>SUM(K17:K18)</f>
        <v>0</v>
      </c>
      <c r="L19" s="347"/>
    </row>
    <row r="20" spans="1:12" ht="16.5" thickTop="1" thickBot="1" x14ac:dyDescent="0.25">
      <c r="A20" s="2130" t="s">
        <v>1744</v>
      </c>
      <c r="B20" s="2131"/>
      <c r="C20" s="1700">
        <f>C8-C17</f>
        <v>484015</v>
      </c>
      <c r="D20" s="1700">
        <f t="shared" ref="D20:K20" si="5">D8-D17</f>
        <v>0</v>
      </c>
      <c r="E20" s="1700">
        <f t="shared" si="5"/>
        <v>0</v>
      </c>
      <c r="F20" s="1700">
        <f t="shared" si="5"/>
        <v>0</v>
      </c>
      <c r="G20" s="1700">
        <f t="shared" si="5"/>
        <v>0</v>
      </c>
      <c r="H20" s="1700">
        <f t="shared" si="5"/>
        <v>0</v>
      </c>
      <c r="I20" s="1700">
        <f t="shared" si="5"/>
        <v>0</v>
      </c>
      <c r="J20" s="1700">
        <f t="shared" si="5"/>
        <v>0</v>
      </c>
      <c r="K20" s="1700">
        <f t="shared" si="5"/>
        <v>0</v>
      </c>
      <c r="L20" s="347"/>
    </row>
    <row r="21" spans="1:12" ht="16.7" customHeight="1" thickTop="1" x14ac:dyDescent="0.2">
      <c r="A21" s="2142" t="s">
        <v>616</v>
      </c>
      <c r="B21" s="2143"/>
      <c r="C21" s="1525"/>
      <c r="D21" s="1526"/>
      <c r="E21" s="1526"/>
      <c r="F21" s="1526"/>
      <c r="G21" s="1526"/>
      <c r="H21" s="1526"/>
      <c r="I21" s="1526"/>
      <c r="J21" s="1526"/>
      <c r="K21" s="1527"/>
      <c r="L21" s="524"/>
    </row>
    <row r="22" spans="1:12" ht="15.75" customHeight="1" collapsed="1" x14ac:dyDescent="0.2">
      <c r="A22" s="2138" t="s">
        <v>617</v>
      </c>
      <c r="B22" s="2139"/>
      <c r="C22" s="477"/>
      <c r="D22" s="477"/>
      <c r="E22" s="477"/>
      <c r="F22" s="477"/>
      <c r="G22" s="477"/>
      <c r="H22" s="477"/>
      <c r="I22" s="477"/>
      <c r="J22" s="477"/>
      <c r="K22" s="477"/>
      <c r="L22" s="347"/>
    </row>
    <row r="23" spans="1:12" s="485" customFormat="1" ht="15.75" customHeight="1" x14ac:dyDescent="0.2">
      <c r="A23" s="2134" t="s">
        <v>311</v>
      </c>
      <c r="B23" s="2135"/>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c r="E25" s="467"/>
      <c r="F25" s="467"/>
      <c r="G25" s="467"/>
      <c r="H25" s="467"/>
      <c r="I25" s="477"/>
      <c r="J25" s="467"/>
      <c r="K25" s="467"/>
      <c r="L25" s="524"/>
    </row>
    <row r="26" spans="1:12" s="485" customFormat="1" ht="13.5" customHeight="1" x14ac:dyDescent="0.2">
      <c r="A26" s="1444" t="s">
        <v>193</v>
      </c>
      <c r="B26" s="483">
        <v>7120</v>
      </c>
      <c r="C26" s="467">
        <v>0</v>
      </c>
      <c r="D26" s="467"/>
      <c r="E26" s="467"/>
      <c r="F26" s="467"/>
      <c r="G26" s="467"/>
      <c r="H26" s="467"/>
      <c r="I26" s="477"/>
      <c r="J26" s="467"/>
      <c r="K26" s="467"/>
      <c r="L26" s="524"/>
    </row>
    <row r="27" spans="1:12" s="485" customFormat="1" ht="13.5" customHeight="1" x14ac:dyDescent="0.2">
      <c r="A27" s="1444" t="s">
        <v>194</v>
      </c>
      <c r="B27" s="483">
        <v>7130</v>
      </c>
      <c r="C27" s="467">
        <v>0</v>
      </c>
      <c r="D27" s="467"/>
      <c r="E27" s="526"/>
      <c r="F27" s="467"/>
      <c r="G27" s="480"/>
      <c r="H27" s="480"/>
      <c r="I27" s="480"/>
      <c r="J27" s="480"/>
      <c r="K27" s="480"/>
      <c r="L27" s="524"/>
    </row>
    <row r="28" spans="1:12" s="485" customFormat="1" ht="13.5" customHeight="1" x14ac:dyDescent="0.2">
      <c r="A28" s="1444" t="s">
        <v>1461</v>
      </c>
      <c r="B28" s="483">
        <v>7140</v>
      </c>
      <c r="C28" s="467">
        <v>0</v>
      </c>
      <c r="D28" s="467"/>
      <c r="E28" s="467"/>
      <c r="F28" s="467"/>
      <c r="G28" s="467"/>
      <c r="H28" s="467"/>
      <c r="I28" s="467"/>
      <c r="J28" s="467"/>
      <c r="K28" s="467"/>
      <c r="L28" s="524"/>
    </row>
    <row r="29" spans="1:12" s="485" customFormat="1" ht="13.5" customHeight="1" x14ac:dyDescent="0.2">
      <c r="A29" s="1444" t="s">
        <v>312</v>
      </c>
      <c r="B29" s="483">
        <v>7150</v>
      </c>
      <c r="C29" s="475"/>
      <c r="D29" s="467"/>
      <c r="E29" s="475"/>
      <c r="F29" s="475"/>
      <c r="G29" s="475"/>
      <c r="H29" s="475"/>
      <c r="I29" s="475"/>
      <c r="J29" s="475"/>
      <c r="K29" s="475"/>
      <c r="L29" s="524"/>
    </row>
    <row r="30" spans="1:12" s="485" customFormat="1" ht="26.25" x14ac:dyDescent="0.2">
      <c r="A30" s="1444" t="s">
        <v>1876</v>
      </c>
      <c r="B30" s="527">
        <v>7160</v>
      </c>
      <c r="C30" s="477"/>
      <c r="D30" s="467"/>
      <c r="E30" s="477"/>
      <c r="F30" s="477"/>
      <c r="G30" s="477"/>
      <c r="H30" s="477"/>
      <c r="I30" s="477"/>
      <c r="J30" s="477"/>
      <c r="K30" s="477"/>
      <c r="L30" s="524"/>
    </row>
    <row r="31" spans="1:12" s="485" customFormat="1" ht="26.25" x14ac:dyDescent="0.2">
      <c r="A31" s="1444" t="s">
        <v>1880</v>
      </c>
      <c r="B31" s="527">
        <v>7170</v>
      </c>
      <c r="C31" s="477"/>
      <c r="D31" s="477"/>
      <c r="E31" s="474"/>
      <c r="F31" s="477"/>
      <c r="G31" s="477"/>
      <c r="H31" s="477"/>
      <c r="I31" s="477"/>
      <c r="J31" s="477"/>
      <c r="K31" s="477"/>
      <c r="L31" s="524"/>
    </row>
    <row r="32" spans="1:12" s="485" customFormat="1" ht="15.75" customHeight="1" x14ac:dyDescent="0.2">
      <c r="A32" s="2136" t="s">
        <v>1038</v>
      </c>
      <c r="B32" s="2137"/>
      <c r="C32" s="477"/>
      <c r="D32" s="477"/>
      <c r="E32" s="475"/>
      <c r="F32" s="477"/>
      <c r="G32" s="477"/>
      <c r="H32" s="477"/>
      <c r="I32" s="477"/>
      <c r="J32" s="477"/>
      <c r="K32" s="477"/>
      <c r="L32" s="524"/>
    </row>
    <row r="33" spans="1:12" s="485" customFormat="1" x14ac:dyDescent="0.2">
      <c r="A33" s="1444" t="s">
        <v>432</v>
      </c>
      <c r="B33" s="525">
        <v>7210</v>
      </c>
      <c r="C33" s="467">
        <v>0</v>
      </c>
      <c r="D33" s="467"/>
      <c r="E33" s="467"/>
      <c r="F33" s="467"/>
      <c r="G33" s="477"/>
      <c r="H33" s="467"/>
      <c r="I33" s="467"/>
      <c r="J33" s="467"/>
      <c r="K33" s="467"/>
      <c r="L33" s="524"/>
    </row>
    <row r="34" spans="1:12" s="485" customFormat="1" x14ac:dyDescent="0.2">
      <c r="A34" s="1444" t="s">
        <v>1058</v>
      </c>
      <c r="B34" s="525">
        <v>7220</v>
      </c>
      <c r="C34" s="467">
        <v>0</v>
      </c>
      <c r="D34" s="467"/>
      <c r="E34" s="467"/>
      <c r="F34" s="467"/>
      <c r="G34" s="477"/>
      <c r="H34" s="478"/>
      <c r="I34" s="478"/>
      <c r="J34" s="478"/>
      <c r="K34" s="478"/>
      <c r="L34" s="524"/>
    </row>
    <row r="35" spans="1:12" s="485" customFormat="1" x14ac:dyDescent="0.2">
      <c r="A35" s="1444" t="s">
        <v>1047</v>
      </c>
      <c r="B35" s="525">
        <v>7230</v>
      </c>
      <c r="C35" s="467">
        <v>0</v>
      </c>
      <c r="D35" s="467"/>
      <c r="E35" s="467"/>
      <c r="F35" s="467"/>
      <c r="G35" s="480"/>
      <c r="H35" s="467"/>
      <c r="I35" s="467"/>
      <c r="J35" s="467"/>
      <c r="K35" s="467"/>
      <c r="L35" s="524"/>
    </row>
    <row r="36" spans="1:12" s="485" customFormat="1" ht="15" x14ac:dyDescent="0.2">
      <c r="A36" s="1444" t="s">
        <v>1747</v>
      </c>
      <c r="B36" s="525">
        <v>7300</v>
      </c>
      <c r="C36" s="467">
        <v>0</v>
      </c>
      <c r="D36" s="467"/>
      <c r="E36" s="467"/>
      <c r="F36" s="467"/>
      <c r="G36" s="467"/>
      <c r="H36" s="467"/>
      <c r="I36" s="475"/>
      <c r="J36" s="467"/>
      <c r="K36" s="467"/>
      <c r="L36" s="524"/>
    </row>
    <row r="37" spans="1:12" s="485" customFormat="1" x14ac:dyDescent="0.2">
      <c r="A37" s="1444" t="s">
        <v>461</v>
      </c>
      <c r="B37" s="525">
        <v>7400</v>
      </c>
      <c r="C37" s="475"/>
      <c r="D37" s="475"/>
      <c r="E37" s="1697">
        <f>SUM(C54:D57,H54:H57)</f>
        <v>0</v>
      </c>
      <c r="F37" s="475"/>
      <c r="G37" s="475"/>
      <c r="H37" s="475"/>
      <c r="I37" s="477"/>
      <c r="J37" s="475"/>
      <c r="K37" s="475"/>
      <c r="L37" s="524"/>
    </row>
    <row r="38" spans="1:12" s="485" customFormat="1" x14ac:dyDescent="0.2">
      <c r="A38" s="1444" t="s">
        <v>462</v>
      </c>
      <c r="B38" s="525">
        <v>7500</v>
      </c>
      <c r="C38" s="477"/>
      <c r="D38" s="477"/>
      <c r="E38" s="1697">
        <f>SUM(C58:D61,H58:H61)</f>
        <v>0</v>
      </c>
      <c r="F38" s="477"/>
      <c r="G38" s="477"/>
      <c r="H38" s="477"/>
      <c r="I38" s="477"/>
      <c r="J38" s="477"/>
      <c r="K38" s="477"/>
      <c r="L38" s="524"/>
    </row>
    <row r="39" spans="1:12" s="485" customFormat="1" x14ac:dyDescent="0.2">
      <c r="A39" s="1444" t="s">
        <v>463</v>
      </c>
      <c r="B39" s="525">
        <v>7600</v>
      </c>
      <c r="C39" s="477"/>
      <c r="D39" s="477"/>
      <c r="E39" s="1697">
        <f>SUM(C62:D65)</f>
        <v>0</v>
      </c>
      <c r="F39" s="477"/>
      <c r="G39" s="477"/>
      <c r="H39" s="477"/>
      <c r="I39" s="477"/>
      <c r="J39" s="477"/>
      <c r="K39" s="477"/>
      <c r="L39" s="524"/>
    </row>
    <row r="40" spans="1:12" s="485" customFormat="1" ht="13.5" customHeight="1" x14ac:dyDescent="0.2">
      <c r="A40" s="1444" t="s">
        <v>663</v>
      </c>
      <c r="B40" s="483">
        <v>7700</v>
      </c>
      <c r="C40" s="477"/>
      <c r="D40" s="477"/>
      <c r="E40" s="1697">
        <f>SUM(C66:D69)</f>
        <v>0</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0</v>
      </c>
      <c r="I41" s="477"/>
      <c r="J41" s="477"/>
      <c r="K41" s="480"/>
      <c r="L41" s="524"/>
    </row>
    <row r="42" spans="1:12" s="485" customFormat="1" ht="13.5" customHeight="1" x14ac:dyDescent="0.2">
      <c r="A42" s="1444" t="s">
        <v>662</v>
      </c>
      <c r="B42" s="483">
        <v>7900</v>
      </c>
      <c r="C42" s="467">
        <v>0</v>
      </c>
      <c r="D42" s="467"/>
      <c r="E42" s="467"/>
      <c r="F42" s="467"/>
      <c r="G42" s="467"/>
      <c r="H42" s="467"/>
      <c r="I42" s="480"/>
      <c r="J42" s="480"/>
      <c r="K42" s="467"/>
      <c r="L42" s="524"/>
    </row>
    <row r="43" spans="1:12" s="485" customFormat="1" ht="13.5" customHeight="1" x14ac:dyDescent="0.2">
      <c r="A43" s="1444" t="s">
        <v>391</v>
      </c>
      <c r="B43" s="483">
        <v>7990</v>
      </c>
      <c r="C43" s="467">
        <v>0</v>
      </c>
      <c r="D43" s="467"/>
      <c r="E43" s="467"/>
      <c r="F43" s="467"/>
      <c r="G43" s="467"/>
      <c r="H43" s="467"/>
      <c r="I43" s="467"/>
      <c r="J43" s="467"/>
      <c r="K43" s="467"/>
      <c r="L43" s="524"/>
    </row>
    <row r="44" spans="1:12" s="485" customFormat="1" ht="13.5" customHeight="1" thickBot="1" x14ac:dyDescent="0.25">
      <c r="A44" s="2144" t="s">
        <v>392</v>
      </c>
      <c r="B44" s="2145"/>
      <c r="C44" s="1657">
        <f>SUM(C24:C43)</f>
        <v>0</v>
      </c>
      <c r="D44" s="1657">
        <f t="shared" ref="D44:K44" si="6">SUM(D24:D43)</f>
        <v>0</v>
      </c>
      <c r="E44" s="1657">
        <f t="shared" si="6"/>
        <v>0</v>
      </c>
      <c r="F44" s="1657">
        <f t="shared" si="6"/>
        <v>0</v>
      </c>
      <c r="G44" s="1657">
        <f t="shared" si="6"/>
        <v>0</v>
      </c>
      <c r="H44" s="1657">
        <f t="shared" si="6"/>
        <v>0</v>
      </c>
      <c r="I44" s="1657">
        <f t="shared" si="6"/>
        <v>0</v>
      </c>
      <c r="J44" s="1657">
        <f t="shared" si="6"/>
        <v>0</v>
      </c>
      <c r="K44" s="1657">
        <f t="shared" si="6"/>
        <v>0</v>
      </c>
      <c r="L44" s="524"/>
    </row>
    <row r="45" spans="1:12" ht="15.75" customHeight="1" thickTop="1" x14ac:dyDescent="0.2">
      <c r="A45" s="2138" t="s">
        <v>110</v>
      </c>
      <c r="B45" s="2139"/>
      <c r="C45" s="528"/>
      <c r="D45" s="528"/>
      <c r="E45" s="528"/>
      <c r="F45" s="528"/>
      <c r="G45" s="528"/>
      <c r="H45" s="528"/>
      <c r="I45" s="528"/>
      <c r="J45" s="528"/>
      <c r="K45" s="528"/>
      <c r="L45" s="347"/>
    </row>
    <row r="46" spans="1:12" s="485" customFormat="1" ht="15.75" customHeight="1" x14ac:dyDescent="0.2">
      <c r="A46" s="2146" t="s">
        <v>111</v>
      </c>
      <c r="B46" s="2147"/>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97">
        <f>SUM(C24,C25:H25,J25:K25)</f>
        <v>0</v>
      </c>
      <c r="J47" s="477"/>
      <c r="K47" s="477"/>
      <c r="L47" s="529"/>
    </row>
    <row r="48" spans="1:12" s="485" customFormat="1" ht="15" x14ac:dyDescent="0.2">
      <c r="A48" s="1445" t="s">
        <v>1749</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0</v>
      </c>
      <c r="D49" s="467"/>
      <c r="E49" s="480"/>
      <c r="F49" s="467"/>
      <c r="G49" s="480"/>
      <c r="H49" s="480"/>
      <c r="I49" s="477"/>
      <c r="J49" s="480"/>
      <c r="K49" s="477"/>
      <c r="L49" s="524"/>
    </row>
    <row r="50" spans="1:12" s="485" customFormat="1" x14ac:dyDescent="0.2">
      <c r="A50" s="1445" t="s">
        <v>1461</v>
      </c>
      <c r="B50" s="483">
        <v>8140</v>
      </c>
      <c r="C50" s="467">
        <v>0</v>
      </c>
      <c r="D50" s="467"/>
      <c r="E50" s="467"/>
      <c r="F50" s="467"/>
      <c r="G50" s="467"/>
      <c r="H50" s="467"/>
      <c r="I50" s="477"/>
      <c r="J50" s="467"/>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1879</v>
      </c>
      <c r="B52" s="483">
        <v>8160</v>
      </c>
      <c r="C52" s="477"/>
      <c r="D52" s="477"/>
      <c r="E52" s="477"/>
      <c r="F52" s="477"/>
      <c r="G52" s="477"/>
      <c r="H52" s="477"/>
      <c r="I52" s="477"/>
      <c r="J52" s="477"/>
      <c r="K52" s="1697">
        <f>D30</f>
        <v>0</v>
      </c>
      <c r="L52" s="524"/>
    </row>
    <row r="53" spans="1:12" s="485" customFormat="1" ht="26.25" x14ac:dyDescent="0.2">
      <c r="A53" s="1445" t="s">
        <v>1878</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0</v>
      </c>
      <c r="D54" s="530"/>
      <c r="E54" s="477"/>
      <c r="F54" s="477"/>
      <c r="G54" s="477"/>
      <c r="H54" s="530"/>
      <c r="I54" s="477"/>
      <c r="J54" s="477"/>
      <c r="K54" s="475"/>
      <c r="L54" s="524"/>
    </row>
    <row r="55" spans="1:12" s="485" customFormat="1" ht="14.25" thickTop="1" thickBot="1" x14ac:dyDescent="0.25">
      <c r="A55" s="1446" t="s">
        <v>717</v>
      </c>
      <c r="B55" s="483">
        <v>8420</v>
      </c>
      <c r="C55" s="531">
        <v>0</v>
      </c>
      <c r="D55" s="531"/>
      <c r="E55" s="477"/>
      <c r="F55" s="477"/>
      <c r="G55" s="477"/>
      <c r="H55" s="530"/>
      <c r="I55" s="477"/>
      <c r="J55" s="477"/>
      <c r="K55" s="477"/>
      <c r="L55" s="524"/>
    </row>
    <row r="56" spans="1:12" s="485" customFormat="1" ht="14.25" thickTop="1" thickBot="1" x14ac:dyDescent="0.25">
      <c r="A56" s="1445" t="s">
        <v>602</v>
      </c>
      <c r="B56" s="483">
        <v>8430</v>
      </c>
      <c r="C56" s="531">
        <v>0</v>
      </c>
      <c r="D56" s="531"/>
      <c r="E56" s="477"/>
      <c r="F56" s="477"/>
      <c r="G56" s="477"/>
      <c r="H56" s="530"/>
      <c r="I56" s="477"/>
      <c r="J56" s="477"/>
      <c r="K56" s="477"/>
      <c r="L56" s="524"/>
    </row>
    <row r="57" spans="1:12" s="485" customFormat="1" ht="14.25" thickTop="1" thickBot="1" x14ac:dyDescent="0.25">
      <c r="A57" s="1446" t="s">
        <v>599</v>
      </c>
      <c r="B57" s="483">
        <v>8440</v>
      </c>
      <c r="C57" s="531">
        <v>0</v>
      </c>
      <c r="D57" s="531"/>
      <c r="E57" s="477"/>
      <c r="F57" s="477"/>
      <c r="G57" s="477"/>
      <c r="H57" s="530"/>
      <c r="I57" s="477"/>
      <c r="J57" s="477"/>
      <c r="K57" s="477"/>
      <c r="L57" s="524"/>
    </row>
    <row r="58" spans="1:12" s="485" customFormat="1" ht="14.25" thickTop="1" thickBot="1" x14ac:dyDescent="0.25">
      <c r="A58" s="1445" t="s">
        <v>600</v>
      </c>
      <c r="B58" s="483">
        <v>8510</v>
      </c>
      <c r="C58" s="531">
        <v>0</v>
      </c>
      <c r="D58" s="531"/>
      <c r="E58" s="477"/>
      <c r="F58" s="477"/>
      <c r="G58" s="477"/>
      <c r="H58" s="530"/>
      <c r="I58" s="477"/>
      <c r="J58" s="477"/>
      <c r="K58" s="477"/>
      <c r="L58" s="524"/>
    </row>
    <row r="59" spans="1:12" s="485" customFormat="1" ht="14.25" thickTop="1" thickBot="1" x14ac:dyDescent="0.25">
      <c r="A59" s="1447" t="s">
        <v>718</v>
      </c>
      <c r="B59" s="483">
        <v>8520</v>
      </c>
      <c r="C59" s="531">
        <v>0</v>
      </c>
      <c r="D59" s="531"/>
      <c r="E59" s="477"/>
      <c r="F59" s="477"/>
      <c r="G59" s="477"/>
      <c r="H59" s="530"/>
      <c r="I59" s="477"/>
      <c r="J59" s="477"/>
      <c r="K59" s="477"/>
      <c r="L59" s="524"/>
    </row>
    <row r="60" spans="1:12" s="485" customFormat="1" ht="14.25" thickTop="1" thickBot="1" x14ac:dyDescent="0.25">
      <c r="A60" s="1445" t="s">
        <v>601</v>
      </c>
      <c r="B60" s="483">
        <v>8530</v>
      </c>
      <c r="C60" s="531">
        <v>0</v>
      </c>
      <c r="D60" s="531"/>
      <c r="E60" s="477"/>
      <c r="F60" s="477"/>
      <c r="G60" s="477"/>
      <c r="H60" s="530"/>
      <c r="I60" s="477"/>
      <c r="J60" s="477"/>
      <c r="K60" s="477"/>
      <c r="L60" s="524"/>
    </row>
    <row r="61" spans="1:12" s="485" customFormat="1" ht="14.25" thickTop="1" thickBot="1" x14ac:dyDescent="0.25">
      <c r="A61" s="1446" t="s">
        <v>767</v>
      </c>
      <c r="B61" s="483">
        <v>8540</v>
      </c>
      <c r="C61" s="531">
        <v>0</v>
      </c>
      <c r="D61" s="531"/>
      <c r="E61" s="477"/>
      <c r="F61" s="477"/>
      <c r="G61" s="477"/>
      <c r="H61" s="530"/>
      <c r="I61" s="477"/>
      <c r="J61" s="477"/>
      <c r="K61" s="477"/>
      <c r="L61" s="524"/>
    </row>
    <row r="62" spans="1:12" s="485" customFormat="1" ht="13.5" customHeight="1" thickTop="1" thickBot="1" x14ac:dyDescent="0.25">
      <c r="A62" s="1445" t="s">
        <v>768</v>
      </c>
      <c r="B62" s="483">
        <v>8610</v>
      </c>
      <c r="C62" s="531">
        <v>0</v>
      </c>
      <c r="D62" s="531"/>
      <c r="E62" s="477"/>
      <c r="F62" s="477"/>
      <c r="G62" s="477"/>
      <c r="H62" s="477"/>
      <c r="I62" s="477"/>
      <c r="J62" s="477"/>
      <c r="K62" s="477"/>
      <c r="L62" s="524"/>
    </row>
    <row r="63" spans="1:12" s="485" customFormat="1" ht="14.25" thickTop="1" thickBot="1" x14ac:dyDescent="0.25">
      <c r="A63" s="1446" t="s">
        <v>719</v>
      </c>
      <c r="B63" s="483">
        <v>8620</v>
      </c>
      <c r="C63" s="531">
        <v>0</v>
      </c>
      <c r="D63" s="531"/>
      <c r="E63" s="477"/>
      <c r="F63" s="477"/>
      <c r="G63" s="477"/>
      <c r="H63" s="477"/>
      <c r="I63" s="477"/>
      <c r="J63" s="477"/>
      <c r="K63" s="477"/>
      <c r="L63" s="524"/>
    </row>
    <row r="64" spans="1:12" s="485" customFormat="1" ht="13.5" customHeight="1" thickTop="1" thickBot="1" x14ac:dyDescent="0.25">
      <c r="A64" s="1445" t="s">
        <v>769</v>
      </c>
      <c r="B64" s="483">
        <v>8630</v>
      </c>
      <c r="C64" s="531">
        <v>0</v>
      </c>
      <c r="D64" s="531"/>
      <c r="E64" s="477"/>
      <c r="F64" s="477"/>
      <c r="G64" s="477"/>
      <c r="H64" s="477"/>
      <c r="I64" s="477"/>
      <c r="J64" s="477"/>
      <c r="K64" s="477"/>
      <c r="L64" s="524"/>
    </row>
    <row r="65" spans="1:12" s="485" customFormat="1" ht="14.25" thickTop="1" thickBot="1" x14ac:dyDescent="0.25">
      <c r="A65" s="1446" t="s">
        <v>770</v>
      </c>
      <c r="B65" s="483">
        <v>8640</v>
      </c>
      <c r="C65" s="531">
        <v>0</v>
      </c>
      <c r="D65" s="531"/>
      <c r="E65" s="477"/>
      <c r="F65" s="477"/>
      <c r="G65" s="477"/>
      <c r="H65" s="477"/>
      <c r="I65" s="477"/>
      <c r="J65" s="477"/>
      <c r="K65" s="477"/>
      <c r="L65" s="524"/>
    </row>
    <row r="66" spans="1:12" s="485" customFormat="1" ht="14.25" thickTop="1" thickBot="1" x14ac:dyDescent="0.25">
      <c r="A66" s="1445" t="s">
        <v>771</v>
      </c>
      <c r="B66" s="483">
        <v>8710</v>
      </c>
      <c r="C66" s="531">
        <v>0</v>
      </c>
      <c r="D66" s="531"/>
      <c r="E66" s="477"/>
      <c r="F66" s="477"/>
      <c r="G66" s="477"/>
      <c r="H66" s="477"/>
      <c r="I66" s="477"/>
      <c r="J66" s="477"/>
      <c r="K66" s="477"/>
      <c r="L66" s="524"/>
    </row>
    <row r="67" spans="1:12" s="485" customFormat="1" ht="14.25" thickTop="1" thickBot="1" x14ac:dyDescent="0.25">
      <c r="A67" s="1446" t="s">
        <v>720</v>
      </c>
      <c r="B67" s="483">
        <v>8720</v>
      </c>
      <c r="C67" s="531">
        <v>0</v>
      </c>
      <c r="D67" s="531"/>
      <c r="E67" s="477"/>
      <c r="F67" s="477"/>
      <c r="G67" s="477"/>
      <c r="H67" s="477"/>
      <c r="I67" s="477"/>
      <c r="J67" s="477"/>
      <c r="K67" s="477"/>
      <c r="L67" s="524"/>
    </row>
    <row r="68" spans="1:12" s="485" customFormat="1" ht="14.25" thickTop="1" thickBot="1" x14ac:dyDescent="0.25">
      <c r="A68" s="1447" t="s">
        <v>772</v>
      </c>
      <c r="B68" s="483">
        <v>8730</v>
      </c>
      <c r="C68" s="531">
        <v>0</v>
      </c>
      <c r="D68" s="531"/>
      <c r="E68" s="477"/>
      <c r="F68" s="477"/>
      <c r="G68" s="477"/>
      <c r="H68" s="477"/>
      <c r="I68" s="477"/>
      <c r="J68" s="477"/>
      <c r="K68" s="477"/>
      <c r="L68" s="524"/>
    </row>
    <row r="69" spans="1:12" s="485" customFormat="1" ht="14.25" thickTop="1" thickBot="1" x14ac:dyDescent="0.25">
      <c r="A69" s="1446" t="s">
        <v>773</v>
      </c>
      <c r="B69" s="483">
        <v>8740</v>
      </c>
      <c r="C69" s="531">
        <v>0</v>
      </c>
      <c r="D69" s="531"/>
      <c r="E69" s="477"/>
      <c r="F69" s="477"/>
      <c r="G69" s="477"/>
      <c r="H69" s="477"/>
      <c r="I69" s="477"/>
      <c r="J69" s="477"/>
      <c r="K69" s="477"/>
      <c r="L69" s="524"/>
    </row>
    <row r="70" spans="1:12" s="485" customFormat="1" ht="14.25" thickTop="1" thickBot="1" x14ac:dyDescent="0.25">
      <c r="A70" s="1445" t="s">
        <v>774</v>
      </c>
      <c r="B70" s="483">
        <v>8810</v>
      </c>
      <c r="C70" s="531">
        <v>0</v>
      </c>
      <c r="D70" s="531"/>
      <c r="E70" s="477"/>
      <c r="F70" s="477"/>
      <c r="G70" s="477"/>
      <c r="H70" s="477"/>
      <c r="I70" s="477"/>
      <c r="J70" s="477"/>
      <c r="K70" s="477"/>
      <c r="L70" s="524"/>
    </row>
    <row r="71" spans="1:12" s="485" customFormat="1" ht="14.25" thickTop="1" thickBot="1" x14ac:dyDescent="0.25">
      <c r="A71" s="1445" t="s">
        <v>778</v>
      </c>
      <c r="B71" s="483">
        <v>8820</v>
      </c>
      <c r="C71" s="531">
        <v>0</v>
      </c>
      <c r="D71" s="531"/>
      <c r="E71" s="477"/>
      <c r="F71" s="477"/>
      <c r="G71" s="477"/>
      <c r="H71" s="477"/>
      <c r="I71" s="477"/>
      <c r="J71" s="477"/>
      <c r="K71" s="477"/>
      <c r="L71" s="524"/>
    </row>
    <row r="72" spans="1:12" s="485" customFormat="1" ht="14.25" thickTop="1" thickBot="1" x14ac:dyDescent="0.25">
      <c r="A72" s="1445" t="s">
        <v>775</v>
      </c>
      <c r="B72" s="483">
        <v>8830</v>
      </c>
      <c r="C72" s="531">
        <v>0</v>
      </c>
      <c r="D72" s="531"/>
      <c r="E72" s="477"/>
      <c r="F72" s="477"/>
      <c r="G72" s="477"/>
      <c r="H72" s="477"/>
      <c r="I72" s="477"/>
      <c r="J72" s="477"/>
      <c r="K72" s="477"/>
      <c r="L72" s="524"/>
    </row>
    <row r="73" spans="1:12" s="485" customFormat="1" ht="14.25" thickTop="1" thickBot="1" x14ac:dyDescent="0.25">
      <c r="A73" s="1445" t="s">
        <v>776</v>
      </c>
      <c r="B73" s="483">
        <v>8840</v>
      </c>
      <c r="C73" s="531">
        <v>0</v>
      </c>
      <c r="D73" s="531"/>
      <c r="E73" s="477"/>
      <c r="F73" s="477"/>
      <c r="G73" s="477"/>
      <c r="H73" s="477"/>
      <c r="I73" s="477"/>
      <c r="J73" s="477"/>
      <c r="K73" s="480"/>
      <c r="L73" s="524"/>
    </row>
    <row r="74" spans="1:12" s="485" customFormat="1" ht="14.25" thickTop="1" thickBot="1" x14ac:dyDescent="0.25">
      <c r="A74" s="1445" t="s">
        <v>393</v>
      </c>
      <c r="B74" s="483">
        <v>8910</v>
      </c>
      <c r="C74" s="531">
        <v>0</v>
      </c>
      <c r="D74" s="531"/>
      <c r="E74" s="480"/>
      <c r="F74" s="530"/>
      <c r="G74" s="530"/>
      <c r="H74" s="530"/>
      <c r="I74" s="480"/>
      <c r="J74" s="480"/>
      <c r="K74" s="530"/>
      <c r="L74" s="524"/>
    </row>
    <row r="75" spans="1:12" s="485" customFormat="1" ht="14.25" thickTop="1" thickBot="1" x14ac:dyDescent="0.25">
      <c r="A75" s="1448" t="s">
        <v>459</v>
      </c>
      <c r="B75" s="483">
        <v>8990</v>
      </c>
      <c r="C75" s="531">
        <v>0</v>
      </c>
      <c r="D75" s="531"/>
      <c r="E75" s="530"/>
      <c r="F75" s="532"/>
      <c r="G75" s="532"/>
      <c r="H75" s="532"/>
      <c r="I75" s="530"/>
      <c r="J75" s="530"/>
      <c r="K75" s="532"/>
      <c r="L75" s="524"/>
    </row>
    <row r="76" spans="1:12" s="485" customFormat="1" ht="14.25" thickTop="1" thickBot="1" x14ac:dyDescent="0.25">
      <c r="A76" s="2120" t="s">
        <v>460</v>
      </c>
      <c r="B76" s="2121"/>
      <c r="C76" s="1657">
        <f t="shared" ref="C76:K76" si="7">SUM(C47:C75)</f>
        <v>0</v>
      </c>
      <c r="D76" s="1657">
        <f t="shared" si="7"/>
        <v>0</v>
      </c>
      <c r="E76" s="1657">
        <f t="shared" si="7"/>
        <v>0</v>
      </c>
      <c r="F76" s="1657">
        <f t="shared" si="7"/>
        <v>0</v>
      </c>
      <c r="G76" s="1657">
        <f t="shared" si="7"/>
        <v>0</v>
      </c>
      <c r="H76" s="1657">
        <f t="shared" si="7"/>
        <v>0</v>
      </c>
      <c r="I76" s="1657">
        <f t="shared" si="7"/>
        <v>0</v>
      </c>
      <c r="J76" s="1657">
        <f t="shared" si="7"/>
        <v>0</v>
      </c>
      <c r="K76" s="1657">
        <f t="shared" si="7"/>
        <v>0</v>
      </c>
      <c r="L76" s="524"/>
    </row>
    <row r="77" spans="1:12" ht="14.25" thickTop="1" thickBot="1" x14ac:dyDescent="0.25">
      <c r="A77" s="2122" t="s">
        <v>1239</v>
      </c>
      <c r="B77" s="2123"/>
      <c r="C77" s="1657">
        <f t="shared" ref="C77:K77" si="8">C44-C76</f>
        <v>0</v>
      </c>
      <c r="D77" s="1657">
        <f t="shared" si="8"/>
        <v>0</v>
      </c>
      <c r="E77" s="1657">
        <f t="shared" si="8"/>
        <v>0</v>
      </c>
      <c r="F77" s="1657">
        <f t="shared" si="8"/>
        <v>0</v>
      </c>
      <c r="G77" s="1657">
        <f t="shared" si="8"/>
        <v>0</v>
      </c>
      <c r="H77" s="1657">
        <f t="shared" si="8"/>
        <v>0</v>
      </c>
      <c r="I77" s="1657">
        <f t="shared" si="8"/>
        <v>0</v>
      </c>
      <c r="J77" s="1657">
        <f t="shared" si="8"/>
        <v>0</v>
      </c>
      <c r="K77" s="1657">
        <f t="shared" si="8"/>
        <v>0</v>
      </c>
      <c r="L77" s="347"/>
    </row>
    <row r="78" spans="1:12" ht="21.75" customHeight="1" thickTop="1" thickBot="1" x14ac:dyDescent="0.25">
      <c r="A78" s="2126" t="s">
        <v>618</v>
      </c>
      <c r="B78" s="2127"/>
      <c r="C78" s="1656">
        <f t="shared" ref="C78:K78" si="9">C20+C77</f>
        <v>484015</v>
      </c>
      <c r="D78" s="1656">
        <f t="shared" si="9"/>
        <v>0</v>
      </c>
      <c r="E78" s="1656">
        <f t="shared" si="9"/>
        <v>0</v>
      </c>
      <c r="F78" s="1656">
        <f t="shared" si="9"/>
        <v>0</v>
      </c>
      <c r="G78" s="1656">
        <f t="shared" si="9"/>
        <v>0</v>
      </c>
      <c r="H78" s="1656">
        <f t="shared" si="9"/>
        <v>0</v>
      </c>
      <c r="I78" s="1656">
        <f t="shared" si="9"/>
        <v>0</v>
      </c>
      <c r="J78" s="1656">
        <f t="shared" si="9"/>
        <v>0</v>
      </c>
      <c r="K78" s="1656">
        <f t="shared" si="9"/>
        <v>0</v>
      </c>
      <c r="L78" s="533"/>
    </row>
    <row r="79" spans="1:12" ht="13.5" thickTop="1" x14ac:dyDescent="0.2">
      <c r="A79" s="1449" t="s">
        <v>2051</v>
      </c>
      <c r="B79" s="534"/>
      <c r="C79" s="478">
        <v>9214201</v>
      </c>
      <c r="D79" s="535"/>
      <c r="E79" s="535"/>
      <c r="F79" s="535"/>
      <c r="G79" s="535"/>
      <c r="H79" s="535"/>
      <c r="I79" s="535"/>
      <c r="J79" s="535"/>
      <c r="K79" s="535"/>
      <c r="L79" s="347"/>
    </row>
    <row r="80" spans="1:12" x14ac:dyDescent="0.2">
      <c r="A80" s="2132" t="s">
        <v>1877</v>
      </c>
      <c r="B80" s="2133"/>
      <c r="C80" s="467"/>
      <c r="D80" s="467"/>
      <c r="E80" s="467"/>
      <c r="F80" s="467"/>
      <c r="G80" s="467"/>
      <c r="H80" s="467"/>
      <c r="I80" s="467"/>
      <c r="J80" s="467"/>
      <c r="K80" s="467"/>
      <c r="L80" s="347"/>
    </row>
    <row r="81" spans="1:12" ht="13.5" thickBot="1" x14ac:dyDescent="0.25">
      <c r="A81" s="2124" t="s">
        <v>2052</v>
      </c>
      <c r="B81" s="2125"/>
      <c r="C81" s="1642">
        <f>(SUM(C78:C80))</f>
        <v>9698216</v>
      </c>
      <c r="D81" s="1642">
        <f>SUM(D78:D80)</f>
        <v>0</v>
      </c>
      <c r="E81" s="1642">
        <f t="shared" ref="E81:K81" si="10">SUM(E78:E80)</f>
        <v>0</v>
      </c>
      <c r="F81" s="1642">
        <f t="shared" si="10"/>
        <v>0</v>
      </c>
      <c r="G81" s="1642">
        <f t="shared" si="10"/>
        <v>0</v>
      </c>
      <c r="H81" s="1642">
        <f t="shared" si="10"/>
        <v>0</v>
      </c>
      <c r="I81" s="1642">
        <f t="shared" si="10"/>
        <v>0</v>
      </c>
      <c r="J81" s="1642">
        <f t="shared" si="10"/>
        <v>0</v>
      </c>
      <c r="K81" s="1642">
        <f t="shared" si="10"/>
        <v>0</v>
      </c>
      <c r="L81" s="347"/>
    </row>
    <row r="82" spans="1:12" ht="0.75" customHeight="1" thickTop="1" thickBot="1" x14ac:dyDescent="0.25">
      <c r="A82" s="536" t="s">
        <v>361</v>
      </c>
      <c r="B82" s="537"/>
      <c r="C82" s="538">
        <f>(C81-C79)</f>
        <v>484015</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4.9907632496533384E-2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9292DCF1-9FC7-4CD2-9BD8-11534F852062}" scale="110" colorId="8" showGridLines="0" hiddenRows="1">
      <pane ySplit="2" topLeftCell="A57" activePane="bottomLeft" state="frozenSplit"/>
      <selection pane="bottomLeft" activeCell="H87" sqref="H87"/>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831A72F-A9A9-457B-B51D-80CC7F3F6378}"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6" activePane="bottomLeft" state="frozen"/>
      <selection activeCell="A47" sqref="A47"/>
      <selection pane="bottomLeft" activeCell="C25" sqref="C2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28" t="s">
        <v>1884</v>
      </c>
      <c r="B1" s="452"/>
      <c r="C1" s="453" t="s">
        <v>445</v>
      </c>
      <c r="D1" s="453" t="s">
        <v>446</v>
      </c>
      <c r="E1" s="453" t="s">
        <v>447</v>
      </c>
      <c r="F1" s="453" t="s">
        <v>448</v>
      </c>
      <c r="G1" s="453" t="s">
        <v>449</v>
      </c>
      <c r="H1" s="453" t="s">
        <v>450</v>
      </c>
      <c r="I1" s="453" t="s">
        <v>451</v>
      </c>
      <c r="J1" s="453" t="s">
        <v>452</v>
      </c>
      <c r="K1" s="453" t="s">
        <v>780</v>
      </c>
    </row>
    <row r="2" spans="1:12" ht="36" x14ac:dyDescent="0.2">
      <c r="A2" s="212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1750</v>
      </c>
      <c r="B5" s="547"/>
      <c r="C5" s="481">
        <v>0</v>
      </c>
      <c r="D5" s="481"/>
      <c r="E5" s="466"/>
      <c r="F5" s="548"/>
      <c r="G5" s="466"/>
      <c r="H5" s="466"/>
      <c r="I5" s="466"/>
      <c r="J5" s="467"/>
      <c r="K5" s="466"/>
    </row>
    <row r="6" spans="1:12" ht="15" x14ac:dyDescent="0.2">
      <c r="A6" s="463" t="s">
        <v>1751</v>
      </c>
      <c r="B6" s="470">
        <v>1130</v>
      </c>
      <c r="C6" s="466">
        <v>0</v>
      </c>
      <c r="D6" s="466"/>
      <c r="E6" s="475"/>
      <c r="F6" s="475"/>
      <c r="G6" s="468"/>
      <c r="H6" s="468"/>
      <c r="I6" s="468"/>
      <c r="J6" s="468"/>
      <c r="K6" s="468"/>
    </row>
    <row r="7" spans="1:12" x14ac:dyDescent="0.2">
      <c r="A7" s="463" t="s">
        <v>112</v>
      </c>
      <c r="B7" s="549">
        <v>1140</v>
      </c>
      <c r="C7" s="466">
        <v>0</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c r="E11" s="466"/>
      <c r="F11" s="466"/>
      <c r="G11" s="466"/>
      <c r="H11" s="466"/>
      <c r="I11" s="466"/>
      <c r="J11" s="467"/>
      <c r="K11" s="466"/>
      <c r="L11" s="552"/>
    </row>
    <row r="12" spans="1:12" ht="12.75" customHeight="1" thickBot="1" x14ac:dyDescent="0.25">
      <c r="A12" s="1659" t="s">
        <v>29</v>
      </c>
      <c r="B12" s="1660"/>
      <c r="C12" s="1661">
        <f t="shared" ref="C12:K12" si="0">SUM(C5:C11)</f>
        <v>0</v>
      </c>
      <c r="D12" s="1661">
        <f t="shared" si="0"/>
        <v>0</v>
      </c>
      <c r="E12" s="1661">
        <f t="shared" si="0"/>
        <v>0</v>
      </c>
      <c r="F12" s="1661">
        <f t="shared" si="0"/>
        <v>0</v>
      </c>
      <c r="G12" s="1661">
        <f t="shared" si="0"/>
        <v>0</v>
      </c>
      <c r="H12" s="1661">
        <f t="shared" si="0"/>
        <v>0</v>
      </c>
      <c r="I12" s="1661">
        <f t="shared" si="0"/>
        <v>0</v>
      </c>
      <c r="J12" s="1661">
        <f t="shared" si="0"/>
        <v>0</v>
      </c>
      <c r="K12" s="1642">
        <f t="shared" si="0"/>
        <v>0</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c r="E14" s="466"/>
      <c r="F14" s="466"/>
      <c r="G14" s="466"/>
      <c r="H14" s="466"/>
      <c r="I14" s="466"/>
      <c r="J14" s="467"/>
      <c r="K14" s="466"/>
    </row>
    <row r="15" spans="1:12" ht="12.75" customHeight="1" x14ac:dyDescent="0.2">
      <c r="A15" s="463" t="s">
        <v>97</v>
      </c>
      <c r="B15" s="470">
        <v>1220</v>
      </c>
      <c r="C15" s="551">
        <v>0</v>
      </c>
      <c r="D15" s="466"/>
      <c r="E15" s="466"/>
      <c r="F15" s="466"/>
      <c r="G15" s="466"/>
      <c r="H15" s="466"/>
      <c r="I15" s="466"/>
      <c r="J15" s="467"/>
      <c r="K15" s="466"/>
    </row>
    <row r="16" spans="1:12" ht="15" customHeight="1" x14ac:dyDescent="0.2">
      <c r="A16" s="463" t="s">
        <v>1752</v>
      </c>
      <c r="B16" s="549">
        <v>1230</v>
      </c>
      <c r="C16" s="551">
        <v>0</v>
      </c>
      <c r="D16" s="466"/>
      <c r="E16" s="466"/>
      <c r="F16" s="466"/>
      <c r="G16" s="466"/>
      <c r="H16" s="466"/>
      <c r="I16" s="466"/>
      <c r="J16" s="467"/>
      <c r="K16" s="466"/>
    </row>
    <row r="17" spans="1:11" ht="12.75" customHeight="1" x14ac:dyDescent="0.2">
      <c r="A17" s="463" t="s">
        <v>840</v>
      </c>
      <c r="B17" s="470">
        <v>1290</v>
      </c>
      <c r="C17" s="551">
        <v>0</v>
      </c>
      <c r="D17" s="466"/>
      <c r="E17" s="466"/>
      <c r="F17" s="466"/>
      <c r="G17" s="466"/>
      <c r="H17" s="466"/>
      <c r="I17" s="466"/>
      <c r="J17" s="467"/>
      <c r="K17" s="466"/>
    </row>
    <row r="18" spans="1:11" ht="12.75" customHeight="1" thickBot="1" x14ac:dyDescent="0.25">
      <c r="A18" s="1662" t="s">
        <v>558</v>
      </c>
      <c r="B18" s="1663"/>
      <c r="C18" s="1664">
        <f>SUM(C14:C17)</f>
        <v>0</v>
      </c>
      <c r="D18" s="1664">
        <f t="shared" ref="D18:K18" si="1">SUM(D14:D17)</f>
        <v>0</v>
      </c>
      <c r="E18" s="1664">
        <f t="shared" si="1"/>
        <v>0</v>
      </c>
      <c r="F18" s="1664">
        <f t="shared" si="1"/>
        <v>0</v>
      </c>
      <c r="G18" s="1664">
        <f t="shared" si="1"/>
        <v>0</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359210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14674129</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10000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15043339</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451" t="s">
        <v>62</v>
      </c>
      <c r="B51" s="557">
        <v>1431</v>
      </c>
      <c r="C51" s="468"/>
      <c r="D51" s="468"/>
      <c r="E51" s="468"/>
      <c r="F51" s="466"/>
      <c r="G51" s="468"/>
      <c r="H51" s="468"/>
      <c r="I51" s="468"/>
      <c r="J51" s="468"/>
      <c r="K51" s="468"/>
    </row>
    <row r="52" spans="1:11" ht="12.75" customHeight="1" x14ac:dyDescent="0.2">
      <c r="A52" s="1451" t="s">
        <v>1168</v>
      </c>
      <c r="B52" s="557">
        <v>1432</v>
      </c>
      <c r="C52" s="468"/>
      <c r="D52" s="468"/>
      <c r="E52" s="468"/>
      <c r="F52" s="466"/>
      <c r="G52" s="468"/>
      <c r="H52" s="468"/>
      <c r="I52" s="468"/>
      <c r="J52" s="468"/>
      <c r="K52" s="468"/>
    </row>
    <row r="53" spans="1:11" ht="12.75" customHeight="1" x14ac:dyDescent="0.2">
      <c r="A53" s="1451" t="s">
        <v>63</v>
      </c>
      <c r="B53" s="557">
        <v>1433</v>
      </c>
      <c r="C53" s="468"/>
      <c r="D53" s="468"/>
      <c r="E53" s="468"/>
      <c r="F53" s="466"/>
      <c r="G53" s="468"/>
      <c r="H53" s="468"/>
      <c r="I53" s="468"/>
      <c r="J53" s="468"/>
      <c r="K53" s="468"/>
    </row>
    <row r="54" spans="1:11" ht="12.75" customHeight="1" x14ac:dyDescent="0.2">
      <c r="A54" s="1451" t="s">
        <v>64</v>
      </c>
      <c r="B54" s="557">
        <v>1434</v>
      </c>
      <c r="C54" s="468"/>
      <c r="D54" s="468"/>
      <c r="E54" s="468"/>
      <c r="F54" s="467"/>
      <c r="G54" s="468"/>
      <c r="H54" s="468"/>
      <c r="I54" s="468"/>
      <c r="J54" s="468"/>
      <c r="K54" s="468"/>
    </row>
    <row r="55" spans="1:11" ht="12.75" customHeight="1" x14ac:dyDescent="0.2">
      <c r="A55" s="1451" t="s">
        <v>65</v>
      </c>
      <c r="B55" s="557">
        <v>1441</v>
      </c>
      <c r="C55" s="468"/>
      <c r="D55" s="468"/>
      <c r="E55" s="468"/>
      <c r="F55" s="466"/>
      <c r="G55" s="468"/>
      <c r="H55" s="468"/>
      <c r="I55" s="468"/>
      <c r="J55" s="468"/>
      <c r="K55" s="468"/>
    </row>
    <row r="56" spans="1:11" ht="12.75" customHeight="1" x14ac:dyDescent="0.2">
      <c r="A56" s="1451" t="s">
        <v>1169</v>
      </c>
      <c r="B56" s="557">
        <v>1442</v>
      </c>
      <c r="C56" s="468"/>
      <c r="D56" s="468"/>
      <c r="E56" s="468"/>
      <c r="F56" s="466"/>
      <c r="G56" s="468"/>
      <c r="H56" s="468"/>
      <c r="I56" s="468"/>
      <c r="J56" s="468"/>
      <c r="K56" s="468"/>
    </row>
    <row r="57" spans="1:11" ht="12.75" customHeight="1" x14ac:dyDescent="0.2">
      <c r="A57" s="1451" t="s">
        <v>510</v>
      </c>
      <c r="B57" s="557">
        <v>1443</v>
      </c>
      <c r="C57" s="468"/>
      <c r="D57" s="468"/>
      <c r="E57" s="468"/>
      <c r="F57" s="466"/>
      <c r="G57" s="468"/>
      <c r="H57" s="468"/>
      <c r="I57" s="468"/>
      <c r="J57" s="468"/>
      <c r="K57" s="468"/>
    </row>
    <row r="58" spans="1:11" ht="12.75" customHeight="1" x14ac:dyDescent="0.2">
      <c r="A58" s="1451" t="s">
        <v>67</v>
      </c>
      <c r="B58" s="557">
        <v>1444</v>
      </c>
      <c r="C58" s="468"/>
      <c r="D58" s="468"/>
      <c r="E58" s="468"/>
      <c r="F58" s="466"/>
      <c r="G58" s="468"/>
      <c r="H58" s="468"/>
      <c r="I58" s="468"/>
      <c r="J58" s="468"/>
      <c r="K58" s="468"/>
    </row>
    <row r="59" spans="1:11" ht="12.75" customHeight="1" x14ac:dyDescent="0.2">
      <c r="A59" s="1451" t="s">
        <v>933</v>
      </c>
      <c r="B59" s="557">
        <v>1451</v>
      </c>
      <c r="C59" s="468"/>
      <c r="D59" s="468"/>
      <c r="E59" s="468"/>
      <c r="F59" s="466"/>
      <c r="G59" s="468"/>
      <c r="H59" s="468"/>
      <c r="I59" s="468"/>
      <c r="J59" s="468"/>
      <c r="K59" s="468"/>
    </row>
    <row r="60" spans="1:11" ht="12.75" customHeight="1" x14ac:dyDescent="0.2">
      <c r="A60" s="1451"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452" t="s">
        <v>935</v>
      </c>
      <c r="B62" s="558">
        <v>1454</v>
      </c>
      <c r="C62" s="468"/>
      <c r="D62" s="468"/>
      <c r="E62" s="468"/>
      <c r="F62" s="467"/>
      <c r="G62" s="468"/>
      <c r="H62" s="468"/>
      <c r="I62" s="468"/>
      <c r="J62" s="468"/>
      <c r="K62" s="468"/>
    </row>
    <row r="63" spans="1:11" ht="12.75" customHeight="1" thickBot="1" x14ac:dyDescent="0.25">
      <c r="A63" s="1662" t="s">
        <v>506</v>
      </c>
      <c r="B63" s="1663"/>
      <c r="C63" s="468"/>
      <c r="D63" s="468"/>
      <c r="E63" s="468"/>
      <c r="F63" s="1642">
        <f>SUM(F42:F62)</f>
        <v>0</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162284</v>
      </c>
      <c r="D65" s="466"/>
      <c r="E65" s="466"/>
      <c r="F65" s="467"/>
      <c r="G65" s="466"/>
      <c r="H65" s="466"/>
      <c r="I65" s="466"/>
      <c r="J65" s="467"/>
      <c r="K65" s="466"/>
    </row>
    <row r="66" spans="1:11" ht="12.75" customHeight="1" x14ac:dyDescent="0.2">
      <c r="A66" s="463" t="s">
        <v>700</v>
      </c>
      <c r="B66" s="470">
        <v>1520</v>
      </c>
      <c r="C66" s="466">
        <v>0</v>
      </c>
      <c r="D66" s="466"/>
      <c r="E66" s="466"/>
      <c r="F66" s="466"/>
      <c r="G66" s="466"/>
      <c r="H66" s="466"/>
      <c r="I66" s="466"/>
      <c r="J66" s="467"/>
      <c r="K66" s="466"/>
    </row>
    <row r="67" spans="1:11" ht="12.75" customHeight="1" thickBot="1" x14ac:dyDescent="0.25">
      <c r="A67" s="1662" t="s">
        <v>507</v>
      </c>
      <c r="B67" s="1663"/>
      <c r="C67" s="1642">
        <f>SUM(C65:C66)</f>
        <v>162284</v>
      </c>
      <c r="D67" s="1642">
        <f t="shared" ref="D67:K67" si="2">SUM(D65:D66)</f>
        <v>0</v>
      </c>
      <c r="E67" s="1642">
        <f t="shared" si="2"/>
        <v>0</v>
      </c>
      <c r="F67" s="1642">
        <f t="shared" si="2"/>
        <v>0</v>
      </c>
      <c r="G67" s="1642">
        <f t="shared" si="2"/>
        <v>0</v>
      </c>
      <c r="H67" s="1642">
        <f t="shared" si="2"/>
        <v>0</v>
      </c>
      <c r="I67" s="1642">
        <f t="shared" si="2"/>
        <v>0</v>
      </c>
      <c r="J67" s="1642">
        <f t="shared" si="2"/>
        <v>0</v>
      </c>
      <c r="K67" s="1642">
        <f t="shared" si="2"/>
        <v>0</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301</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50196</v>
      </c>
      <c r="D74" s="468"/>
      <c r="E74" s="468"/>
      <c r="F74" s="468"/>
      <c r="G74" s="468"/>
      <c r="H74" s="468"/>
      <c r="I74" s="468"/>
      <c r="J74" s="468"/>
      <c r="K74" s="468"/>
    </row>
    <row r="75" spans="1:11" ht="12.75" customHeight="1" thickBot="1" x14ac:dyDescent="0.25">
      <c r="A75" s="1662" t="s">
        <v>569</v>
      </c>
      <c r="B75" s="1663"/>
      <c r="C75" s="1642">
        <f>SUM(C69:C74)</f>
        <v>50497</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0</v>
      </c>
      <c r="D77" s="466"/>
      <c r="E77" s="468"/>
      <c r="F77" s="468"/>
      <c r="G77" s="468"/>
      <c r="H77" s="468"/>
      <c r="I77" s="468"/>
      <c r="J77" s="468"/>
      <c r="K77" s="468"/>
    </row>
    <row r="78" spans="1:11" ht="12.75" customHeight="1" x14ac:dyDescent="0.2">
      <c r="A78" s="463" t="s">
        <v>78</v>
      </c>
      <c r="B78" s="470">
        <v>1719</v>
      </c>
      <c r="C78" s="551">
        <v>0</v>
      </c>
      <c r="D78" s="466"/>
      <c r="E78" s="468"/>
      <c r="F78" s="468"/>
      <c r="G78" s="468"/>
      <c r="H78" s="468"/>
      <c r="I78" s="468"/>
      <c r="J78" s="468"/>
      <c r="K78" s="468"/>
    </row>
    <row r="79" spans="1:11" ht="12.75" customHeight="1" x14ac:dyDescent="0.2">
      <c r="A79" s="463" t="s">
        <v>571</v>
      </c>
      <c r="B79" s="470">
        <v>1720</v>
      </c>
      <c r="C79" s="551">
        <v>0</v>
      </c>
      <c r="D79" s="466"/>
      <c r="E79" s="468"/>
      <c r="F79" s="468"/>
      <c r="G79" s="468"/>
      <c r="H79" s="468"/>
      <c r="I79" s="468"/>
      <c r="J79" s="468"/>
      <c r="K79" s="468"/>
    </row>
    <row r="80" spans="1:11" ht="12.75" customHeight="1" x14ac:dyDescent="0.2">
      <c r="A80" s="463" t="s">
        <v>572</v>
      </c>
      <c r="B80" s="470">
        <v>1730</v>
      </c>
      <c r="C80" s="551">
        <v>0</v>
      </c>
      <c r="D80" s="466"/>
      <c r="E80" s="468"/>
      <c r="F80" s="468"/>
      <c r="G80" s="468"/>
      <c r="H80" s="468"/>
      <c r="I80" s="468"/>
      <c r="J80" s="468"/>
      <c r="K80" s="468"/>
    </row>
    <row r="81" spans="1:11" ht="12.75" customHeight="1" x14ac:dyDescent="0.2">
      <c r="A81" s="463" t="s">
        <v>26</v>
      </c>
      <c r="B81" s="470">
        <v>1790</v>
      </c>
      <c r="C81" s="551">
        <v>0</v>
      </c>
      <c r="D81" s="466"/>
      <c r="E81" s="468"/>
      <c r="F81" s="468"/>
      <c r="G81" s="468"/>
      <c r="H81" s="468"/>
      <c r="I81" s="468"/>
      <c r="J81" s="468"/>
      <c r="K81" s="468"/>
    </row>
    <row r="82" spans="1:11" ht="12.75" customHeight="1" thickBot="1" x14ac:dyDescent="0.25">
      <c r="A82" s="1662" t="s">
        <v>259</v>
      </c>
      <c r="B82" s="1663"/>
      <c r="C82" s="1661">
        <f>SUM(C77:C81)</f>
        <v>0</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662" t="s">
        <v>261</v>
      </c>
      <c r="B93" s="1663"/>
      <c r="C93" s="1642">
        <f>SUM(C84:C92)</f>
        <v>0</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87710</v>
      </c>
      <c r="D95" s="551"/>
      <c r="E95" s="521"/>
      <c r="F95" s="521"/>
      <c r="G95" s="521"/>
      <c r="H95" s="521"/>
      <c r="I95" s="521"/>
      <c r="J95" s="521"/>
      <c r="K95" s="521"/>
    </row>
    <row r="96" spans="1:11" ht="12.75" customHeight="1" x14ac:dyDescent="0.2">
      <c r="A96" s="463" t="s">
        <v>409</v>
      </c>
      <c r="B96" s="470">
        <v>1920</v>
      </c>
      <c r="C96" s="551">
        <v>45592</v>
      </c>
      <c r="D96" s="551"/>
      <c r="E96" s="479"/>
      <c r="F96" s="478"/>
      <c r="G96" s="478"/>
      <c r="H96" s="478"/>
      <c r="I96" s="478"/>
      <c r="J96" s="478"/>
      <c r="K96" s="478"/>
    </row>
    <row r="97" spans="1:12" ht="12.75" customHeight="1" x14ac:dyDescent="0.2">
      <c r="A97" s="1450" t="s">
        <v>262</v>
      </c>
      <c r="B97" s="559">
        <v>1930</v>
      </c>
      <c r="C97" s="489">
        <v>0</v>
      </c>
      <c r="D97" s="467"/>
      <c r="E97" s="474"/>
      <c r="F97" s="467"/>
      <c r="G97" s="467"/>
      <c r="H97" s="467"/>
      <c r="I97" s="467"/>
      <c r="J97" s="467"/>
      <c r="K97" s="467"/>
    </row>
    <row r="98" spans="1:12" ht="12.75" customHeight="1" x14ac:dyDescent="0.2">
      <c r="A98" s="463" t="s">
        <v>198</v>
      </c>
      <c r="B98" s="470">
        <v>1940</v>
      </c>
      <c r="C98" s="489">
        <v>14419177</v>
      </c>
      <c r="D98" s="466"/>
      <c r="E98" s="512"/>
      <c r="F98" s="466"/>
      <c r="G98" s="512"/>
      <c r="H98" s="512"/>
      <c r="I98" s="510"/>
      <c r="J98" s="512"/>
      <c r="K98" s="512"/>
    </row>
    <row r="99" spans="1:12" ht="12.75" customHeight="1" x14ac:dyDescent="0.2">
      <c r="A99" s="463" t="s">
        <v>875</v>
      </c>
      <c r="B99" s="470">
        <v>1950</v>
      </c>
      <c r="C99" s="489">
        <v>0</v>
      </c>
      <c r="D99" s="466"/>
      <c r="E99" s="466"/>
      <c r="F99" s="466"/>
      <c r="G99" s="466"/>
      <c r="H99" s="466"/>
      <c r="I99" s="468"/>
      <c r="J99" s="467"/>
      <c r="K99" s="466"/>
    </row>
    <row r="100" spans="1:12" ht="12.75" customHeight="1" x14ac:dyDescent="0.2">
      <c r="A100" s="463" t="s">
        <v>263</v>
      </c>
      <c r="B100" s="470">
        <v>1960</v>
      </c>
      <c r="C100" s="489">
        <v>0</v>
      </c>
      <c r="D100" s="489"/>
      <c r="E100" s="489"/>
      <c r="F100" s="489"/>
      <c r="G100" s="489"/>
      <c r="H100" s="489"/>
      <c r="I100" s="467"/>
      <c r="J100" s="489"/>
      <c r="K100" s="467"/>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0</v>
      </c>
      <c r="D104" s="466"/>
      <c r="E104" s="481"/>
      <c r="F104" s="467"/>
      <c r="G104" s="467"/>
      <c r="H104" s="466"/>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0</v>
      </c>
      <c r="D106" s="489"/>
      <c r="E106" s="467"/>
      <c r="F106" s="467"/>
      <c r="G106" s="467"/>
      <c r="H106" s="467"/>
      <c r="I106" s="521"/>
      <c r="J106" s="467"/>
      <c r="K106" s="467"/>
    </row>
    <row r="107" spans="1:12" ht="12.75" customHeight="1" x14ac:dyDescent="0.2">
      <c r="A107" s="463" t="s">
        <v>80</v>
      </c>
      <c r="B107" s="470">
        <v>1999</v>
      </c>
      <c r="C107" s="551">
        <v>52288</v>
      </c>
      <c r="D107" s="466"/>
      <c r="E107" s="466"/>
      <c r="F107" s="466"/>
      <c r="G107" s="466"/>
      <c r="H107" s="466"/>
      <c r="I107" s="466"/>
      <c r="J107" s="467"/>
      <c r="K107" s="466"/>
    </row>
    <row r="108" spans="1:12" ht="12.75" customHeight="1" thickBot="1" x14ac:dyDescent="0.25">
      <c r="A108" s="1662" t="s">
        <v>508</v>
      </c>
      <c r="B108" s="1666"/>
      <c r="C108" s="1661">
        <f>SUM(C95:C107)</f>
        <v>14604767</v>
      </c>
      <c r="D108" s="1661">
        <f t="shared" ref="D108:K108" si="3">SUM(D95:D107)</f>
        <v>0</v>
      </c>
      <c r="E108" s="1661">
        <f t="shared" si="3"/>
        <v>0</v>
      </c>
      <c r="F108" s="1661">
        <f t="shared" si="3"/>
        <v>0</v>
      </c>
      <c r="G108" s="1661">
        <f t="shared" si="3"/>
        <v>0</v>
      </c>
      <c r="H108" s="1661">
        <f t="shared" si="3"/>
        <v>0</v>
      </c>
      <c r="I108" s="1661">
        <f t="shared" si="3"/>
        <v>0</v>
      </c>
      <c r="J108" s="1661">
        <f t="shared" si="3"/>
        <v>0</v>
      </c>
      <c r="K108" s="1642">
        <f t="shared" si="3"/>
        <v>0</v>
      </c>
    </row>
    <row r="109" spans="1:12" ht="14.25" thickTop="1" thickBot="1" x14ac:dyDescent="0.25">
      <c r="A109" s="1667" t="s">
        <v>266</v>
      </c>
      <c r="B109" s="1668" t="s">
        <v>591</v>
      </c>
      <c r="C109" s="1669">
        <f t="shared" ref="C109:K109" si="4">SUM(C12,C18,C40,C63,C67,C75,C82,C93,C108,)</f>
        <v>29860887</v>
      </c>
      <c r="D109" s="1669">
        <f t="shared" si="4"/>
        <v>0</v>
      </c>
      <c r="E109" s="1669">
        <f t="shared" si="4"/>
        <v>0</v>
      </c>
      <c r="F109" s="1669">
        <f t="shared" si="4"/>
        <v>0</v>
      </c>
      <c r="G109" s="1669">
        <f t="shared" si="4"/>
        <v>0</v>
      </c>
      <c r="H109" s="1669">
        <f t="shared" si="4"/>
        <v>0</v>
      </c>
      <c r="I109" s="1669">
        <f t="shared" si="4"/>
        <v>0</v>
      </c>
      <c r="J109" s="1669">
        <f t="shared" si="4"/>
        <v>0</v>
      </c>
      <c r="K109" s="1656">
        <f t="shared" si="4"/>
        <v>0</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0</v>
      </c>
      <c r="D111" s="481"/>
      <c r="E111" s="561"/>
      <c r="F111" s="481"/>
      <c r="G111" s="481"/>
      <c r="H111" s="561"/>
      <c r="I111" s="468"/>
      <c r="J111" s="468"/>
      <c r="K111" s="468"/>
    </row>
    <row r="112" spans="1:12" ht="12.75" customHeight="1" x14ac:dyDescent="0.2">
      <c r="A112" s="463" t="s">
        <v>878</v>
      </c>
      <c r="B112" s="470">
        <v>2200</v>
      </c>
      <c r="C112" s="551">
        <v>9488001</v>
      </c>
      <c r="D112" s="466"/>
      <c r="E112" s="561"/>
      <c r="F112" s="466"/>
      <c r="G112" s="466"/>
      <c r="H112" s="561"/>
      <c r="I112" s="468"/>
      <c r="J112" s="468"/>
      <c r="K112" s="468"/>
      <c r="L112" s="552"/>
    </row>
    <row r="113" spans="1:11" ht="12.75" customHeight="1" x14ac:dyDescent="0.2">
      <c r="A113" s="463" t="s">
        <v>28</v>
      </c>
      <c r="B113" s="470">
        <v>2300</v>
      </c>
      <c r="C113" s="551">
        <v>0</v>
      </c>
      <c r="D113" s="466"/>
      <c r="E113" s="561"/>
      <c r="F113" s="466"/>
      <c r="G113" s="466"/>
      <c r="H113" s="561"/>
      <c r="I113" s="468"/>
      <c r="J113" s="468"/>
      <c r="K113" s="468"/>
    </row>
    <row r="114" spans="1:11" ht="13.5" thickBot="1" x14ac:dyDescent="0.25">
      <c r="A114" s="1670" t="s">
        <v>839</v>
      </c>
      <c r="B114" s="1671" t="s">
        <v>590</v>
      </c>
      <c r="C114" s="1672">
        <f>SUM(C111:C113)</f>
        <v>9488001</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1756</v>
      </c>
      <c r="B117" s="562">
        <v>3001</v>
      </c>
      <c r="C117" s="516">
        <v>2799607</v>
      </c>
      <c r="D117" s="481"/>
      <c r="E117" s="466"/>
      <c r="F117" s="481"/>
      <c r="G117" s="481"/>
      <c r="H117" s="466"/>
      <c r="I117" s="468"/>
      <c r="J117" s="467"/>
      <c r="K117" s="466"/>
    </row>
    <row r="118" spans="1:11" ht="12.75" customHeight="1" x14ac:dyDescent="0.2">
      <c r="A118" s="463" t="s">
        <v>1881</v>
      </c>
      <c r="B118" s="562">
        <v>3002</v>
      </c>
      <c r="C118" s="551">
        <v>0</v>
      </c>
      <c r="D118" s="466"/>
      <c r="E118" s="466"/>
      <c r="F118" s="466"/>
      <c r="G118" s="466"/>
      <c r="H118" s="466"/>
      <c r="I118" s="468"/>
      <c r="J118" s="467"/>
      <c r="K118" s="466"/>
    </row>
    <row r="119" spans="1:11" ht="12.75" customHeight="1" x14ac:dyDescent="0.2">
      <c r="A119" s="463" t="s">
        <v>1882</v>
      </c>
      <c r="B119" s="562">
        <v>3005</v>
      </c>
      <c r="C119" s="551">
        <v>0</v>
      </c>
      <c r="D119" s="466"/>
      <c r="E119" s="466"/>
      <c r="F119" s="466"/>
      <c r="G119" s="466"/>
      <c r="H119" s="466"/>
      <c r="I119" s="468"/>
      <c r="J119" s="467"/>
      <c r="K119" s="466"/>
    </row>
    <row r="120" spans="1:11" x14ac:dyDescent="0.2">
      <c r="A120" s="1451" t="s">
        <v>1883</v>
      </c>
      <c r="B120" s="564">
        <v>3099</v>
      </c>
      <c r="C120" s="551">
        <v>0</v>
      </c>
      <c r="D120" s="466"/>
      <c r="E120" s="466"/>
      <c r="F120" s="466"/>
      <c r="G120" s="466"/>
      <c r="H120" s="466"/>
      <c r="I120" s="468"/>
      <c r="J120" s="467"/>
      <c r="K120" s="466"/>
    </row>
    <row r="121" spans="1:11" ht="12.6" customHeight="1" thickBot="1" x14ac:dyDescent="0.25">
      <c r="A121" s="1662" t="s">
        <v>509</v>
      </c>
      <c r="B121" s="1673"/>
      <c r="C121" s="1661">
        <f t="shared" ref="C121:H121" si="5">SUM(C117:C120)</f>
        <v>2799607</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0</v>
      </c>
      <c r="D124" s="561"/>
      <c r="E124" s="468"/>
      <c r="F124" s="548"/>
      <c r="G124" s="468"/>
      <c r="H124" s="468"/>
      <c r="I124" s="468"/>
      <c r="J124" s="468"/>
      <c r="K124" s="468"/>
    </row>
    <row r="125" spans="1:11" ht="12.75" customHeight="1" x14ac:dyDescent="0.2">
      <c r="A125" s="463" t="s">
        <v>1517</v>
      </c>
      <c r="B125" s="562">
        <v>3105</v>
      </c>
      <c r="C125" s="466">
        <v>0</v>
      </c>
      <c r="D125" s="561"/>
      <c r="E125" s="468"/>
      <c r="F125" s="466"/>
      <c r="G125" s="468"/>
      <c r="H125" s="468"/>
      <c r="I125" s="468"/>
      <c r="J125" s="468"/>
      <c r="K125" s="468"/>
    </row>
    <row r="126" spans="1:11" ht="12.75" customHeight="1" x14ac:dyDescent="0.2">
      <c r="A126" s="463" t="s">
        <v>922</v>
      </c>
      <c r="B126" s="562">
        <v>3110</v>
      </c>
      <c r="C126" s="551">
        <v>0</v>
      </c>
      <c r="D126" s="466"/>
      <c r="E126" s="468"/>
      <c r="F126" s="466"/>
      <c r="G126" s="468"/>
      <c r="H126" s="468"/>
      <c r="I126" s="468"/>
      <c r="J126" s="468"/>
      <c r="K126" s="468"/>
    </row>
    <row r="127" spans="1:11" ht="12.75" customHeight="1" x14ac:dyDescent="0.2">
      <c r="A127" s="463" t="s">
        <v>107</v>
      </c>
      <c r="B127" s="562">
        <v>3120</v>
      </c>
      <c r="C127" s="466">
        <v>0</v>
      </c>
      <c r="D127" s="561"/>
      <c r="E127" s="468"/>
      <c r="F127" s="466"/>
      <c r="G127" s="468"/>
      <c r="H127" s="468"/>
      <c r="I127" s="468"/>
      <c r="J127" s="468"/>
      <c r="K127" s="468"/>
    </row>
    <row r="128" spans="1:11" ht="12.75" customHeight="1" x14ac:dyDescent="0.2">
      <c r="A128" s="463" t="s">
        <v>1518</v>
      </c>
      <c r="B128" s="562">
        <v>3130</v>
      </c>
      <c r="C128" s="466">
        <v>0</v>
      </c>
      <c r="D128" s="561"/>
      <c r="E128" s="468"/>
      <c r="F128" s="466"/>
      <c r="G128" s="468"/>
      <c r="H128" s="468"/>
      <c r="I128" s="468"/>
      <c r="J128" s="468"/>
      <c r="K128" s="468"/>
    </row>
    <row r="129" spans="1:11" ht="12.75" customHeight="1" x14ac:dyDescent="0.2">
      <c r="A129" s="463" t="s">
        <v>139</v>
      </c>
      <c r="B129" s="562">
        <v>3145</v>
      </c>
      <c r="C129" s="466">
        <v>0</v>
      </c>
      <c r="D129" s="561"/>
      <c r="E129" s="468"/>
      <c r="F129" s="466"/>
      <c r="G129" s="468"/>
      <c r="H129" s="468"/>
      <c r="I129" s="468"/>
      <c r="J129" s="468"/>
      <c r="K129" s="468"/>
    </row>
    <row r="130" spans="1:11" ht="12.75" customHeight="1" x14ac:dyDescent="0.2">
      <c r="A130" s="463" t="s">
        <v>68</v>
      </c>
      <c r="B130" s="562">
        <v>3199</v>
      </c>
      <c r="C130" s="551">
        <v>0</v>
      </c>
      <c r="D130" s="467"/>
      <c r="E130" s="468"/>
      <c r="F130" s="466"/>
      <c r="G130" s="468"/>
      <c r="H130" s="468"/>
      <c r="I130" s="468"/>
      <c r="J130" s="468"/>
      <c r="K130" s="468"/>
    </row>
    <row r="131" spans="1:11" ht="12.75" customHeight="1" thickBot="1" x14ac:dyDescent="0.25">
      <c r="A131" s="1662" t="s">
        <v>1092</v>
      </c>
      <c r="B131" s="1674"/>
      <c r="C131" s="1661">
        <f>SUM(C124:C130)</f>
        <v>0</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c r="E133" s="561"/>
      <c r="F133" s="468"/>
      <c r="G133" s="466"/>
      <c r="H133" s="468"/>
      <c r="I133" s="468"/>
      <c r="J133" s="468"/>
      <c r="K133" s="468"/>
    </row>
    <row r="134" spans="1:11" ht="12.75" customHeight="1" x14ac:dyDescent="0.2">
      <c r="A134" s="463" t="s">
        <v>690</v>
      </c>
      <c r="B134" s="562">
        <v>3220</v>
      </c>
      <c r="C134" s="551">
        <v>0</v>
      </c>
      <c r="D134" s="466"/>
      <c r="E134" s="561"/>
      <c r="F134" s="468"/>
      <c r="G134" s="467"/>
      <c r="H134" s="468"/>
      <c r="I134" s="468"/>
      <c r="J134" s="468"/>
      <c r="K134" s="468"/>
    </row>
    <row r="135" spans="1:11" ht="12.75" customHeight="1" x14ac:dyDescent="0.2">
      <c r="A135" s="463" t="s">
        <v>267</v>
      </c>
      <c r="B135" s="562">
        <v>3225</v>
      </c>
      <c r="C135" s="551">
        <v>0</v>
      </c>
      <c r="D135" s="466"/>
      <c r="E135" s="561"/>
      <c r="F135" s="468"/>
      <c r="G135" s="467"/>
      <c r="H135" s="468"/>
      <c r="I135" s="468"/>
      <c r="J135" s="468"/>
      <c r="K135" s="468"/>
    </row>
    <row r="136" spans="1:11" ht="12.75" customHeight="1" x14ac:dyDescent="0.2">
      <c r="A136" s="463" t="s">
        <v>621</v>
      </c>
      <c r="B136" s="562">
        <v>3235</v>
      </c>
      <c r="C136" s="489">
        <v>0</v>
      </c>
      <c r="D136" s="467"/>
      <c r="E136" s="561"/>
      <c r="F136" s="468"/>
      <c r="G136" s="467"/>
      <c r="H136" s="468"/>
      <c r="I136" s="468"/>
      <c r="J136" s="468"/>
      <c r="K136" s="468"/>
    </row>
    <row r="137" spans="1:11" ht="12.75" customHeight="1" x14ac:dyDescent="0.2">
      <c r="A137" s="463" t="s">
        <v>622</v>
      </c>
      <c r="B137" s="562">
        <v>3240</v>
      </c>
      <c r="C137" s="489">
        <v>0</v>
      </c>
      <c r="D137" s="467"/>
      <c r="E137" s="561"/>
      <c r="F137" s="468"/>
      <c r="G137" s="467"/>
      <c r="H137" s="468"/>
      <c r="I137" s="468"/>
      <c r="J137" s="468"/>
      <c r="K137" s="468"/>
    </row>
    <row r="138" spans="1:11" ht="12.75" customHeight="1" x14ac:dyDescent="0.2">
      <c r="A138" s="463" t="s">
        <v>623</v>
      </c>
      <c r="B138" s="562">
        <v>3270</v>
      </c>
      <c r="C138" s="489">
        <v>0</v>
      </c>
      <c r="D138" s="467"/>
      <c r="E138" s="561"/>
      <c r="F138" s="468"/>
      <c r="G138" s="467"/>
      <c r="H138" s="468"/>
      <c r="I138" s="468"/>
      <c r="J138" s="468"/>
      <c r="K138" s="468"/>
    </row>
    <row r="139" spans="1:11" ht="12.75" customHeight="1" x14ac:dyDescent="0.2">
      <c r="A139" s="463" t="s">
        <v>69</v>
      </c>
      <c r="B139" s="562">
        <v>3299</v>
      </c>
      <c r="C139" s="551">
        <v>0</v>
      </c>
      <c r="D139" s="466"/>
      <c r="E139" s="561"/>
      <c r="F139" s="477"/>
      <c r="G139" s="467"/>
      <c r="H139" s="468"/>
      <c r="I139" s="468"/>
      <c r="J139" s="468"/>
      <c r="K139" s="468"/>
    </row>
    <row r="140" spans="1:11" ht="12.75" customHeight="1" thickBot="1" x14ac:dyDescent="0.25">
      <c r="A140" s="1662" t="s">
        <v>624</v>
      </c>
      <c r="B140" s="1674"/>
      <c r="C140" s="1661">
        <f>SUM(C133:C139)</f>
        <v>0</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c r="H142" s="468"/>
      <c r="I142" s="468"/>
      <c r="J142" s="468"/>
      <c r="K142" s="468"/>
    </row>
    <row r="143" spans="1:11" ht="12.75" customHeight="1" x14ac:dyDescent="0.2">
      <c r="A143" s="463" t="s">
        <v>365</v>
      </c>
      <c r="B143" s="562">
        <v>3310</v>
      </c>
      <c r="C143" s="551">
        <v>0</v>
      </c>
      <c r="D143" s="468"/>
      <c r="E143" s="561"/>
      <c r="F143" s="468"/>
      <c r="G143" s="466"/>
      <c r="H143" s="468"/>
      <c r="I143" s="468"/>
      <c r="J143" s="468"/>
      <c r="K143" s="468"/>
    </row>
    <row r="144" spans="1:11" s="202" customFormat="1" ht="13.5" thickBot="1" x14ac:dyDescent="0.25">
      <c r="A144" s="1662" t="s">
        <v>414</v>
      </c>
      <c r="B144" s="1674"/>
      <c r="C144" s="1642">
        <f>SUM(C142:C143)</f>
        <v>0</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1903</v>
      </c>
      <c r="D145" s="570"/>
      <c r="E145" s="509"/>
      <c r="F145" s="468"/>
      <c r="G145" s="571"/>
      <c r="H145" s="468"/>
      <c r="I145" s="468"/>
      <c r="J145" s="468"/>
      <c r="K145" s="468"/>
    </row>
    <row r="146" spans="1:11" ht="12.75" customHeight="1" thickBot="1" x14ac:dyDescent="0.25">
      <c r="A146" s="1454" t="s">
        <v>979</v>
      </c>
      <c r="B146" s="572">
        <v>3365</v>
      </c>
      <c r="C146" s="573">
        <v>0</v>
      </c>
      <c r="D146" s="532"/>
      <c r="E146" s="561"/>
      <c r="F146" s="468"/>
      <c r="G146" s="532"/>
      <c r="H146" s="468"/>
      <c r="I146" s="468"/>
      <c r="J146" s="468"/>
      <c r="K146" s="468"/>
    </row>
    <row r="147" spans="1:11" ht="12.75" customHeight="1" thickTop="1" thickBot="1" x14ac:dyDescent="0.25">
      <c r="A147" s="1455" t="s">
        <v>140</v>
      </c>
      <c r="B147" s="574">
        <v>3370</v>
      </c>
      <c r="C147" s="573">
        <v>0</v>
      </c>
      <c r="D147" s="573"/>
      <c r="E147" s="509"/>
      <c r="F147" s="468"/>
      <c r="G147" s="468"/>
      <c r="H147" s="468"/>
      <c r="I147" s="468"/>
      <c r="J147" s="468"/>
      <c r="K147" s="468"/>
    </row>
    <row r="148" spans="1:11" ht="12.75" customHeight="1" thickTop="1" thickBot="1" x14ac:dyDescent="0.25">
      <c r="A148" s="1455" t="s">
        <v>791</v>
      </c>
      <c r="B148" s="574">
        <v>3410</v>
      </c>
      <c r="C148" s="575">
        <v>0</v>
      </c>
      <c r="D148" s="576"/>
      <c r="E148" s="577"/>
      <c r="F148" s="530"/>
      <c r="G148" s="530"/>
      <c r="H148" s="530"/>
      <c r="I148" s="530"/>
      <c r="J148" s="530"/>
      <c r="K148" s="530"/>
    </row>
    <row r="149" spans="1:11" ht="12.75" customHeight="1" thickTop="1" thickBot="1" x14ac:dyDescent="0.25">
      <c r="A149" s="1455" t="s">
        <v>70</v>
      </c>
      <c r="B149" s="574">
        <v>3499</v>
      </c>
      <c r="C149" s="575">
        <v>0</v>
      </c>
      <c r="D149" s="576"/>
      <c r="E149" s="532"/>
      <c r="F149" s="532"/>
      <c r="G149" s="532"/>
      <c r="H149" s="532"/>
      <c r="I149" s="532"/>
      <c r="J149" s="532"/>
      <c r="K149" s="532"/>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c r="E151" s="561"/>
      <c r="F151" s="466"/>
      <c r="G151" s="467"/>
      <c r="H151" s="468"/>
      <c r="I151" s="468"/>
      <c r="J151" s="468"/>
      <c r="K151" s="468"/>
    </row>
    <row r="152" spans="1:11" ht="12.75" customHeight="1" x14ac:dyDescent="0.2">
      <c r="A152" s="463" t="s">
        <v>1117</v>
      </c>
      <c r="B152" s="562">
        <v>3510</v>
      </c>
      <c r="C152" s="551">
        <v>452887</v>
      </c>
      <c r="D152" s="466"/>
      <c r="E152" s="561"/>
      <c r="F152" s="466"/>
      <c r="G152" s="467"/>
      <c r="H152" s="468"/>
      <c r="I152" s="468"/>
      <c r="J152" s="468"/>
      <c r="K152" s="468"/>
    </row>
    <row r="153" spans="1:11" ht="12.75" customHeight="1" x14ac:dyDescent="0.2">
      <c r="A153" s="463" t="s">
        <v>71</v>
      </c>
      <c r="B153" s="562">
        <v>3599</v>
      </c>
      <c r="C153" s="551">
        <v>0</v>
      </c>
      <c r="D153" s="466"/>
      <c r="E153" s="561"/>
      <c r="F153" s="466"/>
      <c r="G153" s="467"/>
      <c r="H153" s="468"/>
      <c r="I153" s="468"/>
      <c r="J153" s="468"/>
      <c r="K153" s="468"/>
    </row>
    <row r="154" spans="1:11" ht="12.75" customHeight="1" thickBot="1" x14ac:dyDescent="0.25">
      <c r="A154" s="1662" t="s">
        <v>96</v>
      </c>
      <c r="B154" s="1674"/>
      <c r="C154" s="1661">
        <f>SUM(C151:C153)</f>
        <v>452887</v>
      </c>
      <c r="D154" s="1661">
        <f>SUM(D151:D153)</f>
        <v>0</v>
      </c>
      <c r="E154" s="561"/>
      <c r="F154" s="1661">
        <f>SUM(F151:F153)</f>
        <v>0</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c r="E156" s="561"/>
      <c r="F156" s="578"/>
      <c r="G156" s="578"/>
      <c r="H156" s="468"/>
      <c r="I156" s="468"/>
      <c r="J156" s="468"/>
      <c r="K156" s="468"/>
    </row>
    <row r="157" spans="1:11" ht="12.75" customHeight="1" thickTop="1" thickBot="1" x14ac:dyDescent="0.25">
      <c r="A157" s="1455" t="s">
        <v>1057</v>
      </c>
      <c r="B157" s="574">
        <v>3695</v>
      </c>
      <c r="C157" s="576">
        <v>0</v>
      </c>
      <c r="D157" s="468"/>
      <c r="E157" s="561"/>
      <c r="F157" s="576"/>
      <c r="G157" s="576"/>
      <c r="H157" s="468"/>
      <c r="I157" s="468"/>
      <c r="J157" s="468"/>
      <c r="K157" s="468"/>
    </row>
    <row r="158" spans="1:11" ht="12.75" customHeight="1" thickTop="1" thickBot="1" x14ac:dyDescent="0.25">
      <c r="A158" s="1455" t="s">
        <v>1111</v>
      </c>
      <c r="B158" s="574">
        <v>3705</v>
      </c>
      <c r="C158" s="576">
        <v>0</v>
      </c>
      <c r="D158" s="578"/>
      <c r="E158" s="561"/>
      <c r="F158" s="576"/>
      <c r="G158" s="576"/>
      <c r="H158" s="468"/>
      <c r="I158" s="468"/>
      <c r="J158" s="468"/>
      <c r="K158" s="468"/>
    </row>
    <row r="159" spans="1:11" ht="12.75" customHeight="1" thickTop="1" thickBot="1" x14ac:dyDescent="0.25">
      <c r="A159" s="1455" t="s">
        <v>39</v>
      </c>
      <c r="B159" s="574">
        <v>3715</v>
      </c>
      <c r="C159" s="576">
        <v>0</v>
      </c>
      <c r="D159" s="468"/>
      <c r="E159" s="561"/>
      <c r="F159" s="576"/>
      <c r="G159" s="576"/>
      <c r="H159" s="468"/>
      <c r="I159" s="468"/>
      <c r="J159" s="468"/>
      <c r="K159" s="468"/>
    </row>
    <row r="160" spans="1:11" ht="12.75" customHeight="1" thickTop="1" thickBot="1" x14ac:dyDescent="0.25">
      <c r="A160" s="1455" t="s">
        <v>40</v>
      </c>
      <c r="B160" s="574">
        <v>3720</v>
      </c>
      <c r="C160" s="576">
        <v>0</v>
      </c>
      <c r="D160" s="468"/>
      <c r="E160" s="561"/>
      <c r="F160" s="576"/>
      <c r="G160" s="576"/>
      <c r="H160" s="468"/>
      <c r="I160" s="468"/>
      <c r="J160" s="468"/>
      <c r="K160" s="468"/>
    </row>
    <row r="161" spans="1:11" ht="12.75" customHeight="1" thickTop="1" thickBot="1" x14ac:dyDescent="0.25">
      <c r="A161" s="1455" t="s">
        <v>415</v>
      </c>
      <c r="B161" s="574">
        <v>3725</v>
      </c>
      <c r="C161" s="531">
        <v>0</v>
      </c>
      <c r="D161" s="468"/>
      <c r="E161" s="561"/>
      <c r="F161" s="531"/>
      <c r="G161" s="531"/>
      <c r="H161" s="468"/>
      <c r="I161" s="468"/>
      <c r="J161" s="468"/>
      <c r="K161" s="468"/>
    </row>
    <row r="162" spans="1:11" ht="12.75" customHeight="1" thickTop="1" thickBot="1" x14ac:dyDescent="0.25">
      <c r="A162" s="1455" t="s">
        <v>416</v>
      </c>
      <c r="B162" s="574">
        <v>3726</v>
      </c>
      <c r="C162" s="531">
        <v>0</v>
      </c>
      <c r="D162" s="468"/>
      <c r="E162" s="561"/>
      <c r="F162" s="531"/>
      <c r="G162" s="531"/>
      <c r="H162" s="468"/>
      <c r="I162" s="468"/>
      <c r="J162" s="468"/>
      <c r="K162" s="468"/>
    </row>
    <row r="163" spans="1:11" ht="12.75" customHeight="1" thickTop="1" thickBot="1" x14ac:dyDescent="0.25">
      <c r="A163" s="1455" t="s">
        <v>41</v>
      </c>
      <c r="B163" s="574">
        <v>3766</v>
      </c>
      <c r="C163" s="576">
        <v>0</v>
      </c>
      <c r="D163" s="578"/>
      <c r="E163" s="561"/>
      <c r="F163" s="576"/>
      <c r="G163" s="531"/>
      <c r="H163" s="468"/>
      <c r="I163" s="468"/>
      <c r="J163" s="468"/>
      <c r="K163" s="468"/>
    </row>
    <row r="164" spans="1:11" ht="12.75" customHeight="1" thickTop="1" thickBot="1" x14ac:dyDescent="0.25">
      <c r="A164" s="1455" t="s">
        <v>1042</v>
      </c>
      <c r="B164" s="574">
        <v>3767</v>
      </c>
      <c r="C164" s="576">
        <v>0</v>
      </c>
      <c r="D164" s="531"/>
      <c r="E164" s="561"/>
      <c r="F164" s="531"/>
      <c r="G164" s="531"/>
      <c r="H164" s="468"/>
      <c r="I164" s="468"/>
      <c r="J164" s="468"/>
      <c r="K164" s="468"/>
    </row>
    <row r="165" spans="1:11" ht="12.75" customHeight="1" thickTop="1" thickBot="1" x14ac:dyDescent="0.25">
      <c r="A165" s="1455" t="s">
        <v>1043</v>
      </c>
      <c r="B165" s="574">
        <v>3775</v>
      </c>
      <c r="C165" s="576">
        <v>0</v>
      </c>
      <c r="D165" s="573"/>
      <c r="E165" s="530"/>
      <c r="F165" s="573"/>
      <c r="G165" s="532"/>
      <c r="H165" s="530"/>
      <c r="I165" s="468"/>
      <c r="J165" s="468"/>
      <c r="K165" s="530"/>
    </row>
    <row r="166" spans="1:11" ht="12.75" customHeight="1" thickTop="1" thickBot="1" x14ac:dyDescent="0.25">
      <c r="A166" s="1455" t="s">
        <v>1520</v>
      </c>
      <c r="B166" s="574">
        <v>3780</v>
      </c>
      <c r="C166" s="531">
        <v>0</v>
      </c>
      <c r="D166" s="530"/>
      <c r="E166" s="531"/>
      <c r="F166" s="531"/>
      <c r="G166" s="531"/>
      <c r="H166" s="531"/>
      <c r="I166" s="468"/>
      <c r="J166" s="468"/>
      <c r="K166" s="531"/>
    </row>
    <row r="167" spans="1:11" ht="12.75" customHeight="1" thickTop="1" thickBot="1" x14ac:dyDescent="0.25">
      <c r="A167" s="1455" t="s">
        <v>913</v>
      </c>
      <c r="B167" s="574">
        <v>3815</v>
      </c>
      <c r="C167" s="576">
        <v>0</v>
      </c>
      <c r="D167" s="468"/>
      <c r="E167" s="561"/>
      <c r="F167" s="576"/>
      <c r="G167" s="468"/>
      <c r="H167" s="468"/>
      <c r="I167" s="468"/>
      <c r="J167" s="468"/>
      <c r="K167" s="468"/>
    </row>
    <row r="168" spans="1:11" ht="12.75" customHeight="1" thickTop="1" thickBot="1" x14ac:dyDescent="0.25">
      <c r="A168" s="1455" t="s">
        <v>417</v>
      </c>
      <c r="B168" s="574">
        <v>3825</v>
      </c>
      <c r="C168" s="576">
        <v>0</v>
      </c>
      <c r="D168" s="468"/>
      <c r="E168" s="561"/>
      <c r="F168" s="576"/>
      <c r="G168" s="468"/>
      <c r="H168" s="468"/>
      <c r="I168" s="468"/>
      <c r="J168" s="468"/>
      <c r="K168" s="468"/>
    </row>
    <row r="169" spans="1:11" ht="12.75" customHeight="1" thickTop="1" thickBot="1" x14ac:dyDescent="0.25">
      <c r="A169" s="1455" t="s">
        <v>366</v>
      </c>
      <c r="B169" s="574">
        <v>3920</v>
      </c>
      <c r="C169" s="566"/>
      <c r="D169" s="578"/>
      <c r="E169" s="468"/>
      <c r="F169" s="566"/>
      <c r="G169" s="468"/>
      <c r="H169" s="530"/>
      <c r="I169" s="468"/>
      <c r="J169" s="468"/>
      <c r="K169" s="468"/>
    </row>
    <row r="170" spans="1:11" ht="12.75" customHeight="1" thickTop="1" thickBot="1" x14ac:dyDescent="0.25">
      <c r="A170" s="1455" t="s">
        <v>367</v>
      </c>
      <c r="B170" s="574">
        <v>3925</v>
      </c>
      <c r="C170" s="521"/>
      <c r="D170" s="576"/>
      <c r="E170" s="521"/>
      <c r="F170" s="521"/>
      <c r="G170" s="468"/>
      <c r="H170" s="531"/>
      <c r="I170" s="468"/>
      <c r="J170" s="468"/>
      <c r="K170" s="530"/>
    </row>
    <row r="171" spans="1:11" ht="14.25" thickTop="1" thickBot="1" x14ac:dyDescent="0.25">
      <c r="A171" s="1455" t="s">
        <v>72</v>
      </c>
      <c r="B171" s="574">
        <v>3999</v>
      </c>
      <c r="C171" s="579">
        <v>0</v>
      </c>
      <c r="D171" s="580"/>
      <c r="E171" s="580"/>
      <c r="F171" s="580"/>
      <c r="G171" s="581"/>
      <c r="H171" s="582"/>
      <c r="I171" s="581"/>
      <c r="J171" s="581"/>
      <c r="K171" s="582"/>
    </row>
    <row r="172" spans="1:11" ht="12.75" customHeight="1" thickTop="1" thickBot="1" x14ac:dyDescent="0.25">
      <c r="A172" s="2148" t="s">
        <v>418</v>
      </c>
      <c r="B172" s="2149"/>
      <c r="C172" s="1676">
        <f t="shared" ref="C172:K172" si="6">SUM(C131,C140,C144,C145:C149,C154,C155:C170,C171)</f>
        <v>454790</v>
      </c>
      <c r="D172" s="1676">
        <f t="shared" si="6"/>
        <v>0</v>
      </c>
      <c r="E172" s="1676">
        <f t="shared" si="6"/>
        <v>0</v>
      </c>
      <c r="F172" s="1676">
        <f t="shared" si="6"/>
        <v>0</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3254397</v>
      </c>
      <c r="D173" s="1669">
        <f>SUM(D121,D172)</f>
        <v>0</v>
      </c>
      <c r="E173" s="1669">
        <f>SUM(E121,E172)</f>
        <v>0</v>
      </c>
      <c r="F173" s="1669">
        <f t="shared" ref="F173:K173" si="7">SUM(F121,F172)</f>
        <v>0</v>
      </c>
      <c r="G173" s="1669">
        <f t="shared" si="7"/>
        <v>0</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50" t="s">
        <v>1568</v>
      </c>
      <c r="B175" s="2151"/>
      <c r="C175" s="520"/>
      <c r="D175" s="520"/>
      <c r="E175" s="509"/>
      <c r="F175" s="468"/>
      <c r="G175" s="468"/>
      <c r="H175" s="468"/>
      <c r="I175" s="468"/>
      <c r="J175" s="468"/>
      <c r="K175" s="468"/>
    </row>
    <row r="176" spans="1:11" ht="12.6" customHeight="1" x14ac:dyDescent="0.2">
      <c r="A176" s="493" t="s">
        <v>1104</v>
      </c>
      <c r="B176" s="491">
        <v>4001</v>
      </c>
      <c r="C176" s="516">
        <v>0</v>
      </c>
      <c r="D176" s="481"/>
      <c r="E176" s="467"/>
      <c r="F176" s="466"/>
      <c r="G176" s="466"/>
      <c r="H176" s="467"/>
      <c r="I176" s="467"/>
      <c r="J176" s="467"/>
      <c r="K176" s="467"/>
    </row>
    <row r="177" spans="1:11" ht="22.5" x14ac:dyDescent="0.2">
      <c r="A177" s="563" t="s">
        <v>838</v>
      </c>
      <c r="B177" s="583">
        <v>4009</v>
      </c>
      <c r="C177" s="551">
        <v>0</v>
      </c>
      <c r="D177" s="466"/>
      <c r="E177" s="467"/>
      <c r="F177" s="466"/>
      <c r="G177" s="466"/>
      <c r="H177" s="467"/>
      <c r="I177" s="467"/>
      <c r="J177" s="467"/>
      <c r="K177" s="467"/>
    </row>
    <row r="178" spans="1:11" ht="13.5" thickBot="1" x14ac:dyDescent="0.25">
      <c r="A178" s="2154" t="s">
        <v>1754</v>
      </c>
      <c r="B178" s="2155"/>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58" t="s">
        <v>1753</v>
      </c>
      <c r="B179" s="2159"/>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c r="E181" s="561"/>
      <c r="F181" s="468"/>
      <c r="G181" s="468"/>
      <c r="H181" s="467"/>
      <c r="I181" s="468"/>
      <c r="J181" s="468"/>
      <c r="K181" s="468"/>
    </row>
    <row r="182" spans="1:11" ht="12.75" customHeight="1" x14ac:dyDescent="0.2">
      <c r="A182" s="463" t="s">
        <v>278</v>
      </c>
      <c r="B182" s="470">
        <v>4060</v>
      </c>
      <c r="C182" s="516">
        <v>0</v>
      </c>
      <c r="D182" s="466"/>
      <c r="E182" s="468"/>
      <c r="F182" s="466"/>
      <c r="G182" s="466"/>
      <c r="H182" s="466"/>
      <c r="I182" s="468"/>
      <c r="J182" s="468"/>
      <c r="K182" s="521"/>
    </row>
    <row r="183" spans="1:11" ht="22.5" x14ac:dyDescent="0.2">
      <c r="A183" s="563" t="s">
        <v>819</v>
      </c>
      <c r="B183" s="583">
        <v>4090</v>
      </c>
      <c r="C183" s="551">
        <v>920117</v>
      </c>
      <c r="D183" s="466"/>
      <c r="E183" s="468"/>
      <c r="F183" s="466"/>
      <c r="G183" s="466"/>
      <c r="H183" s="466"/>
      <c r="I183" s="468"/>
      <c r="J183" s="468"/>
      <c r="K183" s="466"/>
    </row>
    <row r="184" spans="1:11" ht="13.5" thickBot="1" x14ac:dyDescent="0.25">
      <c r="A184" s="2156" t="s">
        <v>818</v>
      </c>
      <c r="B184" s="2157"/>
      <c r="C184" s="1661">
        <f>SUM(C180:C183)</f>
        <v>920117</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52" t="s">
        <v>1885</v>
      </c>
      <c r="B185" s="2153"/>
      <c r="C185" s="584"/>
      <c r="D185" s="566"/>
      <c r="E185" s="509"/>
      <c r="F185" s="566"/>
      <c r="G185" s="566"/>
      <c r="H185" s="468"/>
      <c r="I185" s="468"/>
      <c r="J185" s="468"/>
      <c r="K185" s="468"/>
    </row>
    <row r="186" spans="1:11" ht="15.75" customHeight="1" x14ac:dyDescent="0.2">
      <c r="A186" s="1558" t="s">
        <v>1682</v>
      </c>
      <c r="B186" s="1559"/>
      <c r="C186" s="522"/>
      <c r="D186" s="521"/>
      <c r="E186" s="509"/>
      <c r="F186" s="521"/>
      <c r="G186" s="521"/>
      <c r="H186" s="468"/>
      <c r="I186" s="468"/>
      <c r="J186" s="468"/>
      <c r="K186" s="468"/>
    </row>
    <row r="187" spans="1:11" ht="12.75" customHeight="1" x14ac:dyDescent="0.2">
      <c r="A187" s="463" t="s">
        <v>1683</v>
      </c>
      <c r="B187" s="470">
        <v>4100</v>
      </c>
      <c r="C187" s="516">
        <v>0</v>
      </c>
      <c r="D187" s="481"/>
      <c r="E187" s="561"/>
      <c r="F187" s="481"/>
      <c r="G187" s="481"/>
      <c r="H187" s="468"/>
      <c r="I187" s="468"/>
      <c r="J187" s="468"/>
      <c r="K187" s="468"/>
    </row>
    <row r="188" spans="1:11" ht="12.75" customHeight="1" x14ac:dyDescent="0.2">
      <c r="A188" s="463" t="s">
        <v>1684</v>
      </c>
      <c r="B188" s="470">
        <v>4105</v>
      </c>
      <c r="C188" s="551">
        <v>0</v>
      </c>
      <c r="D188" s="466"/>
      <c r="E188" s="561"/>
      <c r="F188" s="466"/>
      <c r="G188" s="466"/>
      <c r="H188" s="468"/>
      <c r="I188" s="468"/>
      <c r="J188" s="468"/>
      <c r="K188" s="468"/>
    </row>
    <row r="189" spans="1:11" ht="12.75" customHeight="1" x14ac:dyDescent="0.2">
      <c r="A189" s="463" t="s">
        <v>1686</v>
      </c>
      <c r="B189" s="470">
        <v>4107</v>
      </c>
      <c r="C189" s="551">
        <v>0</v>
      </c>
      <c r="D189" s="466"/>
      <c r="E189" s="561"/>
      <c r="F189" s="466"/>
      <c r="G189" s="466"/>
      <c r="H189" s="468"/>
      <c r="I189" s="468"/>
      <c r="J189" s="468"/>
      <c r="K189" s="468"/>
    </row>
    <row r="190" spans="1:11" ht="12.75" customHeight="1" x14ac:dyDescent="0.2">
      <c r="A190" s="463" t="s">
        <v>1685</v>
      </c>
      <c r="B190" s="470">
        <v>4199</v>
      </c>
      <c r="C190" s="551">
        <v>0</v>
      </c>
      <c r="D190" s="466"/>
      <c r="E190" s="561"/>
      <c r="F190" s="466"/>
      <c r="G190" s="466"/>
      <c r="H190" s="468"/>
      <c r="I190" s="468"/>
      <c r="J190" s="468"/>
      <c r="K190" s="468"/>
    </row>
    <row r="191" spans="1:11" ht="12.75" customHeight="1" thickBot="1" x14ac:dyDescent="0.25">
      <c r="A191" s="1662" t="s">
        <v>1687</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c r="H193" s="468"/>
      <c r="I193" s="468"/>
      <c r="J193" s="468"/>
      <c r="K193" s="468"/>
    </row>
    <row r="194" spans="1:11" ht="12.75" customHeight="1" x14ac:dyDescent="0.2">
      <c r="A194" s="463" t="s">
        <v>1118</v>
      </c>
      <c r="B194" s="470">
        <v>4210</v>
      </c>
      <c r="C194" s="466">
        <v>78679</v>
      </c>
      <c r="D194" s="468"/>
      <c r="E194" s="561"/>
      <c r="F194" s="468"/>
      <c r="G194" s="585"/>
      <c r="H194" s="468"/>
      <c r="I194" s="468"/>
      <c r="J194" s="468"/>
      <c r="K194" s="468"/>
    </row>
    <row r="195" spans="1:11" ht="12.75" customHeight="1" x14ac:dyDescent="0.2">
      <c r="A195" s="463" t="s">
        <v>1107</v>
      </c>
      <c r="B195" s="470">
        <v>4215</v>
      </c>
      <c r="C195" s="551">
        <v>0</v>
      </c>
      <c r="D195" s="468"/>
      <c r="E195" s="561"/>
      <c r="F195" s="468"/>
      <c r="G195" s="585"/>
      <c r="H195" s="468"/>
      <c r="I195" s="468"/>
      <c r="J195" s="468"/>
      <c r="K195" s="468"/>
    </row>
    <row r="196" spans="1:11" ht="12.75" customHeight="1" x14ac:dyDescent="0.2">
      <c r="A196" s="463" t="s">
        <v>1119</v>
      </c>
      <c r="B196" s="470">
        <v>4220</v>
      </c>
      <c r="C196" s="551">
        <v>38975</v>
      </c>
      <c r="D196" s="468"/>
      <c r="E196" s="561"/>
      <c r="F196" s="468"/>
      <c r="G196" s="585"/>
      <c r="H196" s="468"/>
      <c r="I196" s="468"/>
      <c r="J196" s="468"/>
      <c r="K196" s="468"/>
    </row>
    <row r="197" spans="1:11" ht="12.75" customHeight="1" x14ac:dyDescent="0.2">
      <c r="A197" s="463" t="s">
        <v>1522</v>
      </c>
      <c r="B197" s="470">
        <v>4225</v>
      </c>
      <c r="C197" s="551">
        <v>0</v>
      </c>
      <c r="D197" s="468"/>
      <c r="E197" s="561"/>
      <c r="F197" s="468"/>
      <c r="G197" s="585"/>
      <c r="H197" s="468"/>
      <c r="I197" s="468"/>
      <c r="J197" s="468"/>
      <c r="K197" s="468"/>
    </row>
    <row r="198" spans="1:11" ht="12.75" customHeight="1" x14ac:dyDescent="0.2">
      <c r="A198" s="463" t="s">
        <v>1523</v>
      </c>
      <c r="B198" s="470">
        <v>4226</v>
      </c>
      <c r="C198" s="551">
        <v>0</v>
      </c>
      <c r="D198" s="468"/>
      <c r="E198" s="561"/>
      <c r="F198" s="468"/>
      <c r="G198" s="585"/>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c r="H200" s="468"/>
      <c r="I200" s="468"/>
      <c r="J200" s="468"/>
      <c r="K200" s="468"/>
    </row>
    <row r="201" spans="1:11" ht="12.75" customHeight="1" thickBot="1" x14ac:dyDescent="0.25">
      <c r="A201" s="1662" t="s">
        <v>569</v>
      </c>
      <c r="B201" s="1663"/>
      <c r="C201" s="1642">
        <f>SUM(C193:C200)</f>
        <v>117654</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0</v>
      </c>
      <c r="D203" s="466"/>
      <c r="E203" s="468"/>
      <c r="F203" s="466"/>
      <c r="G203" s="466"/>
      <c r="H203" s="468"/>
      <c r="I203" s="468"/>
      <c r="J203" s="468"/>
      <c r="K203" s="468"/>
    </row>
    <row r="204" spans="1:11" ht="12.75" customHeight="1" x14ac:dyDescent="0.2">
      <c r="A204" s="463" t="s">
        <v>975</v>
      </c>
      <c r="B204" s="470">
        <v>4305</v>
      </c>
      <c r="C204" s="551">
        <v>0</v>
      </c>
      <c r="D204" s="466"/>
      <c r="E204" s="468"/>
      <c r="F204" s="466"/>
      <c r="G204" s="466"/>
      <c r="H204" s="468"/>
      <c r="I204" s="468"/>
      <c r="J204" s="468"/>
      <c r="K204" s="468"/>
    </row>
    <row r="205" spans="1:11" ht="12.75" customHeight="1" x14ac:dyDescent="0.2">
      <c r="A205" s="463" t="s">
        <v>976</v>
      </c>
      <c r="B205" s="470">
        <v>4332</v>
      </c>
      <c r="C205" s="551">
        <v>0</v>
      </c>
      <c r="D205" s="466"/>
      <c r="E205" s="468"/>
      <c r="F205" s="466"/>
      <c r="G205" s="466"/>
      <c r="H205" s="468"/>
      <c r="I205" s="468"/>
      <c r="J205" s="468"/>
      <c r="K205" s="468"/>
    </row>
    <row r="206" spans="1:11" ht="12.75" customHeight="1" x14ac:dyDescent="0.2">
      <c r="A206" s="463" t="s">
        <v>1089</v>
      </c>
      <c r="B206" s="470">
        <v>4334</v>
      </c>
      <c r="C206" s="551">
        <v>0</v>
      </c>
      <c r="D206" s="466"/>
      <c r="E206" s="468"/>
      <c r="F206" s="466"/>
      <c r="G206" s="466"/>
      <c r="H206" s="468"/>
      <c r="I206" s="468"/>
      <c r="J206" s="468"/>
      <c r="K206" s="468"/>
    </row>
    <row r="207" spans="1:11" ht="12.75" customHeight="1" x14ac:dyDescent="0.2">
      <c r="A207" s="463" t="s">
        <v>1090</v>
      </c>
      <c r="B207" s="470">
        <v>4335</v>
      </c>
      <c r="C207" s="551">
        <v>0</v>
      </c>
      <c r="D207" s="466"/>
      <c r="E207" s="468"/>
      <c r="F207" s="466"/>
      <c r="G207" s="466"/>
      <c r="H207" s="468"/>
      <c r="I207" s="468"/>
      <c r="J207" s="468"/>
      <c r="K207" s="468"/>
    </row>
    <row r="208" spans="1:11" ht="12.75" customHeight="1" x14ac:dyDescent="0.2">
      <c r="A208" s="463" t="s">
        <v>1153</v>
      </c>
      <c r="B208" s="470">
        <v>4337</v>
      </c>
      <c r="C208" s="489">
        <v>0</v>
      </c>
      <c r="D208" s="467"/>
      <c r="E208" s="468"/>
      <c r="F208" s="467"/>
      <c r="G208" s="467"/>
      <c r="H208" s="468"/>
      <c r="I208" s="468"/>
      <c r="J208" s="468"/>
      <c r="K208" s="468"/>
    </row>
    <row r="209" spans="1:11" ht="12.75" customHeight="1" x14ac:dyDescent="0.2">
      <c r="A209" s="463" t="s">
        <v>1091</v>
      </c>
      <c r="B209" s="470">
        <v>4340</v>
      </c>
      <c r="C209" s="551">
        <v>0</v>
      </c>
      <c r="D209" s="466"/>
      <c r="E209" s="468"/>
      <c r="F209" s="466"/>
      <c r="G209" s="466"/>
      <c r="H209" s="468"/>
      <c r="I209" s="468"/>
      <c r="J209" s="468"/>
      <c r="K209" s="468"/>
    </row>
    <row r="210" spans="1:11" ht="12.75" customHeight="1" x14ac:dyDescent="0.2">
      <c r="A210" s="463" t="s">
        <v>74</v>
      </c>
      <c r="B210" s="470">
        <v>4399</v>
      </c>
      <c r="C210" s="551">
        <v>0</v>
      </c>
      <c r="D210" s="466"/>
      <c r="E210" s="468"/>
      <c r="F210" s="466"/>
      <c r="G210" s="466"/>
      <c r="H210" s="468"/>
      <c r="I210" s="468"/>
      <c r="J210" s="468"/>
      <c r="K210" s="468"/>
    </row>
    <row r="211" spans="1:11" ht="12.75" customHeight="1" thickBot="1" x14ac:dyDescent="0.25">
      <c r="A211" s="1662" t="s">
        <v>420</v>
      </c>
      <c r="B211" s="1663"/>
      <c r="C211" s="1661">
        <f>SUM(C203:C210)</f>
        <v>0</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0</v>
      </c>
      <c r="D213" s="466"/>
      <c r="E213" s="468"/>
      <c r="F213" s="466"/>
      <c r="G213" s="466"/>
      <c r="H213" s="468"/>
      <c r="I213" s="468"/>
      <c r="J213" s="468"/>
      <c r="K213" s="468"/>
    </row>
    <row r="214" spans="1:11" ht="12.75" customHeight="1" x14ac:dyDescent="0.2">
      <c r="A214" s="463" t="s">
        <v>1524</v>
      </c>
      <c r="B214" s="470">
        <v>4421</v>
      </c>
      <c r="C214" s="551">
        <v>0</v>
      </c>
      <c r="D214" s="466"/>
      <c r="E214" s="468"/>
      <c r="F214" s="466"/>
      <c r="G214" s="466"/>
      <c r="H214" s="468"/>
      <c r="I214" s="468"/>
      <c r="J214" s="468"/>
      <c r="K214" s="468"/>
    </row>
    <row r="215" spans="1:11" ht="12.75" customHeight="1" x14ac:dyDescent="0.2">
      <c r="A215" s="463" t="s">
        <v>75</v>
      </c>
      <c r="B215" s="470">
        <v>4499</v>
      </c>
      <c r="C215" s="551">
        <v>0</v>
      </c>
      <c r="D215" s="466"/>
      <c r="E215" s="468"/>
      <c r="F215" s="466"/>
      <c r="G215" s="466"/>
      <c r="H215" s="468"/>
      <c r="I215" s="468"/>
      <c r="J215" s="468"/>
      <c r="K215" s="468"/>
    </row>
    <row r="216" spans="1:11" ht="12.75" customHeight="1" thickBot="1" x14ac:dyDescent="0.25">
      <c r="A216" s="1662" t="s">
        <v>944</v>
      </c>
      <c r="B216" s="1663"/>
      <c r="C216" s="1661">
        <f>SUM(C213:C215)</f>
        <v>0</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0</v>
      </c>
      <c r="D218" s="466"/>
      <c r="E218" s="468"/>
      <c r="F218" s="466"/>
      <c r="G218" s="466"/>
      <c r="H218" s="468"/>
      <c r="I218" s="468"/>
      <c r="J218" s="468"/>
      <c r="K218" s="468"/>
    </row>
    <row r="219" spans="1:11" ht="12.75" customHeight="1" x14ac:dyDescent="0.2">
      <c r="A219" s="463" t="s">
        <v>1113</v>
      </c>
      <c r="B219" s="470">
        <v>4605</v>
      </c>
      <c r="C219" s="551">
        <v>345214</v>
      </c>
      <c r="D219" s="466"/>
      <c r="E219" s="468"/>
      <c r="F219" s="466"/>
      <c r="G219" s="466"/>
      <c r="H219" s="468"/>
      <c r="I219" s="468"/>
      <c r="J219" s="468"/>
      <c r="K219" s="468"/>
    </row>
    <row r="220" spans="1:11" ht="12.75" customHeight="1" x14ac:dyDescent="0.2">
      <c r="A220" s="463" t="s">
        <v>1525</v>
      </c>
      <c r="B220" s="557">
        <v>4620</v>
      </c>
      <c r="C220" s="551">
        <v>1289619</v>
      </c>
      <c r="D220" s="466"/>
      <c r="E220" s="468"/>
      <c r="F220" s="466"/>
      <c r="G220" s="466"/>
      <c r="H220" s="468"/>
      <c r="I220" s="468"/>
      <c r="J220" s="468"/>
      <c r="K220" s="468"/>
    </row>
    <row r="221" spans="1:11" ht="12.75" customHeight="1" x14ac:dyDescent="0.2">
      <c r="A221" s="463" t="s">
        <v>1114</v>
      </c>
      <c r="B221" s="470">
        <v>4625</v>
      </c>
      <c r="C221" s="551">
        <v>0</v>
      </c>
      <c r="D221" s="466"/>
      <c r="E221" s="468"/>
      <c r="F221" s="466"/>
      <c r="G221" s="466"/>
      <c r="H221" s="468"/>
      <c r="I221" s="468"/>
      <c r="J221" s="468"/>
      <c r="K221" s="468"/>
    </row>
    <row r="222" spans="1:11" ht="12.75" customHeight="1" x14ac:dyDescent="0.2">
      <c r="A222" s="463" t="s">
        <v>1115</v>
      </c>
      <c r="B222" s="470">
        <v>4630</v>
      </c>
      <c r="C222" s="551">
        <v>2369649</v>
      </c>
      <c r="D222" s="466"/>
      <c r="E222" s="468"/>
      <c r="F222" s="466"/>
      <c r="G222" s="466"/>
      <c r="H222" s="468"/>
      <c r="I222" s="468"/>
      <c r="J222" s="468"/>
      <c r="K222" s="468"/>
    </row>
    <row r="223" spans="1:11" ht="12.75" customHeight="1" x14ac:dyDescent="0.2">
      <c r="A223" s="1456" t="s">
        <v>76</v>
      </c>
      <c r="B223" s="557">
        <v>4699</v>
      </c>
      <c r="C223" s="551">
        <v>0</v>
      </c>
      <c r="D223" s="466"/>
      <c r="E223" s="468"/>
      <c r="F223" s="466"/>
      <c r="G223" s="466"/>
      <c r="H223" s="468"/>
      <c r="I223" s="468"/>
      <c r="J223" s="468"/>
      <c r="K223" s="468"/>
    </row>
    <row r="224" spans="1:11" ht="12.75" customHeight="1" thickBot="1" x14ac:dyDescent="0.25">
      <c r="A224" s="1662" t="s">
        <v>467</v>
      </c>
      <c r="B224" s="1663"/>
      <c r="C224" s="1661">
        <f>SUM(C218:C223)</f>
        <v>4004482</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0</v>
      </c>
      <c r="D226" s="466"/>
      <c r="E226" s="468"/>
      <c r="F226" s="468"/>
      <c r="G226" s="466"/>
      <c r="H226" s="468"/>
      <c r="I226" s="468"/>
      <c r="J226" s="468"/>
      <c r="K226" s="468"/>
    </row>
    <row r="227" spans="1:11" ht="12.75" customHeight="1" x14ac:dyDescent="0.2">
      <c r="A227" s="463" t="s">
        <v>69</v>
      </c>
      <c r="B227" s="470">
        <v>4799</v>
      </c>
      <c r="C227" s="551">
        <v>0</v>
      </c>
      <c r="D227" s="466"/>
      <c r="E227" s="468"/>
      <c r="F227" s="468"/>
      <c r="G227" s="466"/>
      <c r="H227" s="468"/>
      <c r="I227" s="468"/>
      <c r="J227" s="468"/>
      <c r="K227" s="468"/>
    </row>
    <row r="228" spans="1:11" ht="12.75" customHeight="1" thickBot="1" x14ac:dyDescent="0.25">
      <c r="A228" s="1677" t="s">
        <v>1145</v>
      </c>
      <c r="B228" s="1678"/>
      <c r="C228" s="1661">
        <f>SUM(C226:C227)</f>
        <v>0</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c r="E229" s="468"/>
      <c r="F229" s="468"/>
      <c r="G229" s="576"/>
      <c r="H229" s="468"/>
      <c r="I229" s="468"/>
      <c r="J229" s="468"/>
      <c r="K229" s="468"/>
    </row>
    <row r="230" spans="1:11" ht="12.75" customHeight="1" thickTop="1" x14ac:dyDescent="0.2">
      <c r="A230" s="493" t="s">
        <v>368</v>
      </c>
      <c r="B230" s="491">
        <v>4850</v>
      </c>
      <c r="C230" s="489">
        <v>0</v>
      </c>
      <c r="D230" s="467"/>
      <c r="E230" s="467"/>
      <c r="F230" s="467"/>
      <c r="G230" s="467"/>
      <c r="H230" s="467"/>
      <c r="I230" s="468"/>
      <c r="J230" s="467"/>
      <c r="K230" s="467"/>
    </row>
    <row r="231" spans="1:11" ht="12.75" customHeight="1" x14ac:dyDescent="0.2">
      <c r="A231" s="493" t="s">
        <v>369</v>
      </c>
      <c r="B231" s="491">
        <v>4851</v>
      </c>
      <c r="C231" s="489">
        <v>0</v>
      </c>
      <c r="D231" s="467"/>
      <c r="E231" s="468"/>
      <c r="F231" s="474"/>
      <c r="G231" s="467"/>
      <c r="H231" s="468"/>
      <c r="I231" s="468"/>
      <c r="J231" s="468"/>
      <c r="K231" s="468"/>
    </row>
    <row r="232" spans="1:11" ht="12.75" customHeight="1" x14ac:dyDescent="0.2">
      <c r="A232" s="493" t="s">
        <v>370</v>
      </c>
      <c r="B232" s="491">
        <v>4852</v>
      </c>
      <c r="C232" s="489">
        <v>0</v>
      </c>
      <c r="D232" s="467"/>
      <c r="E232" s="467"/>
      <c r="F232" s="467"/>
      <c r="G232" s="467"/>
      <c r="H232" s="467"/>
      <c r="I232" s="468"/>
      <c r="J232" s="467"/>
      <c r="K232" s="467"/>
    </row>
    <row r="233" spans="1:11" ht="12.75" customHeight="1" x14ac:dyDescent="0.2">
      <c r="A233" s="493" t="s">
        <v>371</v>
      </c>
      <c r="B233" s="491">
        <v>4853</v>
      </c>
      <c r="C233" s="489">
        <v>0</v>
      </c>
      <c r="D233" s="467"/>
      <c r="E233" s="467"/>
      <c r="F233" s="467"/>
      <c r="G233" s="467"/>
      <c r="H233" s="467"/>
      <c r="I233" s="468"/>
      <c r="J233" s="467"/>
      <c r="K233" s="467"/>
    </row>
    <row r="234" spans="1:11" ht="12.75" customHeight="1" x14ac:dyDescent="0.2">
      <c r="A234" s="493" t="s">
        <v>372</v>
      </c>
      <c r="B234" s="491">
        <v>4854</v>
      </c>
      <c r="C234" s="489">
        <v>0</v>
      </c>
      <c r="D234" s="467"/>
      <c r="E234" s="467"/>
      <c r="F234" s="467"/>
      <c r="G234" s="467"/>
      <c r="H234" s="467"/>
      <c r="I234" s="468"/>
      <c r="J234" s="467"/>
      <c r="K234" s="467"/>
    </row>
    <row r="235" spans="1:11" ht="12.75" customHeight="1" x14ac:dyDescent="0.2">
      <c r="A235" s="493" t="s">
        <v>484</v>
      </c>
      <c r="B235" s="491">
        <v>4855</v>
      </c>
      <c r="C235" s="489">
        <v>0</v>
      </c>
      <c r="D235" s="467"/>
      <c r="E235" s="467"/>
      <c r="F235" s="467"/>
      <c r="G235" s="467"/>
      <c r="H235" s="467"/>
      <c r="I235" s="468"/>
      <c r="J235" s="467"/>
      <c r="K235" s="467"/>
    </row>
    <row r="236" spans="1:11" ht="12.75" customHeight="1" x14ac:dyDescent="0.2">
      <c r="A236" s="493" t="s">
        <v>373</v>
      </c>
      <c r="B236" s="491">
        <v>4856</v>
      </c>
      <c r="C236" s="489">
        <v>0</v>
      </c>
      <c r="D236" s="467"/>
      <c r="E236" s="467"/>
      <c r="F236" s="467"/>
      <c r="G236" s="467"/>
      <c r="H236" s="467"/>
      <c r="I236" s="468"/>
      <c r="J236" s="467"/>
      <c r="K236" s="467"/>
    </row>
    <row r="237" spans="1:11" ht="12.75" customHeight="1" x14ac:dyDescent="0.2">
      <c r="A237" s="493" t="s">
        <v>374</v>
      </c>
      <c r="B237" s="491">
        <v>4857</v>
      </c>
      <c r="C237" s="489">
        <v>0</v>
      </c>
      <c r="D237" s="467"/>
      <c r="E237" s="467"/>
      <c r="F237" s="467"/>
      <c r="G237" s="467"/>
      <c r="H237" s="467"/>
      <c r="I237" s="468"/>
      <c r="J237" s="467"/>
      <c r="K237" s="467"/>
    </row>
    <row r="238" spans="1:11" ht="12.75" customHeight="1" x14ac:dyDescent="0.2">
      <c r="A238" s="493" t="s">
        <v>375</v>
      </c>
      <c r="B238" s="491">
        <v>4860</v>
      </c>
      <c r="C238" s="489">
        <v>0</v>
      </c>
      <c r="D238" s="467"/>
      <c r="E238" s="467"/>
      <c r="F238" s="467"/>
      <c r="G238" s="467"/>
      <c r="H238" s="467"/>
      <c r="I238" s="468"/>
      <c r="J238" s="467"/>
      <c r="K238" s="467"/>
    </row>
    <row r="239" spans="1:11" ht="12.75" customHeight="1" x14ac:dyDescent="0.2">
      <c r="A239" s="493" t="s">
        <v>376</v>
      </c>
      <c r="B239" s="491">
        <v>4861</v>
      </c>
      <c r="C239" s="489">
        <v>0</v>
      </c>
      <c r="D239" s="467"/>
      <c r="E239" s="467"/>
      <c r="F239" s="467"/>
      <c r="G239" s="467"/>
      <c r="H239" s="467"/>
      <c r="I239" s="468"/>
      <c r="J239" s="467"/>
      <c r="K239" s="467"/>
    </row>
    <row r="240" spans="1:11" ht="12.75" customHeight="1" x14ac:dyDescent="0.2">
      <c r="A240" s="493" t="s">
        <v>377</v>
      </c>
      <c r="B240" s="491">
        <v>4862</v>
      </c>
      <c r="C240" s="489">
        <v>0</v>
      </c>
      <c r="D240" s="467"/>
      <c r="E240" s="475"/>
      <c r="F240" s="467"/>
      <c r="G240" s="467"/>
      <c r="H240" s="475"/>
      <c r="I240" s="468"/>
      <c r="J240" s="475"/>
      <c r="K240" s="475"/>
    </row>
    <row r="241" spans="1:11" ht="12.75" customHeight="1" x14ac:dyDescent="0.2">
      <c r="A241" s="493" t="s">
        <v>378</v>
      </c>
      <c r="B241" s="491">
        <v>4863</v>
      </c>
      <c r="C241" s="489">
        <v>0</v>
      </c>
      <c r="D241" s="467"/>
      <c r="E241" s="468"/>
      <c r="F241" s="475"/>
      <c r="G241" s="526"/>
      <c r="H241" s="468"/>
      <c r="I241" s="468"/>
      <c r="J241" s="468"/>
      <c r="K241" s="468"/>
    </row>
    <row r="242" spans="1:11" ht="12.75" customHeight="1" x14ac:dyDescent="0.2">
      <c r="A242" s="493" t="s">
        <v>489</v>
      </c>
      <c r="B242" s="491">
        <v>4864</v>
      </c>
      <c r="C242" s="489">
        <v>0</v>
      </c>
      <c r="D242" s="467"/>
      <c r="E242" s="467"/>
      <c r="F242" s="467"/>
      <c r="G242" s="467"/>
      <c r="H242" s="467"/>
      <c r="I242" s="468"/>
      <c r="J242" s="467"/>
      <c r="K242" s="467"/>
    </row>
    <row r="243" spans="1:11" ht="12.75" customHeight="1" x14ac:dyDescent="0.2">
      <c r="A243" s="493" t="s">
        <v>490</v>
      </c>
      <c r="B243" s="491">
        <v>4865</v>
      </c>
      <c r="C243" s="489">
        <v>0</v>
      </c>
      <c r="D243" s="467"/>
      <c r="E243" s="467"/>
      <c r="F243" s="467"/>
      <c r="G243" s="467"/>
      <c r="H243" s="467"/>
      <c r="I243" s="468"/>
      <c r="J243" s="467"/>
      <c r="K243" s="467"/>
    </row>
    <row r="244" spans="1:11" ht="12.75" customHeight="1" x14ac:dyDescent="0.2">
      <c r="A244" s="493" t="s">
        <v>488</v>
      </c>
      <c r="B244" s="491">
        <v>4866</v>
      </c>
      <c r="C244" s="489">
        <v>0</v>
      </c>
      <c r="D244" s="467"/>
      <c r="E244" s="467"/>
      <c r="F244" s="467"/>
      <c r="G244" s="467"/>
      <c r="H244" s="467"/>
      <c r="I244" s="468"/>
      <c r="J244" s="467"/>
      <c r="K244" s="467"/>
    </row>
    <row r="245" spans="1:11" ht="12.75" customHeight="1" x14ac:dyDescent="0.2">
      <c r="A245" s="493" t="s">
        <v>487</v>
      </c>
      <c r="B245" s="491">
        <v>4867</v>
      </c>
      <c r="C245" s="489">
        <v>0</v>
      </c>
      <c r="D245" s="467"/>
      <c r="E245" s="467"/>
      <c r="F245" s="467"/>
      <c r="G245" s="467"/>
      <c r="H245" s="467"/>
      <c r="I245" s="468"/>
      <c r="J245" s="467"/>
      <c r="K245" s="467"/>
    </row>
    <row r="246" spans="1:11" ht="12.75" customHeight="1" x14ac:dyDescent="0.2">
      <c r="A246" s="493" t="s">
        <v>486</v>
      </c>
      <c r="B246" s="491">
        <v>4868</v>
      </c>
      <c r="C246" s="489">
        <v>0</v>
      </c>
      <c r="D246" s="467"/>
      <c r="E246" s="467"/>
      <c r="F246" s="467"/>
      <c r="G246" s="467"/>
      <c r="H246" s="467"/>
      <c r="I246" s="468"/>
      <c r="J246" s="467"/>
      <c r="K246" s="467"/>
    </row>
    <row r="247" spans="1:11" ht="12.75" customHeight="1" x14ac:dyDescent="0.2">
      <c r="A247" s="493" t="s">
        <v>485</v>
      </c>
      <c r="B247" s="491">
        <v>4869</v>
      </c>
      <c r="C247" s="489">
        <v>0</v>
      </c>
      <c r="D247" s="467"/>
      <c r="E247" s="467"/>
      <c r="F247" s="467"/>
      <c r="G247" s="467"/>
      <c r="H247" s="467"/>
      <c r="I247" s="468"/>
      <c r="J247" s="467"/>
      <c r="K247" s="467"/>
    </row>
    <row r="248" spans="1:11" ht="12.75" customHeight="1" x14ac:dyDescent="0.2">
      <c r="A248" s="493" t="s">
        <v>1190</v>
      </c>
      <c r="B248" s="491">
        <v>4870</v>
      </c>
      <c r="C248" s="489">
        <v>0</v>
      </c>
      <c r="D248" s="467"/>
      <c r="E248" s="467"/>
      <c r="F248" s="467"/>
      <c r="G248" s="467"/>
      <c r="H248" s="467"/>
      <c r="I248" s="468"/>
      <c r="J248" s="467"/>
      <c r="K248" s="467"/>
    </row>
    <row r="249" spans="1:11" ht="12.75" customHeight="1" x14ac:dyDescent="0.2">
      <c r="A249" s="493" t="s">
        <v>821</v>
      </c>
      <c r="B249" s="491">
        <v>4871</v>
      </c>
      <c r="C249" s="489">
        <v>0</v>
      </c>
      <c r="D249" s="467"/>
      <c r="E249" s="467"/>
      <c r="F249" s="467"/>
      <c r="G249" s="467"/>
      <c r="H249" s="467"/>
      <c r="I249" s="468"/>
      <c r="J249" s="467"/>
      <c r="K249" s="467"/>
    </row>
    <row r="250" spans="1:11" ht="12.75" customHeight="1" x14ac:dyDescent="0.2">
      <c r="A250" s="493" t="s">
        <v>822</v>
      </c>
      <c r="B250" s="491">
        <v>4872</v>
      </c>
      <c r="C250" s="489">
        <v>0</v>
      </c>
      <c r="D250" s="467"/>
      <c r="E250" s="467"/>
      <c r="F250" s="467"/>
      <c r="G250" s="467"/>
      <c r="H250" s="467"/>
      <c r="I250" s="468"/>
      <c r="J250" s="467"/>
      <c r="K250" s="467"/>
    </row>
    <row r="251" spans="1:11" ht="12.75" customHeight="1" x14ac:dyDescent="0.2">
      <c r="A251" s="493" t="s">
        <v>823</v>
      </c>
      <c r="B251" s="491">
        <v>4873</v>
      </c>
      <c r="C251" s="489">
        <v>0</v>
      </c>
      <c r="D251" s="467"/>
      <c r="E251" s="467"/>
      <c r="F251" s="467"/>
      <c r="G251" s="467"/>
      <c r="H251" s="467"/>
      <c r="I251" s="468"/>
      <c r="J251" s="467"/>
      <c r="K251" s="467"/>
    </row>
    <row r="252" spans="1:11" ht="12.75" customHeight="1" x14ac:dyDescent="0.2">
      <c r="A252" s="493" t="s">
        <v>824</v>
      </c>
      <c r="B252" s="491">
        <v>4874</v>
      </c>
      <c r="C252" s="489">
        <v>0</v>
      </c>
      <c r="D252" s="467"/>
      <c r="E252" s="467"/>
      <c r="F252" s="467"/>
      <c r="G252" s="467"/>
      <c r="H252" s="467"/>
      <c r="I252" s="468"/>
      <c r="J252" s="467"/>
      <c r="K252" s="467"/>
    </row>
    <row r="253" spans="1:11" ht="12.75" customHeight="1" x14ac:dyDescent="0.2">
      <c r="A253" s="493" t="s">
        <v>491</v>
      </c>
      <c r="B253" s="491">
        <v>4875</v>
      </c>
      <c r="C253" s="489">
        <v>0</v>
      </c>
      <c r="D253" s="467"/>
      <c r="E253" s="467"/>
      <c r="F253" s="467"/>
      <c r="G253" s="467"/>
      <c r="H253" s="467"/>
      <c r="I253" s="468"/>
      <c r="J253" s="467"/>
      <c r="K253" s="467"/>
    </row>
    <row r="254" spans="1:11" ht="12.75" customHeight="1" x14ac:dyDescent="0.2">
      <c r="A254" s="493" t="s">
        <v>794</v>
      </c>
      <c r="B254" s="491">
        <v>4876</v>
      </c>
      <c r="C254" s="489">
        <v>0</v>
      </c>
      <c r="D254" s="467"/>
      <c r="E254" s="467"/>
      <c r="F254" s="467"/>
      <c r="G254" s="467"/>
      <c r="H254" s="467"/>
      <c r="I254" s="468"/>
      <c r="J254" s="467"/>
      <c r="K254" s="467"/>
    </row>
    <row r="255" spans="1:11" ht="12.75" customHeight="1" x14ac:dyDescent="0.2">
      <c r="A255" s="493" t="s">
        <v>795</v>
      </c>
      <c r="B255" s="491">
        <v>4877</v>
      </c>
      <c r="C255" s="489">
        <v>0</v>
      </c>
      <c r="D255" s="467"/>
      <c r="E255" s="467"/>
      <c r="F255" s="467"/>
      <c r="G255" s="467"/>
      <c r="H255" s="467"/>
      <c r="I255" s="468"/>
      <c r="J255" s="467"/>
      <c r="K255" s="467"/>
    </row>
    <row r="256" spans="1:11" ht="12.75" customHeight="1" x14ac:dyDescent="0.2">
      <c r="A256" s="493" t="s">
        <v>796</v>
      </c>
      <c r="B256" s="491">
        <v>4878</v>
      </c>
      <c r="C256" s="489">
        <v>0</v>
      </c>
      <c r="D256" s="467"/>
      <c r="E256" s="467"/>
      <c r="F256" s="467"/>
      <c r="G256" s="467"/>
      <c r="H256" s="467"/>
      <c r="I256" s="468"/>
      <c r="J256" s="467"/>
      <c r="K256" s="467"/>
    </row>
    <row r="257" spans="1:11" ht="12.75" customHeight="1" x14ac:dyDescent="0.2">
      <c r="A257" s="493" t="s">
        <v>797</v>
      </c>
      <c r="B257" s="491">
        <v>4879</v>
      </c>
      <c r="C257" s="489">
        <v>0</v>
      </c>
      <c r="D257" s="467"/>
      <c r="E257" s="467"/>
      <c r="F257" s="467"/>
      <c r="G257" s="467"/>
      <c r="H257" s="467"/>
      <c r="I257" s="468"/>
      <c r="J257" s="467"/>
      <c r="K257" s="467"/>
    </row>
    <row r="258" spans="1:11" ht="12.75" customHeight="1" x14ac:dyDescent="0.2">
      <c r="A258" s="225" t="s">
        <v>1526</v>
      </c>
      <c r="B258" s="587">
        <v>4880</v>
      </c>
      <c r="C258" s="489">
        <v>0</v>
      </c>
      <c r="D258" s="467"/>
      <c r="E258" s="467"/>
      <c r="F258" s="467"/>
      <c r="G258" s="467"/>
      <c r="H258" s="467"/>
      <c r="I258" s="468"/>
      <c r="J258" s="467"/>
      <c r="K258" s="467"/>
    </row>
    <row r="259" spans="1:11" ht="12.75" customHeight="1" thickBot="1" x14ac:dyDescent="0.25">
      <c r="A259" s="1679" t="s">
        <v>798</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1933</v>
      </c>
      <c r="D261" s="592"/>
      <c r="E261" s="469"/>
      <c r="F261" s="592"/>
      <c r="G261" s="592"/>
      <c r="H261" s="469"/>
      <c r="I261" s="468"/>
      <c r="J261" s="469"/>
      <c r="K261" s="469"/>
    </row>
    <row r="262" spans="1:11" ht="12.75" customHeight="1" thickTop="1" thickBot="1" x14ac:dyDescent="0.25">
      <c r="A262" s="493" t="s">
        <v>1146</v>
      </c>
      <c r="B262" s="491">
        <v>4904</v>
      </c>
      <c r="C262" s="593">
        <v>0</v>
      </c>
      <c r="D262" s="591"/>
      <c r="E262" s="469"/>
      <c r="F262" s="553"/>
      <c r="G262" s="591"/>
      <c r="H262" s="469"/>
      <c r="I262" s="468"/>
      <c r="J262" s="468"/>
      <c r="K262" s="468"/>
    </row>
    <row r="263" spans="1:11" ht="12.75" customHeight="1" thickTop="1" thickBot="1" x14ac:dyDescent="0.25">
      <c r="A263" s="463" t="s">
        <v>1527</v>
      </c>
      <c r="B263" s="470">
        <v>4905</v>
      </c>
      <c r="C263" s="573">
        <v>0</v>
      </c>
      <c r="D263" s="468"/>
      <c r="E263" s="468"/>
      <c r="F263" s="578"/>
      <c r="G263" s="573"/>
      <c r="H263" s="468"/>
      <c r="I263" s="468"/>
      <c r="J263" s="468"/>
      <c r="K263" s="468"/>
    </row>
    <row r="264" spans="1:11" ht="12.75" customHeight="1" thickTop="1" thickBot="1" x14ac:dyDescent="0.25">
      <c r="A264" s="463" t="s">
        <v>1528</v>
      </c>
      <c r="B264" s="470">
        <v>4909</v>
      </c>
      <c r="C264" s="576">
        <v>0</v>
      </c>
      <c r="D264" s="468"/>
      <c r="E264" s="468"/>
      <c r="F264" s="576"/>
      <c r="G264" s="576"/>
      <c r="H264" s="468"/>
      <c r="I264" s="468"/>
      <c r="J264" s="468"/>
      <c r="K264" s="468"/>
    </row>
    <row r="265" spans="1:11" ht="12.75" customHeight="1" thickTop="1" thickBot="1" x14ac:dyDescent="0.25">
      <c r="A265" s="463" t="s">
        <v>945</v>
      </c>
      <c r="B265" s="470">
        <v>4910</v>
      </c>
      <c r="C265" s="576">
        <v>0</v>
      </c>
      <c r="D265" s="468"/>
      <c r="E265" s="468"/>
      <c r="F265" s="576"/>
      <c r="G265" s="576"/>
      <c r="H265" s="468"/>
      <c r="I265" s="468"/>
      <c r="J265" s="468"/>
      <c r="K265" s="468"/>
    </row>
    <row r="266" spans="1:11" ht="12.75" customHeight="1" thickTop="1" thickBot="1" x14ac:dyDescent="0.25">
      <c r="A266" s="463" t="s">
        <v>202</v>
      </c>
      <c r="B266" s="470">
        <v>4920</v>
      </c>
      <c r="C266" s="576">
        <v>0</v>
      </c>
      <c r="D266" s="578"/>
      <c r="E266" s="468"/>
      <c r="F266" s="573"/>
      <c r="G266" s="573"/>
      <c r="H266" s="468"/>
      <c r="I266" s="468"/>
      <c r="J266" s="468"/>
      <c r="K266" s="468"/>
    </row>
    <row r="267" spans="1:11" ht="12.75" customHeight="1" thickTop="1" thickBot="1" x14ac:dyDescent="0.25">
      <c r="A267" s="463" t="s">
        <v>441</v>
      </c>
      <c r="B267" s="470">
        <v>4930</v>
      </c>
      <c r="C267" s="576">
        <v>0</v>
      </c>
      <c r="D267" s="576"/>
      <c r="E267" s="468"/>
      <c r="F267" s="576"/>
      <c r="G267" s="576"/>
      <c r="H267" s="468"/>
      <c r="I267" s="468"/>
      <c r="J267" s="468"/>
      <c r="K267" s="468"/>
    </row>
    <row r="268" spans="1:11" ht="12.75" customHeight="1" thickTop="1" thickBot="1" x14ac:dyDescent="0.25">
      <c r="A268" s="463" t="s">
        <v>782</v>
      </c>
      <c r="B268" s="470">
        <v>4932</v>
      </c>
      <c r="C268" s="576">
        <v>0</v>
      </c>
      <c r="D268" s="576"/>
      <c r="E268" s="468"/>
      <c r="F268" s="576"/>
      <c r="G268" s="576"/>
      <c r="H268" s="468"/>
      <c r="I268" s="468"/>
      <c r="J268" s="468"/>
      <c r="K268" s="468"/>
    </row>
    <row r="269" spans="1:11" ht="12.75" customHeight="1" thickTop="1" thickBot="1" x14ac:dyDescent="0.25">
      <c r="A269" s="463" t="s">
        <v>946</v>
      </c>
      <c r="B269" s="470">
        <v>4960</v>
      </c>
      <c r="C269" s="575">
        <v>0</v>
      </c>
      <c r="D269" s="576"/>
      <c r="E269" s="468"/>
      <c r="F269" s="576"/>
      <c r="G269" s="576"/>
      <c r="H269" s="468"/>
      <c r="I269" s="468"/>
      <c r="J269" s="468"/>
      <c r="K269" s="468"/>
    </row>
    <row r="270" spans="1:11" ht="12.75" customHeight="1" thickTop="1" thickBot="1" x14ac:dyDescent="0.25">
      <c r="A270" s="463" t="s">
        <v>589</v>
      </c>
      <c r="B270" s="470">
        <v>4991</v>
      </c>
      <c r="C270" s="575">
        <v>289424</v>
      </c>
      <c r="D270" s="576"/>
      <c r="E270" s="468"/>
      <c r="F270" s="576"/>
      <c r="G270" s="576"/>
      <c r="H270" s="468"/>
      <c r="I270" s="468"/>
      <c r="J270" s="468"/>
      <c r="K270" s="468"/>
    </row>
    <row r="271" spans="1:11" ht="12.75" customHeight="1" thickTop="1" thickBot="1" x14ac:dyDescent="0.25">
      <c r="A271" s="463" t="s">
        <v>395</v>
      </c>
      <c r="B271" s="470">
        <v>4992</v>
      </c>
      <c r="C271" s="575">
        <v>1292234</v>
      </c>
      <c r="D271" s="576"/>
      <c r="E271" s="468"/>
      <c r="F271" s="576"/>
      <c r="G271" s="576"/>
      <c r="H271" s="468"/>
      <c r="I271" s="468"/>
      <c r="J271" s="468"/>
      <c r="K271" s="468"/>
    </row>
    <row r="272" spans="1:11" s="594" customFormat="1" ht="12.75" customHeight="1" thickTop="1" thickBot="1" x14ac:dyDescent="0.25">
      <c r="A272" s="563" t="s">
        <v>77</v>
      </c>
      <c r="B272" s="557">
        <v>4999</v>
      </c>
      <c r="C272" s="575">
        <v>622352</v>
      </c>
      <c r="D272" s="576"/>
      <c r="E272" s="468"/>
      <c r="F272" s="576"/>
      <c r="G272" s="576"/>
      <c r="H272" s="530"/>
      <c r="I272" s="468"/>
      <c r="J272" s="468"/>
      <c r="K272" s="530"/>
    </row>
    <row r="273" spans="1:11" ht="14.25" thickTop="1" thickBot="1" x14ac:dyDescent="0.25">
      <c r="A273" s="1662" t="s">
        <v>1755</v>
      </c>
      <c r="B273" s="1681"/>
      <c r="C273" s="1669">
        <f t="shared" ref="C273:H273" si="10">SUM(C191,C201,C211,C216,C224,C228,C229,C259:C272)</f>
        <v>6328079</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7248196</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49851481</v>
      </c>
      <c r="D275" s="1669">
        <f t="shared" si="12"/>
        <v>0</v>
      </c>
      <c r="E275" s="1669">
        <f t="shared" si="12"/>
        <v>0</v>
      </c>
      <c r="F275" s="1669">
        <f t="shared" si="12"/>
        <v>0</v>
      </c>
      <c r="G275" s="1669">
        <f t="shared" si="12"/>
        <v>0</v>
      </c>
      <c r="H275" s="1669">
        <f t="shared" si="12"/>
        <v>0</v>
      </c>
      <c r="I275" s="1669">
        <f t="shared" si="12"/>
        <v>0</v>
      </c>
      <c r="J275" s="1669">
        <f t="shared" si="12"/>
        <v>0</v>
      </c>
      <c r="K275" s="165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9292DCF1-9FC7-4CD2-9BD8-11534F852062}" scale="110" colorId="8" showGridLines="0">
      <pane ySplit="2" topLeftCell="A249" activePane="bottomLeft" state="frozen"/>
      <selection pane="bottomLeft" activeCell="M274" sqref="M274"/>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5831A72F-A9A9-457B-B51D-80CC7F3F6378}"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K3" sqref="K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28" t="s">
        <v>1884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6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66" t="s">
        <v>315</v>
      </c>
      <c r="B3" s="2167"/>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0</v>
      </c>
      <c r="D5" s="466">
        <v>0</v>
      </c>
      <c r="E5" s="466">
        <v>0</v>
      </c>
      <c r="F5" s="466">
        <v>0</v>
      </c>
      <c r="G5" s="466">
        <v>0</v>
      </c>
      <c r="H5" s="466">
        <v>0</v>
      </c>
      <c r="I5" s="467">
        <v>0</v>
      </c>
      <c r="J5" s="467">
        <v>0</v>
      </c>
      <c r="K5" s="1625">
        <f>SUM(C5:J5)</f>
        <v>0</v>
      </c>
      <c r="L5" s="466">
        <v>0</v>
      </c>
    </row>
    <row r="6" spans="1:14" x14ac:dyDescent="0.2">
      <c r="A6" s="1459" t="s">
        <v>1504</v>
      </c>
      <c r="B6" s="615" t="s">
        <v>1502</v>
      </c>
      <c r="C6" s="477"/>
      <c r="D6" s="477"/>
      <c r="E6" s="466">
        <v>0</v>
      </c>
      <c r="F6" s="477"/>
      <c r="G6" s="477"/>
      <c r="H6" s="477"/>
      <c r="I6" s="477"/>
      <c r="J6" s="477"/>
      <c r="K6" s="1625">
        <f>SUM(C6,E6)</f>
        <v>0</v>
      </c>
      <c r="L6" s="466">
        <v>0</v>
      </c>
    </row>
    <row r="7" spans="1:14" x14ac:dyDescent="0.2">
      <c r="A7" s="1459" t="s">
        <v>165</v>
      </c>
      <c r="B7" s="615" t="s">
        <v>1024</v>
      </c>
      <c r="C7" s="467">
        <v>0</v>
      </c>
      <c r="D7" s="467">
        <v>0</v>
      </c>
      <c r="E7" s="467">
        <v>0</v>
      </c>
      <c r="F7" s="467">
        <v>0</v>
      </c>
      <c r="G7" s="467">
        <v>0</v>
      </c>
      <c r="H7" s="467">
        <v>0</v>
      </c>
      <c r="I7" s="467">
        <v>0</v>
      </c>
      <c r="J7" s="467">
        <v>0</v>
      </c>
      <c r="K7" s="1625">
        <f t="shared" ref="K7:K32" si="0">SUM(C7:J7)</f>
        <v>0</v>
      </c>
      <c r="L7" s="466">
        <v>0</v>
      </c>
    </row>
    <row r="8" spans="1:14" x14ac:dyDescent="0.2">
      <c r="A8" s="1459" t="s">
        <v>166</v>
      </c>
      <c r="B8" s="615">
        <v>1200</v>
      </c>
      <c r="C8" s="466">
        <v>12712734</v>
      </c>
      <c r="D8" s="466">
        <v>3062243</v>
      </c>
      <c r="E8" s="466">
        <v>4012685</v>
      </c>
      <c r="F8" s="466">
        <v>261918</v>
      </c>
      <c r="G8" s="466">
        <v>0</v>
      </c>
      <c r="H8" s="466">
        <v>0</v>
      </c>
      <c r="I8" s="467">
        <v>11180</v>
      </c>
      <c r="J8" s="467">
        <v>0</v>
      </c>
      <c r="K8" s="1625">
        <f t="shared" si="0"/>
        <v>20060760</v>
      </c>
      <c r="L8" s="466">
        <v>19523826</v>
      </c>
    </row>
    <row r="9" spans="1:14" x14ac:dyDescent="0.2">
      <c r="A9" s="1459" t="s">
        <v>745</v>
      </c>
      <c r="B9" s="615" t="s">
        <v>1025</v>
      </c>
      <c r="C9" s="467">
        <v>0</v>
      </c>
      <c r="D9" s="467">
        <v>0</v>
      </c>
      <c r="E9" s="467">
        <v>0</v>
      </c>
      <c r="F9" s="467">
        <v>0</v>
      </c>
      <c r="G9" s="467">
        <v>0</v>
      </c>
      <c r="H9" s="467">
        <v>0</v>
      </c>
      <c r="I9" s="467">
        <v>0</v>
      </c>
      <c r="J9" s="467">
        <v>0</v>
      </c>
      <c r="K9" s="1625">
        <f t="shared" si="0"/>
        <v>0</v>
      </c>
      <c r="L9" s="466">
        <v>0</v>
      </c>
    </row>
    <row r="10" spans="1:14" x14ac:dyDescent="0.2">
      <c r="A10" s="1459" t="s">
        <v>746</v>
      </c>
      <c r="B10" s="615">
        <v>1250</v>
      </c>
      <c r="C10" s="466">
        <v>0</v>
      </c>
      <c r="D10" s="466">
        <v>0</v>
      </c>
      <c r="E10" s="466">
        <v>0</v>
      </c>
      <c r="F10" s="466">
        <v>0</v>
      </c>
      <c r="G10" s="466">
        <v>0</v>
      </c>
      <c r="H10" s="466">
        <v>0</v>
      </c>
      <c r="I10" s="467">
        <v>0</v>
      </c>
      <c r="J10" s="467">
        <v>0</v>
      </c>
      <c r="K10" s="1625">
        <f t="shared" si="0"/>
        <v>0</v>
      </c>
      <c r="L10" s="466">
        <v>0</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70129</v>
      </c>
      <c r="D13" s="466">
        <v>19369</v>
      </c>
      <c r="E13" s="466">
        <v>176929</v>
      </c>
      <c r="F13" s="466">
        <v>29555</v>
      </c>
      <c r="G13" s="466">
        <v>0</v>
      </c>
      <c r="H13" s="466">
        <v>0</v>
      </c>
      <c r="I13" s="467">
        <v>0</v>
      </c>
      <c r="J13" s="467">
        <v>0</v>
      </c>
      <c r="K13" s="1625">
        <f t="shared" si="0"/>
        <v>295982</v>
      </c>
      <c r="L13" s="466">
        <v>205757</v>
      </c>
    </row>
    <row r="14" spans="1:14" x14ac:dyDescent="0.2">
      <c r="A14" s="1459" t="s">
        <v>1020</v>
      </c>
      <c r="B14" s="615">
        <v>1500</v>
      </c>
      <c r="C14" s="466">
        <v>0</v>
      </c>
      <c r="D14" s="466">
        <v>0</v>
      </c>
      <c r="E14" s="466">
        <v>0</v>
      </c>
      <c r="F14" s="466">
        <v>0</v>
      </c>
      <c r="G14" s="466">
        <v>0</v>
      </c>
      <c r="H14" s="466">
        <v>0</v>
      </c>
      <c r="I14" s="467">
        <v>0</v>
      </c>
      <c r="J14" s="467">
        <v>0</v>
      </c>
      <c r="K14" s="1625">
        <f t="shared" si="0"/>
        <v>0</v>
      </c>
      <c r="L14" s="466">
        <v>0</v>
      </c>
    </row>
    <row r="15" spans="1:14" x14ac:dyDescent="0.2">
      <c r="A15" s="1459" t="s">
        <v>1021</v>
      </c>
      <c r="B15" s="615">
        <v>1600</v>
      </c>
      <c r="C15" s="466">
        <v>418236</v>
      </c>
      <c r="D15" s="466">
        <v>34254</v>
      </c>
      <c r="E15" s="466">
        <v>55551</v>
      </c>
      <c r="F15" s="466">
        <v>12828</v>
      </c>
      <c r="G15" s="466">
        <v>0</v>
      </c>
      <c r="H15" s="466">
        <v>0</v>
      </c>
      <c r="I15" s="467">
        <v>0</v>
      </c>
      <c r="J15" s="467">
        <v>0</v>
      </c>
      <c r="K15" s="1625">
        <f t="shared" si="0"/>
        <v>520869</v>
      </c>
      <c r="L15" s="466">
        <v>530847</v>
      </c>
    </row>
    <row r="16" spans="1:14" x14ac:dyDescent="0.2">
      <c r="A16" s="1459" t="s">
        <v>1044</v>
      </c>
      <c r="B16" s="615" t="s">
        <v>444</v>
      </c>
      <c r="C16" s="466">
        <v>0</v>
      </c>
      <c r="D16" s="466">
        <v>0</v>
      </c>
      <c r="E16" s="466">
        <v>0</v>
      </c>
      <c r="F16" s="466">
        <v>0</v>
      </c>
      <c r="G16" s="466">
        <v>0</v>
      </c>
      <c r="H16" s="466">
        <v>0</v>
      </c>
      <c r="I16" s="467">
        <v>0</v>
      </c>
      <c r="J16" s="467">
        <v>0</v>
      </c>
      <c r="K16" s="1625">
        <f t="shared" si="0"/>
        <v>0</v>
      </c>
      <c r="L16" s="466">
        <v>0</v>
      </c>
    </row>
    <row r="17" spans="1:12" x14ac:dyDescent="0.2">
      <c r="A17" s="1459" t="s">
        <v>748</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1148</v>
      </c>
      <c r="B18" s="615">
        <v>1800</v>
      </c>
      <c r="C18" s="466">
        <v>0</v>
      </c>
      <c r="D18" s="466">
        <v>0</v>
      </c>
      <c r="E18" s="466">
        <v>0</v>
      </c>
      <c r="F18" s="466">
        <v>0</v>
      </c>
      <c r="G18" s="466">
        <v>0</v>
      </c>
      <c r="H18" s="466">
        <v>0</v>
      </c>
      <c r="I18" s="467">
        <v>0</v>
      </c>
      <c r="J18" s="467">
        <v>0</v>
      </c>
      <c r="K18" s="1625">
        <f t="shared" si="0"/>
        <v>0</v>
      </c>
      <c r="L18" s="466">
        <v>0</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0</v>
      </c>
      <c r="I22" s="617"/>
      <c r="J22" s="477"/>
      <c r="K22" s="1625">
        <f t="shared" si="0"/>
        <v>0</v>
      </c>
      <c r="L22" s="471">
        <v>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1757</v>
      </c>
      <c r="B33" s="1623" t="s">
        <v>591</v>
      </c>
      <c r="C33" s="1624">
        <f>SUM(C5:C32)</f>
        <v>13201099</v>
      </c>
      <c r="D33" s="1624">
        <f t="shared" ref="D33:L33" si="1">SUM(D5:D32)</f>
        <v>3115866</v>
      </c>
      <c r="E33" s="1624">
        <f t="shared" si="1"/>
        <v>4245165</v>
      </c>
      <c r="F33" s="1624">
        <f t="shared" si="1"/>
        <v>304301</v>
      </c>
      <c r="G33" s="1624">
        <f t="shared" si="1"/>
        <v>0</v>
      </c>
      <c r="H33" s="1624">
        <f t="shared" si="1"/>
        <v>0</v>
      </c>
      <c r="I33" s="1624">
        <f t="shared" si="1"/>
        <v>11180</v>
      </c>
      <c r="J33" s="1624">
        <f t="shared" si="1"/>
        <v>0</v>
      </c>
      <c r="K33" s="1624">
        <f t="shared" si="1"/>
        <v>20877611</v>
      </c>
      <c r="L33" s="1624">
        <f t="shared" si="1"/>
        <v>20260430</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0</v>
      </c>
      <c r="D36" s="481">
        <v>0</v>
      </c>
      <c r="E36" s="481">
        <v>0</v>
      </c>
      <c r="F36" s="481">
        <v>0</v>
      </c>
      <c r="G36" s="481">
        <v>0</v>
      </c>
      <c r="H36" s="481">
        <v>0</v>
      </c>
      <c r="I36" s="467">
        <v>0</v>
      </c>
      <c r="J36" s="467">
        <v>0</v>
      </c>
      <c r="K36" s="1625">
        <f t="shared" ref="K36:K41" si="2">SUM(C36:J36)</f>
        <v>0</v>
      </c>
      <c r="L36" s="466">
        <v>0</v>
      </c>
    </row>
    <row r="37" spans="1:14" x14ac:dyDescent="0.2">
      <c r="A37" s="1459" t="s">
        <v>1151</v>
      </c>
      <c r="B37" s="615">
        <v>2120</v>
      </c>
      <c r="C37" s="466">
        <v>0</v>
      </c>
      <c r="D37" s="466">
        <v>0</v>
      </c>
      <c r="E37" s="466">
        <v>0</v>
      </c>
      <c r="F37" s="466">
        <v>0</v>
      </c>
      <c r="G37" s="466">
        <v>0</v>
      </c>
      <c r="H37" s="466">
        <v>0</v>
      </c>
      <c r="I37" s="467">
        <v>0</v>
      </c>
      <c r="J37" s="467">
        <v>0</v>
      </c>
      <c r="K37" s="1625">
        <f t="shared" si="2"/>
        <v>0</v>
      </c>
      <c r="L37" s="466">
        <v>0</v>
      </c>
    </row>
    <row r="38" spans="1:14" x14ac:dyDescent="0.2">
      <c r="A38" s="1459" t="s">
        <v>207</v>
      </c>
      <c r="B38" s="615">
        <v>2130</v>
      </c>
      <c r="C38" s="466">
        <v>4355525</v>
      </c>
      <c r="D38" s="466">
        <v>1390598</v>
      </c>
      <c r="E38" s="466">
        <v>1688384</v>
      </c>
      <c r="F38" s="466">
        <v>18285</v>
      </c>
      <c r="G38" s="466">
        <v>17898</v>
      </c>
      <c r="H38" s="466">
        <v>640</v>
      </c>
      <c r="I38" s="467">
        <v>6421</v>
      </c>
      <c r="J38" s="467">
        <v>0</v>
      </c>
      <c r="K38" s="1625">
        <f t="shared" si="2"/>
        <v>7477751</v>
      </c>
      <c r="L38" s="466">
        <v>7684189</v>
      </c>
    </row>
    <row r="39" spans="1:14" x14ac:dyDescent="0.2">
      <c r="A39" s="1459" t="s">
        <v>208</v>
      </c>
      <c r="B39" s="615">
        <v>2140</v>
      </c>
      <c r="C39" s="466">
        <v>15000</v>
      </c>
      <c r="D39" s="466">
        <v>1203</v>
      </c>
      <c r="E39" s="466">
        <v>107</v>
      </c>
      <c r="F39" s="466">
        <v>0</v>
      </c>
      <c r="G39" s="466">
        <v>0</v>
      </c>
      <c r="H39" s="466">
        <v>0</v>
      </c>
      <c r="I39" s="467">
        <v>0</v>
      </c>
      <c r="J39" s="467">
        <v>0</v>
      </c>
      <c r="K39" s="1625">
        <f t="shared" si="2"/>
        <v>16310</v>
      </c>
      <c r="L39" s="466">
        <v>14994</v>
      </c>
    </row>
    <row r="40" spans="1:14" x14ac:dyDescent="0.2">
      <c r="A40" s="1459" t="s">
        <v>209</v>
      </c>
      <c r="B40" s="615">
        <v>2150</v>
      </c>
      <c r="C40" s="466">
        <v>109186</v>
      </c>
      <c r="D40" s="466">
        <v>35768</v>
      </c>
      <c r="E40" s="466">
        <v>39715</v>
      </c>
      <c r="F40" s="466">
        <v>1390</v>
      </c>
      <c r="G40" s="466">
        <v>24180</v>
      </c>
      <c r="H40" s="466">
        <v>0</v>
      </c>
      <c r="I40" s="467">
        <v>1388</v>
      </c>
      <c r="J40" s="467">
        <v>0</v>
      </c>
      <c r="K40" s="1625">
        <f t="shared" si="2"/>
        <v>211627</v>
      </c>
      <c r="L40" s="466">
        <v>164672</v>
      </c>
    </row>
    <row r="41" spans="1:14" x14ac:dyDescent="0.2">
      <c r="A41" s="1459" t="s">
        <v>1758</v>
      </c>
      <c r="B41" s="615">
        <v>2190</v>
      </c>
      <c r="C41" s="466">
        <v>0</v>
      </c>
      <c r="D41" s="466">
        <v>0</v>
      </c>
      <c r="E41" s="466">
        <v>0</v>
      </c>
      <c r="F41" s="466">
        <v>0</v>
      </c>
      <c r="G41" s="466">
        <v>0</v>
      </c>
      <c r="H41" s="466">
        <v>0</v>
      </c>
      <c r="I41" s="467">
        <v>0</v>
      </c>
      <c r="J41" s="467">
        <v>0</v>
      </c>
      <c r="K41" s="1625">
        <f t="shared" si="2"/>
        <v>0</v>
      </c>
      <c r="L41" s="466">
        <v>0</v>
      </c>
    </row>
    <row r="42" spans="1:14" ht="12.75" customHeight="1" thickBot="1" x14ac:dyDescent="0.25">
      <c r="A42" s="1622" t="s">
        <v>581</v>
      </c>
      <c r="B42" s="1623" t="s">
        <v>740</v>
      </c>
      <c r="C42" s="1624">
        <f>SUM(C36:C41)</f>
        <v>4479711</v>
      </c>
      <c r="D42" s="1624">
        <f t="shared" ref="D42:L42" si="3">SUM(D36:D41)</f>
        <v>1427569</v>
      </c>
      <c r="E42" s="1624">
        <f t="shared" si="3"/>
        <v>1728206</v>
      </c>
      <c r="F42" s="1624">
        <f t="shared" si="3"/>
        <v>19675</v>
      </c>
      <c r="G42" s="1624">
        <f t="shared" si="3"/>
        <v>42078</v>
      </c>
      <c r="H42" s="1624">
        <f t="shared" si="3"/>
        <v>640</v>
      </c>
      <c r="I42" s="1624">
        <f t="shared" si="3"/>
        <v>7809</v>
      </c>
      <c r="J42" s="1624">
        <f t="shared" si="3"/>
        <v>0</v>
      </c>
      <c r="K42" s="1624">
        <f t="shared" si="3"/>
        <v>7705688</v>
      </c>
      <c r="L42" s="1624">
        <f t="shared" si="3"/>
        <v>7863855</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3220321</v>
      </c>
      <c r="D44" s="481">
        <v>714965</v>
      </c>
      <c r="E44" s="481">
        <v>1507267</v>
      </c>
      <c r="F44" s="481">
        <v>68535</v>
      </c>
      <c r="G44" s="481">
        <v>0</v>
      </c>
      <c r="H44" s="481">
        <v>0</v>
      </c>
      <c r="I44" s="467">
        <v>8059</v>
      </c>
      <c r="J44" s="467">
        <v>0</v>
      </c>
      <c r="K44" s="1626">
        <f>SUM(C44:J44)</f>
        <v>5519147</v>
      </c>
      <c r="L44" s="481">
        <v>3064207</v>
      </c>
    </row>
    <row r="45" spans="1:14" x14ac:dyDescent="0.2">
      <c r="A45" s="1459" t="s">
        <v>869</v>
      </c>
      <c r="B45" s="615">
        <v>2220</v>
      </c>
      <c r="C45" s="466">
        <v>0</v>
      </c>
      <c r="D45" s="466">
        <v>0</v>
      </c>
      <c r="E45" s="466">
        <v>0</v>
      </c>
      <c r="F45" s="466">
        <v>0</v>
      </c>
      <c r="G45" s="466">
        <v>0</v>
      </c>
      <c r="H45" s="466">
        <v>0</v>
      </c>
      <c r="I45" s="467">
        <v>0</v>
      </c>
      <c r="J45" s="467">
        <v>0</v>
      </c>
      <c r="K45" s="1626">
        <f>SUM(C45:J45)</f>
        <v>0</v>
      </c>
      <c r="L45" s="466">
        <v>0</v>
      </c>
    </row>
    <row r="46" spans="1:14" x14ac:dyDescent="0.2">
      <c r="A46" s="1459" t="s">
        <v>870</v>
      </c>
      <c r="B46" s="615">
        <v>2230</v>
      </c>
      <c r="C46" s="466">
        <v>0</v>
      </c>
      <c r="D46" s="466">
        <v>0</v>
      </c>
      <c r="E46" s="466">
        <v>0</v>
      </c>
      <c r="F46" s="466">
        <v>0</v>
      </c>
      <c r="G46" s="466">
        <v>0</v>
      </c>
      <c r="H46" s="466">
        <v>0</v>
      </c>
      <c r="I46" s="467">
        <v>0</v>
      </c>
      <c r="J46" s="467">
        <v>0</v>
      </c>
      <c r="K46" s="1626">
        <f>SUM(C46:J46)</f>
        <v>0</v>
      </c>
      <c r="L46" s="466">
        <v>0</v>
      </c>
    </row>
    <row r="47" spans="1:14" ht="12.75" customHeight="1" thickBot="1" x14ac:dyDescent="0.25">
      <c r="A47" s="1622" t="s">
        <v>582</v>
      </c>
      <c r="B47" s="1623" t="s">
        <v>32</v>
      </c>
      <c r="C47" s="1624">
        <f>SUM(C44:C46)</f>
        <v>3220321</v>
      </c>
      <c r="D47" s="1624">
        <f t="shared" ref="D47:K47" si="4">SUM(D44:D46)</f>
        <v>714965</v>
      </c>
      <c r="E47" s="1624">
        <f t="shared" si="4"/>
        <v>1507267</v>
      </c>
      <c r="F47" s="1624">
        <f t="shared" si="4"/>
        <v>68535</v>
      </c>
      <c r="G47" s="1624">
        <f t="shared" si="4"/>
        <v>0</v>
      </c>
      <c r="H47" s="1624">
        <f t="shared" si="4"/>
        <v>0</v>
      </c>
      <c r="I47" s="1624">
        <f t="shared" si="4"/>
        <v>8059</v>
      </c>
      <c r="J47" s="1624">
        <f t="shared" si="4"/>
        <v>0</v>
      </c>
      <c r="K47" s="1624">
        <f t="shared" si="4"/>
        <v>5519147</v>
      </c>
      <c r="L47" s="1624">
        <f>SUM(L44:L46)</f>
        <v>3064207</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0</v>
      </c>
      <c r="D49" s="481">
        <v>0</v>
      </c>
      <c r="E49" s="481">
        <v>5503</v>
      </c>
      <c r="F49" s="481">
        <v>0</v>
      </c>
      <c r="G49" s="481">
        <v>0</v>
      </c>
      <c r="H49" s="481">
        <v>0</v>
      </c>
      <c r="I49" s="467">
        <v>0</v>
      </c>
      <c r="J49" s="467">
        <v>0</v>
      </c>
      <c r="K49" s="1626">
        <f>SUM(C49:J49)</f>
        <v>5503</v>
      </c>
      <c r="L49" s="481">
        <v>11000</v>
      </c>
    </row>
    <row r="50" spans="1:14" x14ac:dyDescent="0.2">
      <c r="A50" s="1459" t="s">
        <v>872</v>
      </c>
      <c r="B50" s="615">
        <v>2320</v>
      </c>
      <c r="C50" s="466">
        <v>601847</v>
      </c>
      <c r="D50" s="466">
        <v>148244</v>
      </c>
      <c r="E50" s="466">
        <v>531625</v>
      </c>
      <c r="F50" s="466">
        <v>23112</v>
      </c>
      <c r="G50" s="466">
        <v>0</v>
      </c>
      <c r="H50" s="466">
        <v>0</v>
      </c>
      <c r="I50" s="467">
        <v>0</v>
      </c>
      <c r="J50" s="467">
        <v>0</v>
      </c>
      <c r="K50" s="1626">
        <f>SUM(C50:J50)</f>
        <v>1304828</v>
      </c>
      <c r="L50" s="466">
        <v>1307073</v>
      </c>
    </row>
    <row r="51" spans="1:14" x14ac:dyDescent="0.2">
      <c r="A51" s="1459" t="s">
        <v>44</v>
      </c>
      <c r="B51" s="615">
        <v>2330</v>
      </c>
      <c r="C51" s="466">
        <v>446828</v>
      </c>
      <c r="D51" s="466">
        <v>140859</v>
      </c>
      <c r="E51" s="466">
        <v>16252</v>
      </c>
      <c r="F51" s="466">
        <v>1694</v>
      </c>
      <c r="G51" s="466">
        <v>0</v>
      </c>
      <c r="H51" s="466">
        <v>0</v>
      </c>
      <c r="I51" s="467">
        <v>0</v>
      </c>
      <c r="J51" s="467">
        <v>0</v>
      </c>
      <c r="K51" s="1626">
        <f>SUM(C51:J51)</f>
        <v>605633</v>
      </c>
      <c r="L51" s="466">
        <v>165504</v>
      </c>
    </row>
    <row r="52" spans="1:14" ht="22.5" x14ac:dyDescent="0.2">
      <c r="A52" s="1460" t="s">
        <v>316</v>
      </c>
      <c r="B52" s="628" t="s">
        <v>384</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741</v>
      </c>
      <c r="B53" s="1623" t="s">
        <v>33</v>
      </c>
      <c r="C53" s="1624">
        <f>SUM(C49:C52)</f>
        <v>1048675</v>
      </c>
      <c r="D53" s="1624">
        <f t="shared" ref="D53:L53" si="5">SUM(D49:D52)</f>
        <v>289103</v>
      </c>
      <c r="E53" s="1624">
        <f t="shared" si="5"/>
        <v>553380</v>
      </c>
      <c r="F53" s="1624">
        <f t="shared" si="5"/>
        <v>24806</v>
      </c>
      <c r="G53" s="1624">
        <f t="shared" si="5"/>
        <v>0</v>
      </c>
      <c r="H53" s="1624">
        <f t="shared" si="5"/>
        <v>0</v>
      </c>
      <c r="I53" s="1624">
        <f t="shared" si="5"/>
        <v>0</v>
      </c>
      <c r="J53" s="1624">
        <f t="shared" si="5"/>
        <v>0</v>
      </c>
      <c r="K53" s="1624">
        <f t="shared" si="5"/>
        <v>1915964</v>
      </c>
      <c r="L53" s="1624">
        <f t="shared" si="5"/>
        <v>1483577</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0</v>
      </c>
      <c r="D55" s="481">
        <v>0</v>
      </c>
      <c r="E55" s="481">
        <v>0</v>
      </c>
      <c r="F55" s="481">
        <v>0</v>
      </c>
      <c r="G55" s="481">
        <v>0</v>
      </c>
      <c r="H55" s="481">
        <v>0</v>
      </c>
      <c r="I55" s="467">
        <v>0</v>
      </c>
      <c r="J55" s="467">
        <v>0</v>
      </c>
      <c r="K55" s="1626">
        <f>SUM(C55:J55)</f>
        <v>0</v>
      </c>
      <c r="L55" s="481">
        <v>0</v>
      </c>
    </row>
    <row r="56" spans="1:14" ht="12.75" customHeight="1" x14ac:dyDescent="0.2">
      <c r="A56" s="1463" t="s">
        <v>394</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0</v>
      </c>
      <c r="D57" s="1628">
        <f t="shared" ref="D57:K57" si="6">SUM(D55:D56)</f>
        <v>0</v>
      </c>
      <c r="E57" s="1628">
        <f t="shared" si="6"/>
        <v>0</v>
      </c>
      <c r="F57" s="1628">
        <f t="shared" si="6"/>
        <v>0</v>
      </c>
      <c r="G57" s="1628">
        <f t="shared" si="6"/>
        <v>0</v>
      </c>
      <c r="H57" s="1628">
        <f t="shared" si="6"/>
        <v>0</v>
      </c>
      <c r="I57" s="1628">
        <f t="shared" si="6"/>
        <v>0</v>
      </c>
      <c r="J57" s="1628">
        <f t="shared" si="6"/>
        <v>0</v>
      </c>
      <c r="K57" s="1628">
        <f t="shared" si="6"/>
        <v>0</v>
      </c>
      <c r="L57" s="1624">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184404</v>
      </c>
      <c r="D59" s="481">
        <v>52637</v>
      </c>
      <c r="E59" s="481">
        <v>9175</v>
      </c>
      <c r="F59" s="481">
        <v>0</v>
      </c>
      <c r="G59" s="481">
        <v>0</v>
      </c>
      <c r="H59" s="481">
        <v>0</v>
      </c>
      <c r="I59" s="467">
        <v>0</v>
      </c>
      <c r="J59" s="467">
        <v>0</v>
      </c>
      <c r="K59" s="1626">
        <f t="shared" ref="K59:K64" si="7">SUM(C59:J59)</f>
        <v>246216</v>
      </c>
      <c r="L59" s="481">
        <v>248332</v>
      </c>
      <c r="M59" s="610"/>
      <c r="N59" s="610"/>
    </row>
    <row r="60" spans="1:14" s="343" customFormat="1" x14ac:dyDescent="0.2">
      <c r="A60" s="1459" t="s">
        <v>483</v>
      </c>
      <c r="B60" s="615">
        <v>2520</v>
      </c>
      <c r="C60" s="466">
        <v>285437</v>
      </c>
      <c r="D60" s="466">
        <v>100836</v>
      </c>
      <c r="E60" s="466">
        <v>111497</v>
      </c>
      <c r="F60" s="466">
        <v>25912</v>
      </c>
      <c r="G60" s="466">
        <v>0</v>
      </c>
      <c r="H60" s="466">
        <v>0</v>
      </c>
      <c r="I60" s="467">
        <v>0</v>
      </c>
      <c r="J60" s="467">
        <v>0</v>
      </c>
      <c r="K60" s="1626">
        <f t="shared" si="7"/>
        <v>523682</v>
      </c>
      <c r="L60" s="466">
        <v>475273</v>
      </c>
      <c r="M60" s="610"/>
      <c r="N60" s="610"/>
    </row>
    <row r="61" spans="1:14" s="343" customFormat="1" x14ac:dyDescent="0.2">
      <c r="A61" s="1459" t="s">
        <v>206</v>
      </c>
      <c r="B61" s="615">
        <v>2540</v>
      </c>
      <c r="C61" s="466">
        <v>63508</v>
      </c>
      <c r="D61" s="466">
        <v>16290</v>
      </c>
      <c r="E61" s="466">
        <v>105200</v>
      </c>
      <c r="F61" s="466">
        <v>9772</v>
      </c>
      <c r="G61" s="466">
        <v>414201</v>
      </c>
      <c r="H61" s="466">
        <v>0</v>
      </c>
      <c r="I61" s="467">
        <v>1328</v>
      </c>
      <c r="J61" s="467">
        <v>0</v>
      </c>
      <c r="K61" s="1626">
        <f t="shared" si="7"/>
        <v>610299</v>
      </c>
      <c r="L61" s="466">
        <v>100509</v>
      </c>
      <c r="M61" s="610"/>
      <c r="N61" s="610"/>
    </row>
    <row r="62" spans="1:14" s="343" customFormat="1" x14ac:dyDescent="0.2">
      <c r="A62" s="1459" t="s">
        <v>1010</v>
      </c>
      <c r="B62" s="615">
        <v>2550</v>
      </c>
      <c r="C62" s="466">
        <v>459813</v>
      </c>
      <c r="D62" s="466">
        <v>144594</v>
      </c>
      <c r="E62" s="466">
        <v>177769</v>
      </c>
      <c r="F62" s="466">
        <v>1426</v>
      </c>
      <c r="G62" s="466">
        <v>0</v>
      </c>
      <c r="H62" s="466">
        <v>0</v>
      </c>
      <c r="I62" s="467">
        <v>0</v>
      </c>
      <c r="J62" s="467">
        <v>0</v>
      </c>
      <c r="K62" s="1626">
        <f t="shared" si="7"/>
        <v>783602</v>
      </c>
      <c r="L62" s="466">
        <v>815429</v>
      </c>
      <c r="M62" s="610"/>
      <c r="N62" s="610"/>
    </row>
    <row r="63" spans="1:14" s="610" customFormat="1" x14ac:dyDescent="0.2">
      <c r="A63" s="1459" t="s">
        <v>102</v>
      </c>
      <c r="B63" s="615">
        <v>2560</v>
      </c>
      <c r="C63" s="466">
        <v>21771</v>
      </c>
      <c r="D63" s="466">
        <v>9006</v>
      </c>
      <c r="E63" s="466">
        <v>121184</v>
      </c>
      <c r="F63" s="466">
        <v>667</v>
      </c>
      <c r="G63" s="466">
        <v>0</v>
      </c>
      <c r="H63" s="466">
        <v>0</v>
      </c>
      <c r="I63" s="467">
        <v>0</v>
      </c>
      <c r="J63" s="467">
        <v>0</v>
      </c>
      <c r="K63" s="1626">
        <f t="shared" si="7"/>
        <v>152628</v>
      </c>
      <c r="L63" s="466">
        <v>147791</v>
      </c>
    </row>
    <row r="64" spans="1:14" s="610" customFormat="1" x14ac:dyDescent="0.2">
      <c r="A64" s="1464" t="s">
        <v>103</v>
      </c>
      <c r="B64" s="631">
        <v>2570</v>
      </c>
      <c r="C64" s="481">
        <v>0</v>
      </c>
      <c r="D64" s="481">
        <v>0</v>
      </c>
      <c r="E64" s="481">
        <v>0</v>
      </c>
      <c r="F64" s="481">
        <v>0</v>
      </c>
      <c r="G64" s="481">
        <v>0</v>
      </c>
      <c r="H64" s="481">
        <v>0</v>
      </c>
      <c r="I64" s="467">
        <v>0</v>
      </c>
      <c r="J64" s="467">
        <v>0</v>
      </c>
      <c r="K64" s="1626">
        <f t="shared" si="7"/>
        <v>0</v>
      </c>
      <c r="L64" s="481">
        <v>0</v>
      </c>
    </row>
    <row r="65" spans="1:14" s="343" customFormat="1" ht="12.75" customHeight="1" thickBot="1" x14ac:dyDescent="0.25">
      <c r="A65" s="1622" t="s">
        <v>743</v>
      </c>
      <c r="B65" s="1623" t="s">
        <v>35</v>
      </c>
      <c r="C65" s="1624">
        <f>SUM(C59:C64)</f>
        <v>1014933</v>
      </c>
      <c r="D65" s="1624">
        <f t="shared" ref="D65:L65" si="8">SUM(D59:D64)</f>
        <v>323363</v>
      </c>
      <c r="E65" s="1624">
        <f t="shared" si="8"/>
        <v>524825</v>
      </c>
      <c r="F65" s="1624">
        <f t="shared" si="8"/>
        <v>37777</v>
      </c>
      <c r="G65" s="1624">
        <f t="shared" si="8"/>
        <v>414201</v>
      </c>
      <c r="H65" s="1624">
        <f t="shared" si="8"/>
        <v>0</v>
      </c>
      <c r="I65" s="1624">
        <f t="shared" si="8"/>
        <v>1328</v>
      </c>
      <c r="J65" s="1624">
        <f t="shared" si="8"/>
        <v>0</v>
      </c>
      <c r="K65" s="1624">
        <f t="shared" si="8"/>
        <v>2316427</v>
      </c>
      <c r="L65" s="1624">
        <f t="shared" si="8"/>
        <v>1787334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628</v>
      </c>
      <c r="B68" s="615">
        <v>2620</v>
      </c>
      <c r="C68" s="466">
        <v>0</v>
      </c>
      <c r="D68" s="466">
        <v>0</v>
      </c>
      <c r="E68" s="466">
        <v>0</v>
      </c>
      <c r="F68" s="466">
        <v>0</v>
      </c>
      <c r="G68" s="466">
        <v>0</v>
      </c>
      <c r="H68" s="466">
        <v>0</v>
      </c>
      <c r="I68" s="467">
        <v>0</v>
      </c>
      <c r="J68" s="467">
        <v>0</v>
      </c>
      <c r="K68" s="1626">
        <f>SUM(C68:J68)</f>
        <v>0</v>
      </c>
      <c r="L68" s="466">
        <v>0</v>
      </c>
      <c r="M68" s="610"/>
      <c r="N68" s="610"/>
    </row>
    <row r="69" spans="1:14" s="343" customFormat="1" x14ac:dyDescent="0.2">
      <c r="A69" s="1459" t="s">
        <v>1121</v>
      </c>
      <c r="B69" s="615">
        <v>2630</v>
      </c>
      <c r="C69" s="466">
        <v>0</v>
      </c>
      <c r="D69" s="466">
        <v>0</v>
      </c>
      <c r="E69" s="466">
        <v>0</v>
      </c>
      <c r="F69" s="466">
        <v>0</v>
      </c>
      <c r="G69" s="466">
        <v>0</v>
      </c>
      <c r="H69" s="466">
        <v>0</v>
      </c>
      <c r="I69" s="467">
        <v>0</v>
      </c>
      <c r="J69" s="467">
        <v>0</v>
      </c>
      <c r="K69" s="1626">
        <f>SUM(C69:J69)</f>
        <v>0</v>
      </c>
      <c r="L69" s="466">
        <v>0</v>
      </c>
      <c r="M69" s="610"/>
      <c r="N69" s="610"/>
    </row>
    <row r="70" spans="1:14" s="343" customFormat="1" x14ac:dyDescent="0.2">
      <c r="A70" s="1459" t="s">
        <v>423</v>
      </c>
      <c r="B70" s="615">
        <v>2640</v>
      </c>
      <c r="C70" s="466">
        <v>276813</v>
      </c>
      <c r="D70" s="466">
        <v>86358</v>
      </c>
      <c r="E70" s="466">
        <v>52766</v>
      </c>
      <c r="F70" s="466">
        <v>178</v>
      </c>
      <c r="G70" s="466">
        <v>0</v>
      </c>
      <c r="H70" s="466">
        <v>0</v>
      </c>
      <c r="I70" s="467">
        <v>0</v>
      </c>
      <c r="J70" s="467">
        <v>0</v>
      </c>
      <c r="K70" s="1626">
        <f>SUM(C70:J70)</f>
        <v>416115</v>
      </c>
      <c r="L70" s="466">
        <v>430238</v>
      </c>
      <c r="M70" s="610"/>
      <c r="N70" s="610"/>
    </row>
    <row r="71" spans="1:14" s="343" customFormat="1" x14ac:dyDescent="0.2">
      <c r="A71" s="1459" t="s">
        <v>424</v>
      </c>
      <c r="B71" s="615">
        <v>2660</v>
      </c>
      <c r="C71" s="466">
        <v>290425</v>
      </c>
      <c r="D71" s="466">
        <v>98419</v>
      </c>
      <c r="E71" s="466">
        <v>298500</v>
      </c>
      <c r="F71" s="466">
        <v>154073</v>
      </c>
      <c r="G71" s="466">
        <v>139092</v>
      </c>
      <c r="H71" s="466">
        <v>0</v>
      </c>
      <c r="I71" s="467">
        <v>146071</v>
      </c>
      <c r="J71" s="467">
        <v>0</v>
      </c>
      <c r="K71" s="1626">
        <f>SUM(C71:J71)</f>
        <v>1126580</v>
      </c>
      <c r="L71" s="466">
        <v>977055</v>
      </c>
      <c r="M71" s="610"/>
      <c r="N71" s="610"/>
    </row>
    <row r="72" spans="1:14" s="343" customFormat="1" ht="12.75" customHeight="1" thickBot="1" x14ac:dyDescent="0.25">
      <c r="A72" s="1622" t="s">
        <v>37</v>
      </c>
      <c r="B72" s="1629" t="s">
        <v>36</v>
      </c>
      <c r="C72" s="1624">
        <f>SUM(C67:C71)</f>
        <v>567238</v>
      </c>
      <c r="D72" s="1624">
        <f t="shared" ref="D72:K72" si="9">SUM(D67:D71)</f>
        <v>184777</v>
      </c>
      <c r="E72" s="1624">
        <f t="shared" si="9"/>
        <v>351266</v>
      </c>
      <c r="F72" s="1624">
        <f t="shared" si="9"/>
        <v>154251</v>
      </c>
      <c r="G72" s="1624">
        <f t="shared" si="9"/>
        <v>139092</v>
      </c>
      <c r="H72" s="1624">
        <f t="shared" si="9"/>
        <v>0</v>
      </c>
      <c r="I72" s="1624">
        <f t="shared" si="9"/>
        <v>146071</v>
      </c>
      <c r="J72" s="1624">
        <f t="shared" si="9"/>
        <v>0</v>
      </c>
      <c r="K72" s="1624">
        <f t="shared" si="9"/>
        <v>1542695</v>
      </c>
      <c r="L72" s="1624">
        <f>SUM(L67:L71)</f>
        <v>1407293</v>
      </c>
      <c r="M72" s="610"/>
      <c r="N72" s="610"/>
    </row>
    <row r="73" spans="1:14" s="343" customFormat="1" ht="14.25" thickTop="1" thickBot="1" x14ac:dyDescent="0.25">
      <c r="A73" s="1465" t="s">
        <v>1037</v>
      </c>
      <c r="B73" s="633" t="s">
        <v>595</v>
      </c>
      <c r="C73" s="573">
        <v>0</v>
      </c>
      <c r="D73" s="573">
        <v>0</v>
      </c>
      <c r="E73" s="573">
        <v>973</v>
      </c>
      <c r="F73" s="573">
        <v>960</v>
      </c>
      <c r="G73" s="573">
        <v>0</v>
      </c>
      <c r="H73" s="573">
        <v>0</v>
      </c>
      <c r="I73" s="531">
        <v>0</v>
      </c>
      <c r="J73" s="531">
        <v>0</v>
      </c>
      <c r="K73" s="1624">
        <f>SUM(C73:J73)</f>
        <v>1933</v>
      </c>
      <c r="L73" s="576">
        <v>0</v>
      </c>
      <c r="M73" s="610"/>
      <c r="N73" s="610"/>
    </row>
    <row r="74" spans="1:14" ht="12.75" customHeight="1" thickTop="1" thickBot="1" x14ac:dyDescent="0.25">
      <c r="A74" s="1622" t="s">
        <v>865</v>
      </c>
      <c r="B74" s="1630">
        <v>2000</v>
      </c>
      <c r="C74" s="1631">
        <f>SUM(C42,C47,C53,C57,C65,C72,C73)</f>
        <v>10330878</v>
      </c>
      <c r="D74" s="1631">
        <f t="shared" ref="D74:K74" si="10">SUM(D42,D47,D53,D57,D65,D72,D73)</f>
        <v>2939777</v>
      </c>
      <c r="E74" s="1631">
        <f t="shared" si="10"/>
        <v>4665917</v>
      </c>
      <c r="F74" s="1631">
        <f t="shared" si="10"/>
        <v>306004</v>
      </c>
      <c r="G74" s="1631">
        <f t="shared" si="10"/>
        <v>595371</v>
      </c>
      <c r="H74" s="1631">
        <f t="shared" si="10"/>
        <v>640</v>
      </c>
      <c r="I74" s="1631">
        <f t="shared" si="10"/>
        <v>163267</v>
      </c>
      <c r="J74" s="1631">
        <f t="shared" si="10"/>
        <v>0</v>
      </c>
      <c r="K74" s="1631">
        <f t="shared" si="10"/>
        <v>19001854</v>
      </c>
      <c r="L74" s="1631">
        <f>SUM(L42,L47,L53,L57,L65,L72,L73)</f>
        <v>15606266</v>
      </c>
    </row>
    <row r="75" spans="1:14" s="259" customFormat="1" ht="15.75" customHeight="1" thickTop="1" thickBot="1" x14ac:dyDescent="0.25">
      <c r="A75" s="1565" t="s">
        <v>49</v>
      </c>
      <c r="B75" s="1566" t="s">
        <v>596</v>
      </c>
      <c r="C75" s="573">
        <v>0</v>
      </c>
      <c r="D75" s="573">
        <v>0</v>
      </c>
      <c r="E75" s="573">
        <v>0</v>
      </c>
      <c r="F75" s="573">
        <v>0</v>
      </c>
      <c r="G75" s="573">
        <v>0</v>
      </c>
      <c r="H75" s="573">
        <v>0</v>
      </c>
      <c r="I75" s="531">
        <v>0</v>
      </c>
      <c r="J75" s="531">
        <v>0</v>
      </c>
      <c r="K75" s="1624">
        <f>SUM(C75:J75)</f>
        <v>0</v>
      </c>
      <c r="L75" s="576">
        <v>0</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0</v>
      </c>
      <c r="I78" s="477"/>
      <c r="J78" s="477"/>
      <c r="K78" s="1625">
        <f t="shared" ref="K78:K83" si="11">SUM(C78:J78)</f>
        <v>0</v>
      </c>
      <c r="L78" s="481">
        <v>0</v>
      </c>
    </row>
    <row r="79" spans="1:14" x14ac:dyDescent="0.2">
      <c r="A79" s="1459" t="s">
        <v>322</v>
      </c>
      <c r="B79" s="615">
        <v>4120</v>
      </c>
      <c r="C79" s="617"/>
      <c r="D79" s="617"/>
      <c r="E79" s="466">
        <v>0</v>
      </c>
      <c r="F79" s="617"/>
      <c r="G79" s="617"/>
      <c r="H79" s="466">
        <v>0</v>
      </c>
      <c r="I79" s="477"/>
      <c r="J79" s="477"/>
      <c r="K79" s="1625">
        <f t="shared" si="11"/>
        <v>0</v>
      </c>
      <c r="L79" s="466">
        <v>0</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0</v>
      </c>
      <c r="F83" s="617"/>
      <c r="G83" s="617"/>
      <c r="H83" s="466">
        <v>0</v>
      </c>
      <c r="I83" s="477"/>
      <c r="J83" s="477"/>
      <c r="K83" s="1625">
        <f t="shared" si="11"/>
        <v>0</v>
      </c>
      <c r="L83" s="466">
        <v>0</v>
      </c>
    </row>
    <row r="84" spans="1:12" ht="13.5" thickBot="1" x14ac:dyDescent="0.25">
      <c r="A84" s="1622" t="s">
        <v>1561</v>
      </c>
      <c r="B84" s="1632">
        <v>4100</v>
      </c>
      <c r="C84" s="617"/>
      <c r="D84" s="617"/>
      <c r="E84" s="1624">
        <f>SUM(E78:E83)</f>
        <v>0</v>
      </c>
      <c r="F84" s="617"/>
      <c r="G84" s="617"/>
      <c r="H84" s="1624">
        <f>SUM(H78:H83)</f>
        <v>0</v>
      </c>
      <c r="I84" s="477"/>
      <c r="J84" s="477"/>
      <c r="K84" s="1624">
        <f>SUM(K78:K83)</f>
        <v>0</v>
      </c>
      <c r="L84" s="1624">
        <f>SUM(L78:L83)</f>
        <v>0</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723</v>
      </c>
      <c r="B86" s="638">
        <v>4220</v>
      </c>
      <c r="C86" s="617"/>
      <c r="D86" s="617"/>
      <c r="E86" s="639"/>
      <c r="F86" s="617"/>
      <c r="G86" s="617"/>
      <c r="H86" s="467">
        <v>0</v>
      </c>
      <c r="I86" s="477"/>
      <c r="J86" s="477"/>
      <c r="K86" s="1631">
        <f t="shared" ref="K86:K98" si="12">H86</f>
        <v>0</v>
      </c>
      <c r="L86" s="530">
        <v>0</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0</v>
      </c>
      <c r="I88" s="477"/>
      <c r="J88" s="477"/>
      <c r="K88" s="1631">
        <f t="shared" si="12"/>
        <v>0</v>
      </c>
      <c r="L88" s="530">
        <v>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1637</v>
      </c>
      <c r="B92" s="1632">
        <v>4200</v>
      </c>
      <c r="C92" s="617"/>
      <c r="D92" s="617"/>
      <c r="E92" s="639"/>
      <c r="F92" s="617"/>
      <c r="G92" s="617"/>
      <c r="H92" s="1624">
        <f>SUM(H85:H91)</f>
        <v>0</v>
      </c>
      <c r="I92" s="477"/>
      <c r="J92" s="477"/>
      <c r="K92" s="1631">
        <f t="shared" si="12"/>
        <v>0</v>
      </c>
      <c r="L92" s="1624">
        <f>SUM(L85:L91)</f>
        <v>0</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9488001</v>
      </c>
      <c r="I94" s="477"/>
      <c r="J94" s="477"/>
      <c r="K94" s="1631">
        <f t="shared" si="12"/>
        <v>9488001</v>
      </c>
      <c r="L94" s="530">
        <v>9626175</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9488001</v>
      </c>
      <c r="I100" s="477"/>
      <c r="J100" s="477"/>
      <c r="K100" s="1631">
        <f>SUM(K93:K99)</f>
        <v>9488001</v>
      </c>
      <c r="L100" s="1631">
        <f>SUM(L93:L99)</f>
        <v>9626175</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0</v>
      </c>
      <c r="F102" s="617"/>
      <c r="G102" s="617"/>
      <c r="H102" s="1631">
        <f>SUM(H84,H92,H100,H101)</f>
        <v>9488001</v>
      </c>
      <c r="I102" s="477"/>
      <c r="J102" s="477"/>
      <c r="K102" s="1631">
        <f>SUM(K84,K92,K100,K101)</f>
        <v>9488001</v>
      </c>
      <c r="L102" s="1631">
        <f>SUM(L84,L92,L100,L101)</f>
        <v>9626175</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0</v>
      </c>
      <c r="M113" s="614"/>
      <c r="N113" s="614"/>
    </row>
    <row r="114" spans="1:14" ht="12.75" customHeight="1" thickTop="1" thickBot="1" x14ac:dyDescent="0.25">
      <c r="A114" s="1622" t="s">
        <v>50</v>
      </c>
      <c r="B114" s="1636"/>
      <c r="C114" s="1624">
        <f>SUM(C33,C74,C75,C102,C112,C113)</f>
        <v>23531977</v>
      </c>
      <c r="D114" s="1624">
        <f t="shared" ref="D114:K114" si="13">SUM(D33,D74,D75,D102,D112,D113)</f>
        <v>6055643</v>
      </c>
      <c r="E114" s="1624">
        <f t="shared" si="13"/>
        <v>8911082</v>
      </c>
      <c r="F114" s="1624">
        <f t="shared" si="13"/>
        <v>610305</v>
      </c>
      <c r="G114" s="1624">
        <f t="shared" si="13"/>
        <v>595371</v>
      </c>
      <c r="H114" s="1624">
        <f>SUM(H33,H74,H75,H102,H112,H113)</f>
        <v>9488641</v>
      </c>
      <c r="I114" s="1624">
        <f t="shared" si="13"/>
        <v>174447</v>
      </c>
      <c r="J114" s="1624">
        <f t="shared" si="13"/>
        <v>0</v>
      </c>
      <c r="K114" s="1624">
        <f t="shared" si="13"/>
        <v>49367466</v>
      </c>
      <c r="L114" s="1624">
        <f>SUM(L33,L74,L75,L102,L112,L113)</f>
        <v>45492871</v>
      </c>
    </row>
    <row r="115" spans="1:14" ht="13.5" thickTop="1" x14ac:dyDescent="0.2">
      <c r="A115" s="2185" t="s">
        <v>1053</v>
      </c>
      <c r="B115" s="2186"/>
      <c r="C115" s="619"/>
      <c r="D115" s="619"/>
      <c r="E115" s="619"/>
      <c r="F115" s="619"/>
      <c r="G115" s="619"/>
      <c r="H115" s="619"/>
      <c r="I115" s="619"/>
      <c r="J115" s="619"/>
      <c r="K115" s="1638">
        <f>'Revenues 9-14'!C275-'Expenditures 15-22'!K114</f>
        <v>484015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63" t="s">
        <v>314</v>
      </c>
      <c r="B117" s="2164"/>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c r="D120" s="466"/>
      <c r="E120" s="466"/>
      <c r="F120" s="466"/>
      <c r="G120" s="466"/>
      <c r="H120" s="466"/>
      <c r="I120" s="467"/>
      <c r="J120" s="467"/>
      <c r="K120" s="1625">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c r="D122" s="466"/>
      <c r="E122" s="466"/>
      <c r="F122" s="466"/>
      <c r="G122" s="466"/>
      <c r="H122" s="466"/>
      <c r="I122" s="467"/>
      <c r="J122" s="467"/>
      <c r="K122" s="1624">
        <f>SUM(C122:J122)</f>
        <v>0</v>
      </c>
      <c r="L122" s="466"/>
    </row>
    <row r="123" spans="1:14" ht="14.25" thickTop="1" thickBot="1" x14ac:dyDescent="0.25">
      <c r="A123" s="1459" t="s">
        <v>4</v>
      </c>
      <c r="B123" s="615">
        <v>2530</v>
      </c>
      <c r="C123" s="466"/>
      <c r="D123" s="466"/>
      <c r="E123" s="466"/>
      <c r="F123" s="466"/>
      <c r="G123" s="466"/>
      <c r="H123" s="466"/>
      <c r="I123" s="467"/>
      <c r="J123" s="467"/>
      <c r="K123" s="1624">
        <f>SUM(C123:J123)</f>
        <v>0</v>
      </c>
      <c r="L123" s="466"/>
    </row>
    <row r="124" spans="1:14" ht="14.25" thickTop="1" thickBot="1" x14ac:dyDescent="0.25">
      <c r="A124" s="1459" t="s">
        <v>206</v>
      </c>
      <c r="B124" s="615">
        <v>2540</v>
      </c>
      <c r="C124" s="466"/>
      <c r="D124" s="466"/>
      <c r="E124" s="466"/>
      <c r="F124" s="466"/>
      <c r="G124" s="466"/>
      <c r="H124" s="466"/>
      <c r="I124" s="467"/>
      <c r="J124" s="467"/>
      <c r="K124" s="1624">
        <f>SUM(C124:J124)</f>
        <v>0</v>
      </c>
      <c r="L124" s="466"/>
    </row>
    <row r="125" spans="1:14" ht="14.25" thickTop="1" thickBot="1" x14ac:dyDescent="0.25">
      <c r="A125" s="1459" t="s">
        <v>1010</v>
      </c>
      <c r="B125" s="615">
        <v>2550</v>
      </c>
      <c r="C125" s="466"/>
      <c r="D125" s="466"/>
      <c r="E125" s="466"/>
      <c r="F125" s="466"/>
      <c r="G125" s="466"/>
      <c r="H125" s="466"/>
      <c r="I125" s="467"/>
      <c r="J125" s="467"/>
      <c r="K125" s="1624">
        <f>SUM(C125:J125)</f>
        <v>0</v>
      </c>
      <c r="L125" s="466"/>
    </row>
    <row r="126" spans="1:14" ht="14.25" thickTop="1" thickBot="1" x14ac:dyDescent="0.25">
      <c r="A126" s="1459" t="s">
        <v>102</v>
      </c>
      <c r="B126" s="615">
        <v>2560</v>
      </c>
      <c r="C126" s="655"/>
      <c r="D126" s="655"/>
      <c r="E126" s="655"/>
      <c r="F126" s="655"/>
      <c r="G126" s="466"/>
      <c r="H126" s="655"/>
      <c r="I126" s="474"/>
      <c r="J126" s="617"/>
      <c r="K126" s="1624">
        <f>SUM(C126:J126)</f>
        <v>0</v>
      </c>
      <c r="L126" s="466"/>
    </row>
    <row r="127" spans="1:14" ht="12.75" customHeight="1" thickTop="1" thickBot="1" x14ac:dyDescent="0.25">
      <c r="A127" s="1622" t="s">
        <v>743</v>
      </c>
      <c r="B127" s="1623" t="s">
        <v>35</v>
      </c>
      <c r="C127" s="1624">
        <f>SUM(C122:C126)</f>
        <v>0</v>
      </c>
      <c r="D127" s="1624">
        <f t="shared" ref="D127:L127" si="14">SUM(D122:D126)</f>
        <v>0</v>
      </c>
      <c r="E127" s="1624">
        <f t="shared" si="14"/>
        <v>0</v>
      </c>
      <c r="F127" s="1624">
        <f t="shared" si="14"/>
        <v>0</v>
      </c>
      <c r="G127" s="1624">
        <f t="shared" si="14"/>
        <v>0</v>
      </c>
      <c r="H127" s="1624">
        <f t="shared" si="14"/>
        <v>0</v>
      </c>
      <c r="I127" s="1624">
        <f t="shared" si="14"/>
        <v>0</v>
      </c>
      <c r="J127" s="1624">
        <f t="shared" si="14"/>
        <v>0</v>
      </c>
      <c r="K127" s="1624">
        <f t="shared" si="14"/>
        <v>0</v>
      </c>
      <c r="L127" s="1624">
        <f t="shared" si="14"/>
        <v>0</v>
      </c>
    </row>
    <row r="128" spans="1:14" ht="12.75" customHeight="1" thickTop="1" x14ac:dyDescent="0.2">
      <c r="A128" s="1466" t="s">
        <v>1037</v>
      </c>
      <c r="B128" s="656" t="s">
        <v>595</v>
      </c>
      <c r="C128" s="657"/>
      <c r="D128" s="657"/>
      <c r="E128" s="657"/>
      <c r="F128" s="657"/>
      <c r="G128" s="657"/>
      <c r="H128" s="657"/>
      <c r="I128" s="535"/>
      <c r="J128" s="535"/>
      <c r="K128" s="1639">
        <f>SUM(C128:J128)</f>
        <v>0</v>
      </c>
      <c r="L128" s="657"/>
    </row>
    <row r="129" spans="1:14" ht="12.75" customHeight="1" thickBot="1" x14ac:dyDescent="0.25">
      <c r="A129" s="1640" t="s">
        <v>865</v>
      </c>
      <c r="B129" s="1641" t="s">
        <v>590</v>
      </c>
      <c r="C129" s="1631">
        <f>SUM(C120,C127,C128)</f>
        <v>0</v>
      </c>
      <c r="D129" s="1631">
        <f t="shared" ref="D129:L129" si="15">SUM(D120,D127,D128)</f>
        <v>0</v>
      </c>
      <c r="E129" s="1631">
        <f t="shared" si="15"/>
        <v>0</v>
      </c>
      <c r="F129" s="1631">
        <f t="shared" si="15"/>
        <v>0</v>
      </c>
      <c r="G129" s="1631">
        <f t="shared" si="15"/>
        <v>0</v>
      </c>
      <c r="H129" s="1631">
        <f t="shared" si="15"/>
        <v>0</v>
      </c>
      <c r="I129" s="1631">
        <f t="shared" si="15"/>
        <v>0</v>
      </c>
      <c r="J129" s="1631">
        <f t="shared" si="15"/>
        <v>0</v>
      </c>
      <c r="K129" s="1631">
        <f t="shared" si="15"/>
        <v>0</v>
      </c>
      <c r="L129" s="1631">
        <f t="shared" si="15"/>
        <v>0</v>
      </c>
    </row>
    <row r="130" spans="1:14" ht="15.75" customHeight="1" thickTop="1" thickBot="1" x14ac:dyDescent="0.25">
      <c r="A130" s="1565" t="s">
        <v>1096</v>
      </c>
      <c r="B130" s="1566" t="s">
        <v>596</v>
      </c>
      <c r="C130" s="576"/>
      <c r="D130" s="576"/>
      <c r="E130" s="576"/>
      <c r="F130" s="576"/>
      <c r="G130" s="576"/>
      <c r="H130" s="576"/>
      <c r="I130" s="531"/>
      <c r="J130" s="531"/>
      <c r="K130" s="1624">
        <f>SUM(C130:J130)</f>
        <v>0</v>
      </c>
      <c r="L130" s="576"/>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1935</v>
      </c>
      <c r="C133" s="468"/>
      <c r="D133" s="468"/>
      <c r="E133" s="642"/>
      <c r="F133" s="468"/>
      <c r="G133" s="468"/>
      <c r="H133" s="642"/>
      <c r="I133" s="468"/>
      <c r="J133" s="468"/>
      <c r="K133" s="1776">
        <f>SUM(E133,H133)</f>
        <v>0</v>
      </c>
      <c r="L133" s="642"/>
      <c r="M133" s="206"/>
      <c r="N133" s="206"/>
    </row>
    <row r="134" spans="1:14" x14ac:dyDescent="0.2">
      <c r="A134" s="1459" t="s">
        <v>322</v>
      </c>
      <c r="B134" s="615">
        <v>4120</v>
      </c>
      <c r="C134" s="617"/>
      <c r="D134" s="617"/>
      <c r="E134" s="478"/>
      <c r="F134" s="617"/>
      <c r="G134" s="617"/>
      <c r="H134" s="481"/>
      <c r="I134" s="477"/>
      <c r="J134" s="617"/>
      <c r="K134" s="1626">
        <f>SUM(E134,H134)</f>
        <v>0</v>
      </c>
      <c r="L134" s="481"/>
    </row>
    <row r="135" spans="1:14" x14ac:dyDescent="0.2">
      <c r="A135" s="1459" t="s">
        <v>721</v>
      </c>
      <c r="B135" s="615">
        <v>4140</v>
      </c>
      <c r="C135" s="617"/>
      <c r="D135" s="617"/>
      <c r="E135" s="467"/>
      <c r="F135" s="617"/>
      <c r="G135" s="617"/>
      <c r="H135" s="466"/>
      <c r="I135" s="477"/>
      <c r="J135" s="617"/>
      <c r="K135" s="1626">
        <f>SUM(E135,H135)</f>
        <v>0</v>
      </c>
      <c r="L135" s="466"/>
    </row>
    <row r="136" spans="1:14" x14ac:dyDescent="0.2">
      <c r="A136" s="1463" t="s">
        <v>722</v>
      </c>
      <c r="B136" s="629">
        <v>4190</v>
      </c>
      <c r="C136" s="617"/>
      <c r="D136" s="617"/>
      <c r="E136" s="467"/>
      <c r="F136" s="617"/>
      <c r="G136" s="617"/>
      <c r="H136" s="466"/>
      <c r="I136" s="477"/>
      <c r="J136" s="617"/>
      <c r="K136" s="1626">
        <f>SUM(E136,H136)</f>
        <v>0</v>
      </c>
      <c r="L136" s="466"/>
    </row>
    <row r="137" spans="1:14" ht="12.7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988</v>
      </c>
      <c r="C138" s="617"/>
      <c r="D138" s="617"/>
      <c r="E138" s="479"/>
      <c r="F138" s="617"/>
      <c r="G138" s="617"/>
      <c r="H138" s="576"/>
      <c r="I138" s="477"/>
      <c r="J138" s="617"/>
      <c r="K138" s="1626">
        <f>SUM(E138,H138)</f>
        <v>0</v>
      </c>
      <c r="L138" s="576"/>
    </row>
    <row r="139" spans="1:14" ht="12.7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c r="I142" s="468"/>
      <c r="J142" s="617"/>
      <c r="K142" s="1626">
        <f>SUM(H142)</f>
        <v>0</v>
      </c>
      <c r="L142" s="481"/>
    </row>
    <row r="143" spans="1:14" x14ac:dyDescent="0.2">
      <c r="A143" s="1459" t="s">
        <v>90</v>
      </c>
      <c r="B143" s="615">
        <v>5120</v>
      </c>
      <c r="C143" s="617"/>
      <c r="D143" s="617"/>
      <c r="E143" s="617"/>
      <c r="F143" s="617"/>
      <c r="G143" s="617"/>
      <c r="H143" s="466"/>
      <c r="I143" s="468"/>
      <c r="J143" s="617"/>
      <c r="K143" s="1626">
        <f>SUM(H143)</f>
        <v>0</v>
      </c>
      <c r="L143" s="466"/>
    </row>
    <row r="144" spans="1:14" ht="12.75" customHeight="1" x14ac:dyDescent="0.2">
      <c r="A144" s="1459" t="s">
        <v>1232</v>
      </c>
      <c r="B144" s="629" t="s">
        <v>638</v>
      </c>
      <c r="C144" s="617"/>
      <c r="D144" s="617"/>
      <c r="E144" s="617"/>
      <c r="F144" s="617"/>
      <c r="G144" s="617"/>
      <c r="H144" s="466"/>
      <c r="I144" s="468"/>
      <c r="J144" s="617"/>
      <c r="K144" s="1626">
        <f>SUM(H144)</f>
        <v>0</v>
      </c>
      <c r="L144" s="466"/>
    </row>
    <row r="145" spans="1:14" x14ac:dyDescent="0.2">
      <c r="A145" s="1459" t="s">
        <v>91</v>
      </c>
      <c r="B145" s="615" t="s">
        <v>610</v>
      </c>
      <c r="C145" s="617"/>
      <c r="D145" s="617"/>
      <c r="E145" s="617"/>
      <c r="F145" s="617"/>
      <c r="G145" s="617"/>
      <c r="H145" s="466"/>
      <c r="I145" s="468"/>
      <c r="J145" s="617"/>
      <c r="K145" s="1626">
        <f>SUM(H145)</f>
        <v>0</v>
      </c>
      <c r="L145" s="466"/>
    </row>
    <row r="146" spans="1:14" ht="12.75" customHeight="1" x14ac:dyDescent="0.2">
      <c r="A146" s="1459" t="s">
        <v>640</v>
      </c>
      <c r="B146" s="615" t="s">
        <v>639</v>
      </c>
      <c r="C146" s="617"/>
      <c r="D146" s="617"/>
      <c r="E146" s="617"/>
      <c r="F146" s="617"/>
      <c r="G146" s="617"/>
      <c r="H146" s="466"/>
      <c r="I146" s="468"/>
      <c r="J146" s="617"/>
      <c r="K146" s="1626">
        <f>SUM(H146)</f>
        <v>0</v>
      </c>
      <c r="L146" s="466"/>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c r="I148" s="468"/>
      <c r="J148" s="617"/>
      <c r="K148" s="1626">
        <f>SUM(H148)</f>
        <v>0</v>
      </c>
      <c r="L148" s="492"/>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row>
    <row r="151" spans="1:14" ht="12.75" customHeight="1" thickTop="1" thickBot="1" x14ac:dyDescent="0.25">
      <c r="A151" s="2175" t="s">
        <v>641</v>
      </c>
      <c r="B151" s="2157"/>
      <c r="C151" s="1624">
        <f>SUM(C129,C130,C139,C149,C150)</f>
        <v>0</v>
      </c>
      <c r="D151" s="1624">
        <f t="shared" ref="D151:K151" si="16">SUM(D129,D130,D139,D149,D150)</f>
        <v>0</v>
      </c>
      <c r="E151" s="1624">
        <f t="shared" si="16"/>
        <v>0</v>
      </c>
      <c r="F151" s="1624">
        <f t="shared" si="16"/>
        <v>0</v>
      </c>
      <c r="G151" s="1624">
        <f t="shared" si="16"/>
        <v>0</v>
      </c>
      <c r="H151" s="1624">
        <f t="shared" si="16"/>
        <v>0</v>
      </c>
      <c r="I151" s="1624">
        <f t="shared" si="16"/>
        <v>0</v>
      </c>
      <c r="J151" s="1624">
        <f t="shared" si="16"/>
        <v>0</v>
      </c>
      <c r="K151" s="1624">
        <f t="shared" si="16"/>
        <v>0</v>
      </c>
      <c r="L151" s="1624">
        <f>SUM(L129,L130,L139,L149,L150)</f>
        <v>0</v>
      </c>
    </row>
    <row r="152" spans="1:14" ht="12.75" customHeight="1" thickTop="1" x14ac:dyDescent="0.2">
      <c r="A152" s="2178" t="s">
        <v>1240</v>
      </c>
      <c r="B152" s="2179"/>
      <c r="C152" s="619"/>
      <c r="D152" s="619"/>
      <c r="E152" s="619"/>
      <c r="F152" s="619"/>
      <c r="G152" s="619"/>
      <c r="H152" s="619"/>
      <c r="I152" s="619"/>
      <c r="J152" s="617"/>
      <c r="K152" s="1638">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63" t="s">
        <v>642</v>
      </c>
      <c r="B154" s="2165"/>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1936</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1935</v>
      </c>
      <c r="C157" s="617"/>
      <c r="D157" s="617"/>
      <c r="E157" s="617"/>
      <c r="F157" s="617"/>
      <c r="G157" s="617"/>
      <c r="H157" s="642"/>
      <c r="I157" s="617"/>
      <c r="J157" s="617"/>
      <c r="K157" s="1625">
        <f>H157</f>
        <v>0</v>
      </c>
      <c r="L157" s="467"/>
      <c r="M157" s="620"/>
      <c r="N157" s="620"/>
    </row>
    <row r="158" spans="1:14" s="621" customFormat="1" ht="12" x14ac:dyDescent="0.2">
      <c r="A158" s="1781" t="s">
        <v>322</v>
      </c>
      <c r="B158" s="1782" t="s">
        <v>1937</v>
      </c>
      <c r="C158" s="617"/>
      <c r="D158" s="617"/>
      <c r="E158" s="617"/>
      <c r="F158" s="617"/>
      <c r="G158" s="617"/>
      <c r="H158" s="467"/>
      <c r="I158" s="617"/>
      <c r="J158" s="617"/>
      <c r="K158" s="1625">
        <f>H158</f>
        <v>0</v>
      </c>
      <c r="L158" s="467"/>
      <c r="M158" s="620"/>
      <c r="N158" s="620"/>
    </row>
    <row r="159" spans="1:14" s="621" customFormat="1" ht="12" x14ac:dyDescent="0.2">
      <c r="A159" s="1781" t="s">
        <v>1938</v>
      </c>
      <c r="B159" s="1782" t="s">
        <v>579</v>
      </c>
      <c r="C159" s="617"/>
      <c r="D159" s="617"/>
      <c r="E159" s="617"/>
      <c r="F159" s="617"/>
      <c r="G159" s="617"/>
      <c r="H159" s="467"/>
      <c r="I159" s="617"/>
      <c r="J159" s="617"/>
      <c r="K159" s="1625">
        <f>H159</f>
        <v>0</v>
      </c>
      <c r="L159" s="467"/>
      <c r="M159" s="620"/>
      <c r="N159" s="620"/>
    </row>
    <row r="160" spans="1:14" s="621" customFormat="1" ht="15.75" customHeight="1" thickBot="1" x14ac:dyDescent="0.25">
      <c r="A160" s="1783" t="s">
        <v>1939</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c r="I163" s="617"/>
      <c r="J163" s="617"/>
      <c r="K163" s="1625">
        <f>SUM(C163:J163)</f>
        <v>0</v>
      </c>
      <c r="L163" s="466"/>
    </row>
    <row r="164" spans="1:14" x14ac:dyDescent="0.2">
      <c r="A164" s="1459" t="s">
        <v>90</v>
      </c>
      <c r="B164" s="615">
        <v>5120</v>
      </c>
      <c r="C164" s="617"/>
      <c r="D164" s="617"/>
      <c r="E164" s="617"/>
      <c r="F164" s="617"/>
      <c r="G164" s="617"/>
      <c r="H164" s="466"/>
      <c r="I164" s="617"/>
      <c r="J164" s="617"/>
      <c r="K164" s="1625">
        <f>SUM(C164:J164)</f>
        <v>0</v>
      </c>
      <c r="L164" s="466"/>
    </row>
    <row r="165" spans="1:14" ht="12.75" customHeight="1" x14ac:dyDescent="0.2">
      <c r="A165" s="1459" t="s">
        <v>1232</v>
      </c>
      <c r="B165" s="615" t="s">
        <v>638</v>
      </c>
      <c r="C165" s="617"/>
      <c r="D165" s="617"/>
      <c r="E165" s="617"/>
      <c r="F165" s="617"/>
      <c r="G165" s="617"/>
      <c r="H165" s="466"/>
      <c r="I165" s="617"/>
      <c r="J165" s="617"/>
      <c r="K165" s="1625">
        <f>SUM(C165:J165)</f>
        <v>0</v>
      </c>
      <c r="L165" s="466"/>
    </row>
    <row r="166" spans="1:14" x14ac:dyDescent="0.2">
      <c r="A166" s="1459" t="s">
        <v>91</v>
      </c>
      <c r="B166" s="629" t="s">
        <v>610</v>
      </c>
      <c r="C166" s="617"/>
      <c r="D166" s="617"/>
      <c r="E166" s="617"/>
      <c r="F166" s="617"/>
      <c r="G166" s="617"/>
      <c r="H166" s="466"/>
      <c r="I166" s="617"/>
      <c r="J166" s="617"/>
      <c r="K166" s="1625">
        <f>SUM(C166:J166)</f>
        <v>0</v>
      </c>
      <c r="L166" s="466"/>
    </row>
    <row r="167" spans="1:14" ht="12.75" customHeight="1" x14ac:dyDescent="0.2">
      <c r="A167" s="1459" t="s">
        <v>640</v>
      </c>
      <c r="B167" s="615" t="s">
        <v>639</v>
      </c>
      <c r="C167" s="617"/>
      <c r="D167" s="617"/>
      <c r="E167" s="617"/>
      <c r="F167" s="617"/>
      <c r="G167" s="617"/>
      <c r="H167" s="466"/>
      <c r="I167" s="617"/>
      <c r="J167" s="617"/>
      <c r="K167" s="1625">
        <f>SUM(C167:J167)</f>
        <v>0</v>
      </c>
      <c r="L167" s="466"/>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c r="I169" s="617"/>
      <c r="J169" s="617"/>
      <c r="K169" s="1625">
        <f>SUM(C169:H169)</f>
        <v>0</v>
      </c>
      <c r="L169" s="657"/>
    </row>
    <row r="170" spans="1:14" ht="33.75" customHeight="1" x14ac:dyDescent="0.2">
      <c r="A170" s="670" t="s">
        <v>1759</v>
      </c>
      <c r="B170" s="672" t="s">
        <v>31</v>
      </c>
      <c r="C170" s="617"/>
      <c r="D170" s="617"/>
      <c r="E170" s="617"/>
      <c r="F170" s="617"/>
      <c r="G170" s="617"/>
      <c r="H170" s="569"/>
      <c r="I170" s="617"/>
      <c r="J170" s="617"/>
      <c r="K170" s="1625">
        <f>SUM(C170:J170)</f>
        <v>0</v>
      </c>
      <c r="L170" s="569"/>
    </row>
    <row r="171" spans="1:14" ht="15.75" customHeight="1" x14ac:dyDescent="0.2">
      <c r="A171" s="622" t="s">
        <v>790</v>
      </c>
      <c r="B171" s="673" t="s">
        <v>86</v>
      </c>
      <c r="C171" s="617"/>
      <c r="D171" s="617"/>
      <c r="E171" s="466"/>
      <c r="F171" s="617"/>
      <c r="G171" s="617"/>
      <c r="H171" s="569"/>
      <c r="I171" s="477"/>
      <c r="J171" s="617"/>
      <c r="K171" s="1625">
        <f>SUM(C171:J171)</f>
        <v>0</v>
      </c>
      <c r="L171" s="569"/>
    </row>
    <row r="172" spans="1:14" ht="12.75" customHeight="1" thickBot="1" x14ac:dyDescent="0.25">
      <c r="A172" s="1622" t="s">
        <v>659</v>
      </c>
      <c r="B172" s="1623" t="s">
        <v>513</v>
      </c>
      <c r="C172" s="617"/>
      <c r="D172" s="617"/>
      <c r="E172" s="1631">
        <f>SUM(E168,E169,E170,E171)</f>
        <v>0</v>
      </c>
      <c r="F172" s="617"/>
      <c r="G172" s="617"/>
      <c r="H172" s="1631">
        <f>SUM(H168,H169,H170,H171)</f>
        <v>0</v>
      </c>
      <c r="I172" s="639"/>
      <c r="J172" s="617"/>
      <c r="K172" s="1631">
        <f>SUM(K168,K169,K170,K171)</f>
        <v>0</v>
      </c>
      <c r="L172" s="1631">
        <f>SUM(L168,L169,L170,L171)</f>
        <v>0</v>
      </c>
    </row>
    <row r="173" spans="1:14" ht="15.75" customHeight="1" thickTop="1" thickBot="1" x14ac:dyDescent="0.25">
      <c r="A173" s="1574" t="s">
        <v>87</v>
      </c>
      <c r="B173" s="1566" t="s">
        <v>916</v>
      </c>
      <c r="C173" s="617"/>
      <c r="D173" s="617"/>
      <c r="E173" s="624"/>
      <c r="F173" s="617"/>
      <c r="G173" s="617"/>
      <c r="H173" s="627"/>
      <c r="I173" s="639"/>
      <c r="J173" s="617"/>
      <c r="K173" s="624"/>
      <c r="L173" s="576"/>
    </row>
    <row r="174" spans="1:14" ht="12.75" customHeight="1" thickTop="1" thickBot="1" x14ac:dyDescent="0.25">
      <c r="A174" s="1643" t="s">
        <v>92</v>
      </c>
      <c r="B174" s="1644"/>
      <c r="C174" s="617"/>
      <c r="D174" s="617"/>
      <c r="E174" s="1631">
        <f>SUM(E155,E172,E173)</f>
        <v>0</v>
      </c>
      <c r="F174" s="617"/>
      <c r="G174" s="617"/>
      <c r="H174" s="1631">
        <f>SUM(H160,H172,H173)</f>
        <v>0</v>
      </c>
      <c r="I174" s="639"/>
      <c r="J174" s="617"/>
      <c r="K174" s="1631">
        <f>SUM(K160,K172,K173)</f>
        <v>0</v>
      </c>
      <c r="L174" s="1631">
        <f>SUM(L160,L172,L173)</f>
        <v>0</v>
      </c>
    </row>
    <row r="175" spans="1:14" ht="13.5" thickTop="1" x14ac:dyDescent="0.2">
      <c r="A175" s="2185" t="s">
        <v>1053</v>
      </c>
      <c r="B175" s="2186"/>
      <c r="C175" s="617"/>
      <c r="D175" s="617"/>
      <c r="E175" s="617"/>
      <c r="F175" s="617"/>
      <c r="G175" s="617"/>
      <c r="H175" s="619"/>
      <c r="I175" s="617"/>
      <c r="J175" s="617"/>
      <c r="K175" s="1638">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c r="D180" s="466"/>
      <c r="E180" s="466"/>
      <c r="F180" s="466"/>
      <c r="G180" s="466"/>
      <c r="H180" s="466"/>
      <c r="I180" s="467"/>
      <c r="J180" s="467"/>
      <c r="K180" s="1625">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c r="D182" s="466"/>
      <c r="E182" s="466"/>
      <c r="F182" s="466"/>
      <c r="G182" s="466"/>
      <c r="H182" s="466"/>
      <c r="I182" s="467"/>
      <c r="J182" s="467"/>
      <c r="K182" s="1625">
        <f>SUM(C182:J182)</f>
        <v>0</v>
      </c>
      <c r="L182" s="466"/>
    </row>
    <row r="183" spans="1:14" ht="12.75" customHeight="1" thickBot="1" x14ac:dyDescent="0.25">
      <c r="A183" s="1464" t="s">
        <v>1037</v>
      </c>
      <c r="B183" s="678">
        <v>2900</v>
      </c>
      <c r="C183" s="573"/>
      <c r="D183" s="573"/>
      <c r="E183" s="573"/>
      <c r="F183" s="573"/>
      <c r="G183" s="573"/>
      <c r="H183" s="573"/>
      <c r="I183" s="532"/>
      <c r="J183" s="532"/>
      <c r="K183" s="1631">
        <f>SUM(C183:J183)</f>
        <v>0</v>
      </c>
      <c r="L183" s="573"/>
    </row>
    <row r="184" spans="1:14" ht="12.75" customHeight="1" thickTop="1" thickBot="1" x14ac:dyDescent="0.25">
      <c r="A184" s="1645" t="s">
        <v>865</v>
      </c>
      <c r="B184" s="1623" t="s">
        <v>590</v>
      </c>
      <c r="C184" s="1631">
        <f>SUM(C180,C182,C183)</f>
        <v>0</v>
      </c>
      <c r="D184" s="1631">
        <f t="shared" ref="D184:J184" si="17">SUM(D180,D182,D183)</f>
        <v>0</v>
      </c>
      <c r="E184" s="1631">
        <f t="shared" si="17"/>
        <v>0</v>
      </c>
      <c r="F184" s="1631">
        <f t="shared" si="17"/>
        <v>0</v>
      </c>
      <c r="G184" s="1631">
        <f t="shared" si="17"/>
        <v>0</v>
      </c>
      <c r="H184" s="1631">
        <f t="shared" si="17"/>
        <v>0</v>
      </c>
      <c r="I184" s="1631">
        <f t="shared" si="17"/>
        <v>0</v>
      </c>
      <c r="J184" s="1631">
        <f t="shared" si="17"/>
        <v>0</v>
      </c>
      <c r="K184" s="1631">
        <f>SUM(K180,K182,K183)</f>
        <v>0</v>
      </c>
      <c r="L184" s="1631">
        <f>SUM(L180, L182:L183)</f>
        <v>0</v>
      </c>
    </row>
    <row r="185" spans="1:14" ht="15.75" customHeight="1" thickTop="1" thickBot="1" x14ac:dyDescent="0.25">
      <c r="A185" s="1577" t="s">
        <v>996</v>
      </c>
      <c r="B185" s="1566">
        <v>3000</v>
      </c>
      <c r="C185" s="576"/>
      <c r="D185" s="576"/>
      <c r="E185" s="576"/>
      <c r="F185" s="576"/>
      <c r="G185" s="576"/>
      <c r="H185" s="576"/>
      <c r="I185" s="531"/>
      <c r="J185" s="531"/>
      <c r="K185" s="1624">
        <f>SUM(C185:J185)</f>
        <v>0</v>
      </c>
      <c r="L185" s="576"/>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c r="F188" s="617"/>
      <c r="G188" s="617"/>
      <c r="H188" s="466"/>
      <c r="I188" s="477"/>
      <c r="J188" s="617"/>
      <c r="K188" s="1625">
        <f t="shared" ref="K188:K193" si="18">SUM(E188,H188)</f>
        <v>0</v>
      </c>
      <c r="L188" s="466"/>
    </row>
    <row r="189" spans="1:14" x14ac:dyDescent="0.2">
      <c r="A189" s="1459" t="s">
        <v>322</v>
      </c>
      <c r="B189" s="615">
        <v>4120</v>
      </c>
      <c r="C189" s="617"/>
      <c r="D189" s="617"/>
      <c r="E189" s="466"/>
      <c r="F189" s="617"/>
      <c r="G189" s="617"/>
      <c r="H189" s="466"/>
      <c r="I189" s="477"/>
      <c r="J189" s="617"/>
      <c r="K189" s="1625">
        <f t="shared" si="18"/>
        <v>0</v>
      </c>
      <c r="L189" s="466"/>
    </row>
    <row r="190" spans="1:14" x14ac:dyDescent="0.2">
      <c r="A190" s="1459" t="s">
        <v>323</v>
      </c>
      <c r="B190" s="629">
        <v>4130</v>
      </c>
      <c r="C190" s="617"/>
      <c r="D190" s="617"/>
      <c r="E190" s="466"/>
      <c r="F190" s="617"/>
      <c r="G190" s="617"/>
      <c r="H190" s="466"/>
      <c r="I190" s="477"/>
      <c r="J190" s="617"/>
      <c r="K190" s="1625">
        <f t="shared" si="18"/>
        <v>0</v>
      </c>
      <c r="L190" s="466"/>
    </row>
    <row r="191" spans="1:14" x14ac:dyDescent="0.2">
      <c r="A191" s="1459" t="s">
        <v>721</v>
      </c>
      <c r="B191" s="615">
        <v>4140</v>
      </c>
      <c r="C191" s="617"/>
      <c r="D191" s="617"/>
      <c r="E191" s="466"/>
      <c r="F191" s="617"/>
      <c r="G191" s="617"/>
      <c r="H191" s="466"/>
      <c r="I191" s="477"/>
      <c r="J191" s="617"/>
      <c r="K191" s="1625">
        <f t="shared" si="18"/>
        <v>0</v>
      </c>
      <c r="L191" s="466"/>
    </row>
    <row r="192" spans="1:14" x14ac:dyDescent="0.2">
      <c r="A192" s="1459" t="s">
        <v>88</v>
      </c>
      <c r="B192" s="615">
        <v>4170</v>
      </c>
      <c r="C192" s="617"/>
      <c r="D192" s="617"/>
      <c r="E192" s="466"/>
      <c r="F192" s="617"/>
      <c r="G192" s="617"/>
      <c r="H192" s="466"/>
      <c r="I192" s="477"/>
      <c r="J192" s="617"/>
      <c r="K192" s="1625">
        <f t="shared" si="18"/>
        <v>0</v>
      </c>
      <c r="L192" s="466"/>
    </row>
    <row r="193" spans="1:14" x14ac:dyDescent="0.2">
      <c r="A193" s="1463" t="s">
        <v>722</v>
      </c>
      <c r="B193" s="629">
        <v>4190</v>
      </c>
      <c r="C193" s="617"/>
      <c r="D193" s="617"/>
      <c r="E193" s="466"/>
      <c r="F193" s="617"/>
      <c r="G193" s="617"/>
      <c r="H193" s="466"/>
      <c r="I193" s="477"/>
      <c r="J193" s="617"/>
      <c r="K193" s="1625">
        <f t="shared" si="18"/>
        <v>0</v>
      </c>
      <c r="L193" s="466"/>
    </row>
    <row r="194" spans="1:14" ht="12.7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c r="F195" s="617"/>
      <c r="G195" s="617"/>
      <c r="H195" s="657"/>
      <c r="I195" s="477"/>
      <c r="J195" s="617"/>
      <c r="K195" s="1639">
        <f>SUM(E195,H195)</f>
        <v>0</v>
      </c>
      <c r="L195" s="657"/>
    </row>
    <row r="196" spans="1:14" ht="12.7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c r="I199" s="617"/>
      <c r="J199" s="617"/>
      <c r="K199" s="1625">
        <f>SUM(H199)</f>
        <v>0</v>
      </c>
      <c r="L199" s="466"/>
    </row>
    <row r="200" spans="1:14" x14ac:dyDescent="0.2">
      <c r="A200" s="1459" t="s">
        <v>90</v>
      </c>
      <c r="B200" s="615">
        <v>5120</v>
      </c>
      <c r="C200" s="617"/>
      <c r="D200" s="617"/>
      <c r="E200" s="617"/>
      <c r="F200" s="617"/>
      <c r="G200" s="617"/>
      <c r="H200" s="466"/>
      <c r="I200" s="617"/>
      <c r="J200" s="617"/>
      <c r="K200" s="1625">
        <f>SUM(H200)</f>
        <v>0</v>
      </c>
      <c r="L200" s="466"/>
    </row>
    <row r="201" spans="1:14" ht="12.75" customHeight="1" x14ac:dyDescent="0.2">
      <c r="A201" s="1459" t="s">
        <v>1232</v>
      </c>
      <c r="B201" s="629" t="s">
        <v>638</v>
      </c>
      <c r="C201" s="617"/>
      <c r="D201" s="617"/>
      <c r="E201" s="617"/>
      <c r="F201" s="617"/>
      <c r="G201" s="617"/>
      <c r="H201" s="466"/>
      <c r="I201" s="617"/>
      <c r="J201" s="617"/>
      <c r="K201" s="1625">
        <f>SUM(H201)</f>
        <v>0</v>
      </c>
      <c r="L201" s="466"/>
    </row>
    <row r="202" spans="1:14" x14ac:dyDescent="0.2">
      <c r="A202" s="1459" t="s">
        <v>91</v>
      </c>
      <c r="B202" s="615" t="s">
        <v>610</v>
      </c>
      <c r="C202" s="617"/>
      <c r="D202" s="617"/>
      <c r="E202" s="617"/>
      <c r="F202" s="617"/>
      <c r="G202" s="617"/>
      <c r="H202" s="466"/>
      <c r="I202" s="617"/>
      <c r="J202" s="617"/>
      <c r="K202" s="1625">
        <f>SUM(H202)</f>
        <v>0</v>
      </c>
      <c r="L202" s="466"/>
    </row>
    <row r="203" spans="1:14" x14ac:dyDescent="0.2">
      <c r="A203" s="1471" t="s">
        <v>640</v>
      </c>
      <c r="B203" s="615" t="s">
        <v>639</v>
      </c>
      <c r="C203" s="617"/>
      <c r="D203" s="617"/>
      <c r="E203" s="617"/>
      <c r="F203" s="617"/>
      <c r="G203" s="617"/>
      <c r="H203" s="471"/>
      <c r="I203" s="617"/>
      <c r="J203" s="617"/>
      <c r="K203" s="1625">
        <f>SUM(H203)</f>
        <v>0</v>
      </c>
      <c r="L203" s="471"/>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c r="I205" s="617"/>
      <c r="J205" s="617"/>
      <c r="K205" s="1639">
        <f>SUM(H205)</f>
        <v>0</v>
      </c>
      <c r="L205" s="535"/>
    </row>
    <row r="206" spans="1:14" ht="30" customHeight="1" x14ac:dyDescent="0.2">
      <c r="A206" s="682" t="s">
        <v>1760</v>
      </c>
      <c r="B206" s="673" t="s">
        <v>31</v>
      </c>
      <c r="C206" s="617"/>
      <c r="D206" s="617"/>
      <c r="E206" s="617"/>
      <c r="F206" s="617"/>
      <c r="G206" s="617"/>
      <c r="H206" s="466"/>
      <c r="I206" s="617"/>
      <c r="J206" s="617"/>
      <c r="K206" s="1625">
        <f>SUM(H206)</f>
        <v>0</v>
      </c>
      <c r="L206" s="466"/>
    </row>
    <row r="207" spans="1:14" ht="15.75" customHeight="1" x14ac:dyDescent="0.2">
      <c r="A207" s="622" t="s">
        <v>790</v>
      </c>
      <c r="B207" s="673" t="s">
        <v>86</v>
      </c>
      <c r="C207" s="617"/>
      <c r="D207" s="617"/>
      <c r="E207" s="617"/>
      <c r="F207" s="617"/>
      <c r="G207" s="617"/>
      <c r="H207" s="467"/>
      <c r="I207" s="617"/>
      <c r="J207" s="617"/>
      <c r="K207" s="1625">
        <f>H207</f>
        <v>0</v>
      </c>
      <c r="L207" s="466"/>
    </row>
    <row r="208" spans="1:14" ht="12.7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row>
    <row r="210" spans="1:14" ht="12.75" customHeight="1" thickTop="1" thickBot="1" x14ac:dyDescent="0.25">
      <c r="A210" s="1646" t="s">
        <v>295</v>
      </c>
      <c r="B210" s="1647"/>
      <c r="C210" s="1624">
        <f>SUM(C184,C185)</f>
        <v>0</v>
      </c>
      <c r="D210" s="1624">
        <f>SUM(D184,D185)</f>
        <v>0</v>
      </c>
      <c r="E210" s="1624">
        <f>SUM(E184,E185,E196)</f>
        <v>0</v>
      </c>
      <c r="F210" s="1624">
        <f>SUM(F184,F185)</f>
        <v>0</v>
      </c>
      <c r="G210" s="1624">
        <f>SUM(G184,G185)</f>
        <v>0</v>
      </c>
      <c r="H210" s="1624">
        <f>SUM(H184,H185,H196,H208,H209)</f>
        <v>0</v>
      </c>
      <c r="I210" s="1624">
        <f>SUM(I184,I185)</f>
        <v>0</v>
      </c>
      <c r="J210" s="1624">
        <f>SUM(J184,J185)</f>
        <v>0</v>
      </c>
      <c r="K210" s="1625">
        <f>SUM(K184,K185,K196,K208,K209)</f>
        <v>0</v>
      </c>
      <c r="L210" s="1624">
        <f>SUM(L184,L185,L196,L208,L209)</f>
        <v>0</v>
      </c>
    </row>
    <row r="211" spans="1:14" ht="13.5" thickTop="1" x14ac:dyDescent="0.2">
      <c r="A211" s="2185" t="s">
        <v>1053</v>
      </c>
      <c r="B211" s="2186"/>
      <c r="C211" s="619"/>
      <c r="D211" s="619"/>
      <c r="E211" s="619"/>
      <c r="F211" s="619"/>
      <c r="G211" s="619"/>
      <c r="H211" s="619"/>
      <c r="I211" s="617"/>
      <c r="J211" s="617"/>
      <c r="K211" s="1638">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80" t="s">
        <v>1022</v>
      </c>
      <c r="B213" s="2181"/>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c r="E215" s="617"/>
      <c r="F215" s="617"/>
      <c r="G215" s="617"/>
      <c r="H215" s="617"/>
      <c r="I215" s="617"/>
      <c r="J215" s="617"/>
      <c r="K215" s="1625">
        <f>D215</f>
        <v>0</v>
      </c>
      <c r="L215" s="466"/>
    </row>
    <row r="216" spans="1:14" x14ac:dyDescent="0.2">
      <c r="A216" s="1459" t="s">
        <v>165</v>
      </c>
      <c r="B216" s="615" t="s">
        <v>1024</v>
      </c>
      <c r="C216" s="617"/>
      <c r="D216" s="467"/>
      <c r="E216" s="617"/>
      <c r="F216" s="617"/>
      <c r="G216" s="617"/>
      <c r="H216" s="617"/>
      <c r="I216" s="617"/>
      <c r="J216" s="617"/>
      <c r="K216" s="1625">
        <f t="shared" ref="K216:K228" si="19">D216</f>
        <v>0</v>
      </c>
      <c r="L216" s="466"/>
    </row>
    <row r="217" spans="1:14" x14ac:dyDescent="0.2">
      <c r="A217" s="1459" t="s">
        <v>166</v>
      </c>
      <c r="B217" s="615">
        <v>1200</v>
      </c>
      <c r="C217" s="617"/>
      <c r="D217" s="466"/>
      <c r="E217" s="617"/>
      <c r="F217" s="617"/>
      <c r="G217" s="617"/>
      <c r="H217" s="617"/>
      <c r="I217" s="617"/>
      <c r="J217" s="617"/>
      <c r="K217" s="1625">
        <f t="shared" si="19"/>
        <v>0</v>
      </c>
      <c r="L217" s="466"/>
    </row>
    <row r="218" spans="1:14" x14ac:dyDescent="0.2">
      <c r="A218" s="1459" t="s">
        <v>296</v>
      </c>
      <c r="B218" s="615" t="s">
        <v>1025</v>
      </c>
      <c r="C218" s="617"/>
      <c r="D218" s="467"/>
      <c r="E218" s="617"/>
      <c r="F218" s="617"/>
      <c r="G218" s="617"/>
      <c r="H218" s="617"/>
      <c r="I218" s="617"/>
      <c r="J218" s="617"/>
      <c r="K218" s="1625">
        <f t="shared" si="19"/>
        <v>0</v>
      </c>
      <c r="L218" s="466"/>
    </row>
    <row r="219" spans="1:14" x14ac:dyDescent="0.2">
      <c r="A219" s="1459" t="s">
        <v>297</v>
      </c>
      <c r="B219" s="615">
        <v>1250</v>
      </c>
      <c r="C219" s="617"/>
      <c r="D219" s="466"/>
      <c r="E219" s="617"/>
      <c r="F219" s="617"/>
      <c r="G219" s="617"/>
      <c r="H219" s="617"/>
      <c r="I219" s="617"/>
      <c r="J219" s="617"/>
      <c r="K219" s="1625">
        <f t="shared" si="19"/>
        <v>0</v>
      </c>
      <c r="L219" s="466"/>
    </row>
    <row r="220" spans="1:14" x14ac:dyDescent="0.2">
      <c r="A220" s="1459" t="s">
        <v>298</v>
      </c>
      <c r="B220" s="615" t="s">
        <v>163</v>
      </c>
      <c r="C220" s="617"/>
      <c r="D220" s="467"/>
      <c r="E220" s="617"/>
      <c r="F220" s="617"/>
      <c r="G220" s="617"/>
      <c r="H220" s="617"/>
      <c r="I220" s="617"/>
      <c r="J220" s="617"/>
      <c r="K220" s="1625">
        <f t="shared" si="19"/>
        <v>0</v>
      </c>
      <c r="L220" s="466"/>
    </row>
    <row r="221" spans="1:14" x14ac:dyDescent="0.2">
      <c r="A221" s="1459" t="s">
        <v>1019</v>
      </c>
      <c r="B221" s="615">
        <v>1300</v>
      </c>
      <c r="C221" s="617"/>
      <c r="D221" s="466"/>
      <c r="E221" s="617"/>
      <c r="F221" s="617"/>
      <c r="G221" s="617"/>
      <c r="H221" s="617"/>
      <c r="I221" s="617"/>
      <c r="J221" s="617"/>
      <c r="K221" s="1625">
        <f t="shared" si="19"/>
        <v>0</v>
      </c>
      <c r="L221" s="466"/>
    </row>
    <row r="222" spans="1:14" x14ac:dyDescent="0.2">
      <c r="A222" s="1459" t="s">
        <v>747</v>
      </c>
      <c r="B222" s="615">
        <v>1400</v>
      </c>
      <c r="C222" s="617"/>
      <c r="D222" s="466"/>
      <c r="E222" s="617"/>
      <c r="F222" s="617"/>
      <c r="G222" s="617"/>
      <c r="H222" s="617"/>
      <c r="I222" s="617"/>
      <c r="J222" s="617"/>
      <c r="K222" s="1625">
        <f t="shared" si="19"/>
        <v>0</v>
      </c>
      <c r="L222" s="466"/>
    </row>
    <row r="223" spans="1:14" x14ac:dyDescent="0.2">
      <c r="A223" s="1459" t="s">
        <v>1020</v>
      </c>
      <c r="B223" s="615">
        <v>1500</v>
      </c>
      <c r="C223" s="617"/>
      <c r="D223" s="466"/>
      <c r="E223" s="617"/>
      <c r="F223" s="617"/>
      <c r="G223" s="617"/>
      <c r="H223" s="617"/>
      <c r="I223" s="617"/>
      <c r="J223" s="617"/>
      <c r="K223" s="1625">
        <f t="shared" si="19"/>
        <v>0</v>
      </c>
      <c r="L223" s="466"/>
    </row>
    <row r="224" spans="1:14" x14ac:dyDescent="0.2">
      <c r="A224" s="1459" t="s">
        <v>1021</v>
      </c>
      <c r="B224" s="615">
        <v>1600</v>
      </c>
      <c r="C224" s="617"/>
      <c r="D224" s="466"/>
      <c r="E224" s="617"/>
      <c r="F224" s="617"/>
      <c r="G224" s="617"/>
      <c r="H224" s="617"/>
      <c r="I224" s="617"/>
      <c r="J224" s="617"/>
      <c r="K224" s="1625">
        <f t="shared" si="19"/>
        <v>0</v>
      </c>
      <c r="L224" s="466"/>
    </row>
    <row r="225" spans="1:12" x14ac:dyDescent="0.2">
      <c r="A225" s="1459" t="s">
        <v>1044</v>
      </c>
      <c r="B225" s="615">
        <v>1650</v>
      </c>
      <c r="C225" s="617"/>
      <c r="D225" s="466"/>
      <c r="E225" s="617"/>
      <c r="F225" s="617"/>
      <c r="G225" s="617"/>
      <c r="H225" s="617"/>
      <c r="I225" s="617"/>
      <c r="J225" s="617"/>
      <c r="K225" s="1625">
        <f t="shared" si="19"/>
        <v>0</v>
      </c>
      <c r="L225" s="466"/>
    </row>
    <row r="226" spans="1:12" x14ac:dyDescent="0.2">
      <c r="A226" s="1459" t="s">
        <v>748</v>
      </c>
      <c r="B226" s="615" t="s">
        <v>164</v>
      </c>
      <c r="C226" s="617"/>
      <c r="D226" s="467"/>
      <c r="E226" s="617"/>
      <c r="F226" s="617"/>
      <c r="G226" s="617"/>
      <c r="H226" s="617"/>
      <c r="I226" s="617"/>
      <c r="J226" s="617"/>
      <c r="K226" s="1625">
        <f t="shared" si="19"/>
        <v>0</v>
      </c>
      <c r="L226" s="466"/>
    </row>
    <row r="227" spans="1:12" x14ac:dyDescent="0.2">
      <c r="A227" s="1459" t="s">
        <v>1148</v>
      </c>
      <c r="B227" s="615">
        <v>1800</v>
      </c>
      <c r="C227" s="617"/>
      <c r="D227" s="466"/>
      <c r="E227" s="617"/>
      <c r="F227" s="617"/>
      <c r="G227" s="617"/>
      <c r="H227" s="617"/>
      <c r="I227" s="617"/>
      <c r="J227" s="617"/>
      <c r="K227" s="1625">
        <f t="shared" si="19"/>
        <v>0</v>
      </c>
      <c r="L227" s="466"/>
    </row>
    <row r="228" spans="1:12" x14ac:dyDescent="0.2">
      <c r="A228" s="1459" t="s">
        <v>1149</v>
      </c>
      <c r="B228" s="615">
        <v>1900</v>
      </c>
      <c r="C228" s="617"/>
      <c r="D228" s="466"/>
      <c r="E228" s="617"/>
      <c r="F228" s="617"/>
      <c r="G228" s="617"/>
      <c r="H228" s="617"/>
      <c r="I228" s="617"/>
      <c r="J228" s="617"/>
      <c r="K228" s="1625">
        <f t="shared" si="19"/>
        <v>0</v>
      </c>
      <c r="L228" s="466"/>
    </row>
    <row r="229" spans="1:12" ht="12.75" customHeight="1" thickBot="1" x14ac:dyDescent="0.25">
      <c r="A229" s="1622" t="s">
        <v>739</v>
      </c>
      <c r="B229" s="1629" t="s">
        <v>591</v>
      </c>
      <c r="C229" s="617"/>
      <c r="D229" s="1624">
        <f>SUM(D215:D228)</f>
        <v>0</v>
      </c>
      <c r="E229" s="617"/>
      <c r="F229" s="617"/>
      <c r="G229" s="617"/>
      <c r="H229" s="617"/>
      <c r="I229" s="617"/>
      <c r="J229" s="617"/>
      <c r="K229" s="1624">
        <f>SUM(K215:K228)</f>
        <v>0</v>
      </c>
      <c r="L229" s="1624">
        <f>SUM(L215:L228)</f>
        <v>0</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c r="E232" s="617"/>
      <c r="F232" s="617"/>
      <c r="G232" s="617"/>
      <c r="H232" s="617"/>
      <c r="I232" s="617"/>
      <c r="J232" s="617"/>
      <c r="K232" s="1625">
        <f t="shared" ref="K232:K237" si="20">D232</f>
        <v>0</v>
      </c>
      <c r="L232" s="466"/>
    </row>
    <row r="233" spans="1:12" x14ac:dyDescent="0.2">
      <c r="A233" s="1459" t="s">
        <v>1151</v>
      </c>
      <c r="B233" s="615">
        <v>2120</v>
      </c>
      <c r="C233" s="617"/>
      <c r="D233" s="466"/>
      <c r="E233" s="617"/>
      <c r="F233" s="617"/>
      <c r="G233" s="617"/>
      <c r="H233" s="617"/>
      <c r="I233" s="617"/>
      <c r="J233" s="617"/>
      <c r="K233" s="1625">
        <f t="shared" si="20"/>
        <v>0</v>
      </c>
      <c r="L233" s="466"/>
    </row>
    <row r="234" spans="1:12" x14ac:dyDescent="0.2">
      <c r="A234" s="1459" t="s">
        <v>207</v>
      </c>
      <c r="B234" s="615">
        <v>2130</v>
      </c>
      <c r="C234" s="617"/>
      <c r="D234" s="466"/>
      <c r="E234" s="617"/>
      <c r="F234" s="617"/>
      <c r="G234" s="617"/>
      <c r="H234" s="617"/>
      <c r="I234" s="617"/>
      <c r="J234" s="617"/>
      <c r="K234" s="1625">
        <f t="shared" si="20"/>
        <v>0</v>
      </c>
      <c r="L234" s="466"/>
    </row>
    <row r="235" spans="1:12" x14ac:dyDescent="0.2">
      <c r="A235" s="1459" t="s">
        <v>208</v>
      </c>
      <c r="B235" s="615">
        <v>2140</v>
      </c>
      <c r="C235" s="617"/>
      <c r="D235" s="466"/>
      <c r="E235" s="617"/>
      <c r="F235" s="617"/>
      <c r="G235" s="617"/>
      <c r="H235" s="617"/>
      <c r="I235" s="617"/>
      <c r="J235" s="617"/>
      <c r="K235" s="1625">
        <f t="shared" si="20"/>
        <v>0</v>
      </c>
      <c r="L235" s="466"/>
    </row>
    <row r="236" spans="1:12" x14ac:dyDescent="0.2">
      <c r="A236" s="1459" t="s">
        <v>209</v>
      </c>
      <c r="B236" s="615">
        <v>2150</v>
      </c>
      <c r="C236" s="617"/>
      <c r="D236" s="466"/>
      <c r="E236" s="617"/>
      <c r="F236" s="617"/>
      <c r="G236" s="617"/>
      <c r="H236" s="617"/>
      <c r="I236" s="617"/>
      <c r="J236" s="617"/>
      <c r="K236" s="1625">
        <f t="shared" si="20"/>
        <v>0</v>
      </c>
      <c r="L236" s="466"/>
    </row>
    <row r="237" spans="1:12" x14ac:dyDescent="0.2">
      <c r="A237" s="1459" t="s">
        <v>167</v>
      </c>
      <c r="B237" s="615">
        <v>2190</v>
      </c>
      <c r="C237" s="617"/>
      <c r="D237" s="466"/>
      <c r="E237" s="617"/>
      <c r="F237" s="617"/>
      <c r="G237" s="617"/>
      <c r="H237" s="617"/>
      <c r="I237" s="617"/>
      <c r="J237" s="617"/>
      <c r="K237" s="1625">
        <f t="shared" si="20"/>
        <v>0</v>
      </c>
      <c r="L237" s="466"/>
    </row>
    <row r="238" spans="1:12" ht="12.75" customHeight="1" thickBot="1" x14ac:dyDescent="0.25">
      <c r="A238" s="1622" t="s">
        <v>581</v>
      </c>
      <c r="B238" s="1629" t="s">
        <v>740</v>
      </c>
      <c r="C238" s="617"/>
      <c r="D238" s="1624">
        <f>SUM(D232:D237)</f>
        <v>0</v>
      </c>
      <c r="E238" s="617"/>
      <c r="F238" s="617"/>
      <c r="G238" s="617"/>
      <c r="H238" s="617"/>
      <c r="I238" s="617"/>
      <c r="J238" s="617"/>
      <c r="K238" s="1624">
        <f>SUM(K232:K237)</f>
        <v>0</v>
      </c>
      <c r="L238" s="1624">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c r="E240" s="617"/>
      <c r="F240" s="617"/>
      <c r="G240" s="617"/>
      <c r="H240" s="617"/>
      <c r="I240" s="617"/>
      <c r="J240" s="617"/>
      <c r="K240" s="1626">
        <f>D240</f>
        <v>0</v>
      </c>
      <c r="L240" s="481"/>
    </row>
    <row r="241" spans="1:12" x14ac:dyDescent="0.2">
      <c r="A241" s="1459" t="s">
        <v>869</v>
      </c>
      <c r="B241" s="615">
        <v>2220</v>
      </c>
      <c r="C241" s="617"/>
      <c r="D241" s="466"/>
      <c r="E241" s="617"/>
      <c r="F241" s="617"/>
      <c r="G241" s="617"/>
      <c r="H241" s="617"/>
      <c r="I241" s="617"/>
      <c r="J241" s="617"/>
      <c r="K241" s="1626">
        <f>D241</f>
        <v>0</v>
      </c>
      <c r="L241" s="466"/>
    </row>
    <row r="242" spans="1:12" x14ac:dyDescent="0.2">
      <c r="A242" s="1459" t="s">
        <v>870</v>
      </c>
      <c r="B242" s="615">
        <v>2230</v>
      </c>
      <c r="C242" s="617"/>
      <c r="D242" s="466"/>
      <c r="E242" s="617"/>
      <c r="F242" s="617"/>
      <c r="G242" s="617"/>
      <c r="H242" s="617"/>
      <c r="I242" s="617"/>
      <c r="J242" s="617"/>
      <c r="K242" s="1626">
        <f>D242</f>
        <v>0</v>
      </c>
      <c r="L242" s="466"/>
    </row>
    <row r="243" spans="1:12" ht="12.75" customHeight="1" thickBot="1" x14ac:dyDescent="0.25">
      <c r="A243" s="1648" t="s">
        <v>582</v>
      </c>
      <c r="B243" s="1649">
        <v>2200</v>
      </c>
      <c r="C243" s="617"/>
      <c r="D243" s="1624">
        <f>SUM(D240:D242)</f>
        <v>0</v>
      </c>
      <c r="E243" s="617"/>
      <c r="F243" s="617"/>
      <c r="G243" s="617"/>
      <c r="H243" s="617"/>
      <c r="I243" s="617"/>
      <c r="J243" s="617"/>
      <c r="K243" s="1624">
        <f>SUM(K240:K242)</f>
        <v>0</v>
      </c>
      <c r="L243" s="1624">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c r="E245" s="617"/>
      <c r="F245" s="617"/>
      <c r="G245" s="617"/>
      <c r="H245" s="617"/>
      <c r="I245" s="617"/>
      <c r="J245" s="617"/>
      <c r="K245" s="1626">
        <f>D245</f>
        <v>0</v>
      </c>
      <c r="L245" s="481"/>
    </row>
    <row r="246" spans="1:12" x14ac:dyDescent="0.2">
      <c r="A246" s="1459" t="s">
        <v>872</v>
      </c>
      <c r="B246" s="615">
        <v>2320</v>
      </c>
      <c r="C246" s="617"/>
      <c r="D246" s="466"/>
      <c r="E246" s="617"/>
      <c r="F246" s="617"/>
      <c r="G246" s="617"/>
      <c r="H246" s="617"/>
      <c r="I246" s="617"/>
      <c r="J246" s="617"/>
      <c r="K246" s="1626">
        <f t="shared" ref="K246:K256" si="21">D246</f>
        <v>0</v>
      </c>
      <c r="L246" s="466"/>
    </row>
    <row r="247" spans="1:12" x14ac:dyDescent="0.2">
      <c r="A247" s="1459" t="s">
        <v>873</v>
      </c>
      <c r="B247" s="615">
        <v>2330</v>
      </c>
      <c r="C247" s="617"/>
      <c r="D247" s="466"/>
      <c r="E247" s="617"/>
      <c r="F247" s="617"/>
      <c r="G247" s="617"/>
      <c r="H247" s="617"/>
      <c r="I247" s="617"/>
      <c r="J247" s="617"/>
      <c r="K247" s="1626">
        <f t="shared" si="21"/>
        <v>0</v>
      </c>
      <c r="L247" s="466"/>
    </row>
    <row r="248" spans="1:12" x14ac:dyDescent="0.2">
      <c r="A248" s="1460" t="s">
        <v>317</v>
      </c>
      <c r="B248" s="603" t="s">
        <v>299</v>
      </c>
      <c r="C248" s="617"/>
      <c r="D248" s="474"/>
      <c r="E248" s="617"/>
      <c r="F248" s="617"/>
      <c r="G248" s="617"/>
      <c r="H248" s="617"/>
      <c r="I248" s="617"/>
      <c r="J248" s="617"/>
      <c r="K248" s="1626">
        <f t="shared" si="21"/>
        <v>0</v>
      </c>
      <c r="L248" s="466"/>
    </row>
    <row r="249" spans="1:12" x14ac:dyDescent="0.2">
      <c r="A249" s="1461" t="s">
        <v>1887</v>
      </c>
      <c r="B249" s="684" t="s">
        <v>300</v>
      </c>
      <c r="C249" s="617"/>
      <c r="D249" s="474"/>
      <c r="E249" s="617"/>
      <c r="F249" s="617"/>
      <c r="G249" s="617"/>
      <c r="H249" s="617"/>
      <c r="I249" s="617"/>
      <c r="J249" s="617"/>
      <c r="K249" s="1626">
        <f t="shared" si="21"/>
        <v>0</v>
      </c>
      <c r="L249" s="466"/>
    </row>
    <row r="250" spans="1:12" x14ac:dyDescent="0.2">
      <c r="A250" s="1460" t="s">
        <v>1888</v>
      </c>
      <c r="B250" s="603" t="s">
        <v>301</v>
      </c>
      <c r="C250" s="617"/>
      <c r="D250" s="474"/>
      <c r="E250" s="617"/>
      <c r="F250" s="617"/>
      <c r="G250" s="617"/>
      <c r="H250" s="617"/>
      <c r="I250" s="617"/>
      <c r="J250" s="617"/>
      <c r="K250" s="1626">
        <f t="shared" si="21"/>
        <v>0</v>
      </c>
      <c r="L250" s="466"/>
    </row>
    <row r="251" spans="1:12" x14ac:dyDescent="0.2">
      <c r="A251" s="1460" t="s">
        <v>256</v>
      </c>
      <c r="B251" s="603" t="s">
        <v>302</v>
      </c>
      <c r="C251" s="617"/>
      <c r="D251" s="474"/>
      <c r="E251" s="617"/>
      <c r="F251" s="617"/>
      <c r="G251" s="617"/>
      <c r="H251" s="617"/>
      <c r="I251" s="617"/>
      <c r="J251" s="617"/>
      <c r="K251" s="1626">
        <f t="shared" si="21"/>
        <v>0</v>
      </c>
      <c r="L251" s="466"/>
    </row>
    <row r="252" spans="1:12" x14ac:dyDescent="0.2">
      <c r="A252" s="1460" t="s">
        <v>726</v>
      </c>
      <c r="B252" s="603" t="s">
        <v>303</v>
      </c>
      <c r="C252" s="617"/>
      <c r="D252" s="474"/>
      <c r="E252" s="617"/>
      <c r="F252" s="617"/>
      <c r="G252" s="617"/>
      <c r="H252" s="617"/>
      <c r="I252" s="617"/>
      <c r="J252" s="617"/>
      <c r="K252" s="1626">
        <f t="shared" si="21"/>
        <v>0</v>
      </c>
      <c r="L252" s="466"/>
    </row>
    <row r="253" spans="1:12" x14ac:dyDescent="0.2">
      <c r="A253" s="1460" t="s">
        <v>257</v>
      </c>
      <c r="B253" s="603" t="s">
        <v>304</v>
      </c>
      <c r="C253" s="617"/>
      <c r="D253" s="474"/>
      <c r="E253" s="617"/>
      <c r="F253" s="617"/>
      <c r="G253" s="617"/>
      <c r="H253" s="617"/>
      <c r="I253" s="617"/>
      <c r="J253" s="617"/>
      <c r="K253" s="1626">
        <f t="shared" si="21"/>
        <v>0</v>
      </c>
      <c r="L253" s="466"/>
    </row>
    <row r="254" spans="1:12" ht="22.5" x14ac:dyDescent="0.2">
      <c r="A254" s="1460" t="s">
        <v>1087</v>
      </c>
      <c r="B254" s="684" t="s">
        <v>305</v>
      </c>
      <c r="C254" s="617"/>
      <c r="D254" s="474"/>
      <c r="E254" s="617"/>
      <c r="F254" s="617"/>
      <c r="G254" s="617"/>
      <c r="H254" s="617"/>
      <c r="I254" s="617"/>
      <c r="J254" s="617"/>
      <c r="K254" s="1626">
        <f t="shared" si="21"/>
        <v>0</v>
      </c>
      <c r="L254" s="466"/>
    </row>
    <row r="255" spans="1:12" x14ac:dyDescent="0.2">
      <c r="A255" s="1460" t="s">
        <v>1088</v>
      </c>
      <c r="B255" s="603" t="s">
        <v>306</v>
      </c>
      <c r="C255" s="617"/>
      <c r="D255" s="474"/>
      <c r="E255" s="617"/>
      <c r="F255" s="617"/>
      <c r="G255" s="617"/>
      <c r="H255" s="617"/>
      <c r="I255" s="617"/>
      <c r="J255" s="617"/>
      <c r="K255" s="1626">
        <f t="shared" si="21"/>
        <v>0</v>
      </c>
      <c r="L255" s="466"/>
    </row>
    <row r="256" spans="1:12" x14ac:dyDescent="0.2">
      <c r="A256" s="1460" t="s">
        <v>1028</v>
      </c>
      <c r="B256" s="615" t="s">
        <v>307</v>
      </c>
      <c r="C256" s="617"/>
      <c r="D256" s="474"/>
      <c r="E256" s="617"/>
      <c r="F256" s="617"/>
      <c r="G256" s="617"/>
      <c r="H256" s="617"/>
      <c r="I256" s="617"/>
      <c r="J256" s="617"/>
      <c r="K256" s="1626">
        <f t="shared" si="21"/>
        <v>0</v>
      </c>
      <c r="L256" s="466"/>
    </row>
    <row r="257" spans="1:14" ht="12.75" customHeight="1" thickBot="1" x14ac:dyDescent="0.25">
      <c r="A257" s="1622" t="s">
        <v>741</v>
      </c>
      <c r="B257" s="1650">
        <v>2300</v>
      </c>
      <c r="C257" s="617"/>
      <c r="D257" s="1624">
        <f>SUM(D245:D256)</f>
        <v>0</v>
      </c>
      <c r="E257" s="617"/>
      <c r="F257" s="617"/>
      <c r="G257" s="617"/>
      <c r="H257" s="617"/>
      <c r="I257" s="617"/>
      <c r="J257" s="617"/>
      <c r="K257" s="1624">
        <f>SUM(K245:K256)</f>
        <v>0</v>
      </c>
      <c r="L257" s="1624">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c r="E259" s="617"/>
      <c r="F259" s="617"/>
      <c r="G259" s="617"/>
      <c r="H259" s="617"/>
      <c r="I259" s="617"/>
      <c r="J259" s="617"/>
      <c r="K259" s="1626">
        <f>D259</f>
        <v>0</v>
      </c>
      <c r="L259" s="481"/>
    </row>
    <row r="260" spans="1:14" s="598" customFormat="1" x14ac:dyDescent="0.2">
      <c r="A260" s="1477" t="s">
        <v>1886</v>
      </c>
      <c r="B260" s="629">
        <v>2490</v>
      </c>
      <c r="C260" s="617"/>
      <c r="D260" s="466"/>
      <c r="E260" s="617"/>
      <c r="F260" s="617"/>
      <c r="G260" s="617"/>
      <c r="H260" s="617"/>
      <c r="I260" s="617"/>
      <c r="J260" s="617"/>
      <c r="K260" s="1626">
        <f>D260</f>
        <v>0</v>
      </c>
      <c r="L260" s="466"/>
      <c r="M260" s="210"/>
      <c r="N260" s="210"/>
    </row>
    <row r="261" spans="1:14" ht="12.75" customHeight="1" thickBot="1" x14ac:dyDescent="0.25">
      <c r="A261" s="1646" t="s">
        <v>281</v>
      </c>
      <c r="B261" s="1651" t="s">
        <v>34</v>
      </c>
      <c r="C261" s="617"/>
      <c r="D261" s="1624">
        <f>SUM(D259:D260)</f>
        <v>0</v>
      </c>
      <c r="E261" s="617"/>
      <c r="F261" s="617"/>
      <c r="G261" s="617"/>
      <c r="H261" s="617"/>
      <c r="I261" s="617"/>
      <c r="J261" s="617"/>
      <c r="K261" s="1624">
        <f>SUM(K259:K260)</f>
        <v>0</v>
      </c>
      <c r="L261" s="1624">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c r="E263" s="617"/>
      <c r="F263" s="617"/>
      <c r="G263" s="617"/>
      <c r="H263" s="617"/>
      <c r="I263" s="617"/>
      <c r="J263" s="617"/>
      <c r="K263" s="1626">
        <f>D263</f>
        <v>0</v>
      </c>
      <c r="L263" s="481"/>
    </row>
    <row r="264" spans="1:14" x14ac:dyDescent="0.2">
      <c r="A264" s="1459" t="s">
        <v>483</v>
      </c>
      <c r="B264" s="686">
        <v>2520</v>
      </c>
      <c r="C264" s="617"/>
      <c r="D264" s="466"/>
      <c r="E264" s="617"/>
      <c r="F264" s="617"/>
      <c r="G264" s="617"/>
      <c r="H264" s="617"/>
      <c r="I264" s="617"/>
      <c r="J264" s="617"/>
      <c r="K264" s="1626">
        <f t="shared" ref="K264:K269" si="22">D264</f>
        <v>0</v>
      </c>
      <c r="L264" s="466"/>
    </row>
    <row r="265" spans="1:14" x14ac:dyDescent="0.2">
      <c r="A265" s="1459" t="s">
        <v>4</v>
      </c>
      <c r="B265" s="615">
        <v>2530</v>
      </c>
      <c r="C265" s="617"/>
      <c r="D265" s="466"/>
      <c r="E265" s="617"/>
      <c r="F265" s="617"/>
      <c r="G265" s="617"/>
      <c r="H265" s="617"/>
      <c r="I265" s="617"/>
      <c r="J265" s="617"/>
      <c r="K265" s="1626">
        <f t="shared" si="22"/>
        <v>0</v>
      </c>
      <c r="L265" s="466"/>
    </row>
    <row r="266" spans="1:14" x14ac:dyDescent="0.2">
      <c r="A266" s="1459" t="s">
        <v>206</v>
      </c>
      <c r="B266" s="615">
        <v>2540</v>
      </c>
      <c r="C266" s="617"/>
      <c r="D266" s="466"/>
      <c r="E266" s="617"/>
      <c r="F266" s="617"/>
      <c r="G266" s="617"/>
      <c r="H266" s="617"/>
      <c r="I266" s="617"/>
      <c r="J266" s="617"/>
      <c r="K266" s="1626">
        <f t="shared" si="22"/>
        <v>0</v>
      </c>
      <c r="L266" s="466"/>
    </row>
    <row r="267" spans="1:14" x14ac:dyDescent="0.2">
      <c r="A267" s="1459" t="s">
        <v>1010</v>
      </c>
      <c r="B267" s="615">
        <v>2550</v>
      </c>
      <c r="C267" s="617"/>
      <c r="D267" s="466"/>
      <c r="E267" s="617"/>
      <c r="F267" s="617"/>
      <c r="G267" s="617"/>
      <c r="H267" s="617"/>
      <c r="I267" s="617"/>
      <c r="J267" s="617"/>
      <c r="K267" s="1626">
        <f t="shared" si="22"/>
        <v>0</v>
      </c>
      <c r="L267" s="466"/>
    </row>
    <row r="268" spans="1:14" x14ac:dyDescent="0.2">
      <c r="A268" s="1459" t="s">
        <v>102</v>
      </c>
      <c r="B268" s="615">
        <v>2560</v>
      </c>
      <c r="C268" s="617"/>
      <c r="D268" s="466"/>
      <c r="E268" s="617"/>
      <c r="F268" s="617"/>
      <c r="G268" s="617"/>
      <c r="H268" s="617"/>
      <c r="I268" s="617"/>
      <c r="J268" s="617"/>
      <c r="K268" s="1626">
        <f t="shared" si="22"/>
        <v>0</v>
      </c>
      <c r="L268" s="466"/>
    </row>
    <row r="269" spans="1:14" x14ac:dyDescent="0.2">
      <c r="A269" s="1459" t="s">
        <v>103</v>
      </c>
      <c r="B269" s="615">
        <v>2570</v>
      </c>
      <c r="C269" s="617"/>
      <c r="D269" s="466"/>
      <c r="E269" s="617"/>
      <c r="F269" s="617"/>
      <c r="G269" s="617"/>
      <c r="H269" s="617"/>
      <c r="I269" s="617"/>
      <c r="J269" s="617"/>
      <c r="K269" s="1626">
        <f t="shared" si="22"/>
        <v>0</v>
      </c>
      <c r="L269" s="466"/>
    </row>
    <row r="270" spans="1:14" ht="12.75" customHeight="1" thickBot="1" x14ac:dyDescent="0.25">
      <c r="A270" s="1622" t="s">
        <v>743</v>
      </c>
      <c r="B270" s="1629" t="s">
        <v>35</v>
      </c>
      <c r="C270" s="617"/>
      <c r="D270" s="1624">
        <f>SUM(D263:D269)</f>
        <v>0</v>
      </c>
      <c r="E270" s="617"/>
      <c r="F270" s="617"/>
      <c r="G270" s="617"/>
      <c r="H270" s="617"/>
      <c r="I270" s="617"/>
      <c r="J270" s="617"/>
      <c r="K270" s="1624">
        <f>SUM(K263:K269)</f>
        <v>0</v>
      </c>
      <c r="L270" s="1624">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c r="E272" s="617"/>
      <c r="F272" s="617"/>
      <c r="G272" s="617"/>
      <c r="H272" s="617"/>
      <c r="I272" s="617"/>
      <c r="J272" s="617"/>
      <c r="K272" s="1626">
        <f>D272</f>
        <v>0</v>
      </c>
      <c r="L272" s="481"/>
    </row>
    <row r="273" spans="1:12" x14ac:dyDescent="0.2">
      <c r="A273" s="1459" t="s">
        <v>628</v>
      </c>
      <c r="B273" s="629">
        <v>2620</v>
      </c>
      <c r="C273" s="617"/>
      <c r="D273" s="466"/>
      <c r="E273" s="617"/>
      <c r="F273" s="617"/>
      <c r="G273" s="617"/>
      <c r="H273" s="617"/>
      <c r="I273" s="617"/>
      <c r="J273" s="617"/>
      <c r="K273" s="1626">
        <f>D273</f>
        <v>0</v>
      </c>
      <c r="L273" s="466"/>
    </row>
    <row r="274" spans="1:12" ht="12" customHeight="1" x14ac:dyDescent="0.2">
      <c r="A274" s="1459" t="s">
        <v>1121</v>
      </c>
      <c r="B274" s="615">
        <v>2630</v>
      </c>
      <c r="C274" s="617"/>
      <c r="D274" s="466"/>
      <c r="E274" s="617"/>
      <c r="F274" s="617"/>
      <c r="G274" s="617"/>
      <c r="H274" s="617"/>
      <c r="I274" s="617"/>
      <c r="J274" s="617"/>
      <c r="K274" s="1626">
        <f>D274</f>
        <v>0</v>
      </c>
      <c r="L274" s="466"/>
    </row>
    <row r="275" spans="1:12" x14ac:dyDescent="0.2">
      <c r="A275" s="1459" t="s">
        <v>423</v>
      </c>
      <c r="B275" s="615">
        <v>2640</v>
      </c>
      <c r="C275" s="617"/>
      <c r="D275" s="466"/>
      <c r="E275" s="617"/>
      <c r="F275" s="617"/>
      <c r="G275" s="617"/>
      <c r="H275" s="617"/>
      <c r="I275" s="617"/>
      <c r="J275" s="617"/>
      <c r="K275" s="1626">
        <f>D275</f>
        <v>0</v>
      </c>
      <c r="L275" s="466"/>
    </row>
    <row r="276" spans="1:12" x14ac:dyDescent="0.2">
      <c r="A276" s="1459" t="s">
        <v>424</v>
      </c>
      <c r="B276" s="615">
        <v>2660</v>
      </c>
      <c r="C276" s="617"/>
      <c r="D276" s="466"/>
      <c r="E276" s="617"/>
      <c r="F276" s="617"/>
      <c r="G276" s="617"/>
      <c r="H276" s="617"/>
      <c r="I276" s="617"/>
      <c r="J276" s="617"/>
      <c r="K276" s="1626">
        <f>D276</f>
        <v>0</v>
      </c>
      <c r="L276" s="466"/>
    </row>
    <row r="277" spans="1:12" ht="12.75" customHeight="1" thickBot="1" x14ac:dyDescent="0.25">
      <c r="A277" s="1645" t="s">
        <v>37</v>
      </c>
      <c r="B277" s="1623" t="s">
        <v>36</v>
      </c>
      <c r="C277" s="617"/>
      <c r="D277" s="1624">
        <f>SUM(D272:D276)</f>
        <v>0</v>
      </c>
      <c r="E277" s="617"/>
      <c r="F277" s="617"/>
      <c r="G277" s="617"/>
      <c r="H277" s="617"/>
      <c r="I277" s="617"/>
      <c r="J277" s="617"/>
      <c r="K277" s="1624">
        <f>SUM(K272:K276)</f>
        <v>0</v>
      </c>
      <c r="L277" s="1624">
        <f>SUM(L272:L276)</f>
        <v>0</v>
      </c>
    </row>
    <row r="278" spans="1:12" ht="13.5" customHeight="1" thickTop="1" x14ac:dyDescent="0.2">
      <c r="A278" s="1465" t="s">
        <v>1037</v>
      </c>
      <c r="B278" s="656" t="s">
        <v>595</v>
      </c>
      <c r="C278" s="617"/>
      <c r="D278" s="657"/>
      <c r="E278" s="617"/>
      <c r="F278" s="617"/>
      <c r="G278" s="617"/>
      <c r="H278" s="617"/>
      <c r="I278" s="617"/>
      <c r="J278" s="617"/>
      <c r="K278" s="1639">
        <f>D278</f>
        <v>0</v>
      </c>
      <c r="L278" s="657"/>
    </row>
    <row r="279" spans="1:12" ht="12.75" customHeight="1" thickBot="1" x14ac:dyDescent="0.25">
      <c r="A279" s="1652" t="s">
        <v>865</v>
      </c>
      <c r="B279" s="1635">
        <v>2000</v>
      </c>
      <c r="C279" s="617"/>
      <c r="D279" s="1631">
        <f>SUM(D238,D243,D257,D261,D270,D277,D278)</f>
        <v>0</v>
      </c>
      <c r="E279" s="617"/>
      <c r="F279" s="617"/>
      <c r="G279" s="617"/>
      <c r="H279" s="617"/>
      <c r="I279" s="617"/>
      <c r="J279" s="617"/>
      <c r="K279" s="1631">
        <f>SUM(K238,K243,K257,K261,K270,K277,K278)</f>
        <v>0</v>
      </c>
      <c r="L279" s="1631">
        <f>SUM(L238,L243,L257,L261,L270,L277,L278)</f>
        <v>0</v>
      </c>
    </row>
    <row r="280" spans="1:12" ht="15.75" customHeight="1" thickTop="1" thickBot="1" x14ac:dyDescent="0.25">
      <c r="A280" s="1579" t="s">
        <v>930</v>
      </c>
      <c r="B280" s="1568">
        <v>3000</v>
      </c>
      <c r="C280" s="617"/>
      <c r="D280" s="576"/>
      <c r="E280" s="617"/>
      <c r="F280" s="617"/>
      <c r="G280" s="617"/>
      <c r="H280" s="617"/>
      <c r="I280" s="617"/>
      <c r="J280" s="617"/>
      <c r="K280" s="1633">
        <f>D280</f>
        <v>0</v>
      </c>
      <c r="L280" s="576"/>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1935</v>
      </c>
      <c r="C282" s="617"/>
      <c r="D282" s="467"/>
      <c r="E282" s="617"/>
      <c r="F282" s="617"/>
      <c r="G282" s="617"/>
      <c r="H282" s="617"/>
      <c r="I282" s="617"/>
      <c r="J282" s="617"/>
      <c r="K282" s="1625">
        <f>D282</f>
        <v>0</v>
      </c>
      <c r="L282" s="467"/>
    </row>
    <row r="283" spans="1:12" x14ac:dyDescent="0.2">
      <c r="A283" s="1459" t="s">
        <v>322</v>
      </c>
      <c r="B283" s="615">
        <v>4120</v>
      </c>
      <c r="C283" s="617"/>
      <c r="D283" s="466"/>
      <c r="E283" s="617"/>
      <c r="F283" s="617"/>
      <c r="G283" s="617"/>
      <c r="H283" s="617"/>
      <c r="I283" s="617"/>
      <c r="J283" s="617"/>
      <c r="K283" s="1625">
        <f>D283</f>
        <v>0</v>
      </c>
      <c r="L283" s="466"/>
    </row>
    <row r="284" spans="1:12" x14ac:dyDescent="0.2">
      <c r="A284" s="1459" t="s">
        <v>721</v>
      </c>
      <c r="B284" s="615">
        <v>4140</v>
      </c>
      <c r="C284" s="617"/>
      <c r="D284" s="467"/>
      <c r="E284" s="617"/>
      <c r="F284" s="617"/>
      <c r="G284" s="617"/>
      <c r="H284" s="617"/>
      <c r="I284" s="617"/>
      <c r="J284" s="617"/>
      <c r="K284" s="1625">
        <f>D284</f>
        <v>0</v>
      </c>
      <c r="L284" s="466"/>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c r="I288" s="617"/>
      <c r="J288" s="617"/>
      <c r="K288" s="1625">
        <f>H288</f>
        <v>0</v>
      </c>
      <c r="L288" s="466"/>
    </row>
    <row r="289" spans="1:14" x14ac:dyDescent="0.2">
      <c r="A289" s="1459" t="s">
        <v>90</v>
      </c>
      <c r="B289" s="615">
        <v>5120</v>
      </c>
      <c r="C289" s="617"/>
      <c r="D289" s="617"/>
      <c r="E289" s="617"/>
      <c r="F289" s="617"/>
      <c r="G289" s="617"/>
      <c r="H289" s="466"/>
      <c r="I289" s="617"/>
      <c r="J289" s="617"/>
      <c r="K289" s="1625">
        <f>H289</f>
        <v>0</v>
      </c>
      <c r="L289" s="466"/>
    </row>
    <row r="290" spans="1:14" ht="12.75" customHeight="1" x14ac:dyDescent="0.2">
      <c r="A290" s="1459" t="s">
        <v>1232</v>
      </c>
      <c r="B290" s="629" t="s">
        <v>638</v>
      </c>
      <c r="C290" s="617"/>
      <c r="D290" s="617"/>
      <c r="E290" s="617"/>
      <c r="F290" s="617"/>
      <c r="G290" s="617"/>
      <c r="H290" s="466"/>
      <c r="I290" s="617"/>
      <c r="J290" s="617"/>
      <c r="K290" s="1625">
        <f>H290</f>
        <v>0</v>
      </c>
      <c r="L290" s="466"/>
    </row>
    <row r="291" spans="1:14" x14ac:dyDescent="0.2">
      <c r="A291" s="1459" t="s">
        <v>91</v>
      </c>
      <c r="B291" s="615" t="s">
        <v>610</v>
      </c>
      <c r="C291" s="617"/>
      <c r="D291" s="617"/>
      <c r="E291" s="617"/>
      <c r="F291" s="617"/>
      <c r="G291" s="617"/>
      <c r="H291" s="466"/>
      <c r="I291" s="617"/>
      <c r="J291" s="617"/>
      <c r="K291" s="1625">
        <f>H291</f>
        <v>0</v>
      </c>
      <c r="L291" s="466"/>
    </row>
    <row r="292" spans="1:14" x14ac:dyDescent="0.2">
      <c r="A292" s="1459" t="s">
        <v>786</v>
      </c>
      <c r="B292" s="615" t="s">
        <v>639</v>
      </c>
      <c r="C292" s="617"/>
      <c r="D292" s="617"/>
      <c r="E292" s="617"/>
      <c r="F292" s="617"/>
      <c r="G292" s="617"/>
      <c r="H292" s="466"/>
      <c r="I292" s="617"/>
      <c r="J292" s="617"/>
      <c r="K292" s="1625">
        <f>H292</f>
        <v>0</v>
      </c>
      <c r="L292" s="466"/>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row>
    <row r="295" spans="1:14" ht="12.75" customHeight="1" thickTop="1" thickBot="1" x14ac:dyDescent="0.25">
      <c r="A295" s="2176" t="s">
        <v>526</v>
      </c>
      <c r="B295" s="2177"/>
      <c r="C295" s="617"/>
      <c r="D295" s="1624">
        <f>SUM(D229,D279,D280,D285)</f>
        <v>0</v>
      </c>
      <c r="E295" s="617"/>
      <c r="F295" s="617"/>
      <c r="G295" s="617"/>
      <c r="H295" s="1624">
        <f>H293</f>
        <v>0</v>
      </c>
      <c r="I295" s="617"/>
      <c r="J295" s="617"/>
      <c r="K295" s="1624">
        <f>SUM(K229,K279,K280,K285,K293,K294)</f>
        <v>0</v>
      </c>
      <c r="L295" s="1624">
        <f>SUM(L229,L279,L280,L285,L293,L294)</f>
        <v>0</v>
      </c>
    </row>
    <row r="296" spans="1:14" ht="13.5" thickTop="1" x14ac:dyDescent="0.2">
      <c r="A296" s="2185" t="s">
        <v>1053</v>
      </c>
      <c r="B296" s="2186"/>
      <c r="C296" s="617"/>
      <c r="D296" s="619"/>
      <c r="E296" s="617"/>
      <c r="F296" s="617"/>
      <c r="G296" s="617"/>
      <c r="H296" s="688"/>
      <c r="I296" s="617"/>
      <c r="J296" s="617"/>
      <c r="K296" s="1638">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68" t="s">
        <v>145</v>
      </c>
      <c r="B298" s="2162"/>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c r="D301" s="466"/>
      <c r="E301" s="466"/>
      <c r="F301" s="466"/>
      <c r="G301" s="466"/>
      <c r="H301" s="466"/>
      <c r="I301" s="467"/>
      <c r="J301" s="467"/>
      <c r="K301" s="1625">
        <f>SUM(C301:J301)</f>
        <v>0</v>
      </c>
      <c r="L301" s="467"/>
    </row>
    <row r="302" spans="1:14" ht="13.5" customHeight="1" x14ac:dyDescent="0.2">
      <c r="A302" s="1472" t="s">
        <v>1037</v>
      </c>
      <c r="B302" s="615" t="s">
        <v>595</v>
      </c>
      <c r="C302" s="466"/>
      <c r="D302" s="466"/>
      <c r="E302" s="466"/>
      <c r="F302" s="466"/>
      <c r="G302" s="466"/>
      <c r="H302" s="466"/>
      <c r="I302" s="467"/>
      <c r="J302" s="467"/>
      <c r="K302" s="1625">
        <f>SUM(C302:J302)</f>
        <v>0</v>
      </c>
      <c r="L302" s="466"/>
    </row>
    <row r="303" spans="1:14" ht="12.75" customHeight="1" thickBot="1" x14ac:dyDescent="0.25">
      <c r="A303" s="1622" t="s">
        <v>865</v>
      </c>
      <c r="B303" s="1623" t="s">
        <v>590</v>
      </c>
      <c r="C303" s="1631">
        <f>SUM(C301:C302)</f>
        <v>0</v>
      </c>
      <c r="D303" s="1631">
        <f t="shared" ref="D303:L303" si="23">SUM(D301:D302)</f>
        <v>0</v>
      </c>
      <c r="E303" s="1631">
        <f t="shared" si="23"/>
        <v>0</v>
      </c>
      <c r="F303" s="1631">
        <f t="shared" si="23"/>
        <v>0</v>
      </c>
      <c r="G303" s="1631">
        <f t="shared" si="23"/>
        <v>0</v>
      </c>
      <c r="H303" s="1631">
        <f t="shared" si="23"/>
        <v>0</v>
      </c>
      <c r="I303" s="1631">
        <f t="shared" si="23"/>
        <v>0</v>
      </c>
      <c r="J303" s="1631">
        <f t="shared" si="23"/>
        <v>0</v>
      </c>
      <c r="K303" s="1631">
        <f t="shared" si="23"/>
        <v>0</v>
      </c>
      <c r="L303" s="1631">
        <f t="shared" si="23"/>
        <v>0</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1940</v>
      </c>
      <c r="B306" s="691" t="s">
        <v>1935</v>
      </c>
      <c r="C306" s="617"/>
      <c r="D306" s="617"/>
      <c r="E306" s="467"/>
      <c r="F306" s="617"/>
      <c r="G306" s="617"/>
      <c r="H306" s="467"/>
      <c r="I306" s="617"/>
      <c r="J306" s="617"/>
      <c r="K306" s="1625">
        <f>SUM(E306,H306)</f>
        <v>0</v>
      </c>
      <c r="L306" s="467"/>
    </row>
    <row r="307" spans="1:14" x14ac:dyDescent="0.2">
      <c r="A307" s="1459" t="s">
        <v>322</v>
      </c>
      <c r="B307" s="615">
        <v>4120</v>
      </c>
      <c r="C307" s="617"/>
      <c r="D307" s="617"/>
      <c r="E307" s="467"/>
      <c r="F307" s="617"/>
      <c r="G307" s="617"/>
      <c r="H307" s="467"/>
      <c r="I307" s="477"/>
      <c r="J307" s="617"/>
      <c r="K307" s="1625">
        <f>SUM(E307,H307)</f>
        <v>0</v>
      </c>
      <c r="L307" s="466"/>
    </row>
    <row r="308" spans="1:14" x14ac:dyDescent="0.2">
      <c r="A308" s="1459" t="s">
        <v>721</v>
      </c>
      <c r="B308" s="615">
        <v>4140</v>
      </c>
      <c r="C308" s="617"/>
      <c r="D308" s="617"/>
      <c r="E308" s="467"/>
      <c r="F308" s="617"/>
      <c r="G308" s="617"/>
      <c r="H308" s="467"/>
      <c r="I308" s="477"/>
      <c r="J308" s="617"/>
      <c r="K308" s="1625">
        <f>SUM(E308,H308)</f>
        <v>0</v>
      </c>
      <c r="L308" s="466"/>
    </row>
    <row r="309" spans="1:14" ht="12.75" customHeight="1" x14ac:dyDescent="0.2">
      <c r="A309" s="1463" t="s">
        <v>722</v>
      </c>
      <c r="B309" s="629">
        <v>4190</v>
      </c>
      <c r="C309" s="617"/>
      <c r="D309" s="617"/>
      <c r="E309" s="467"/>
      <c r="F309" s="617"/>
      <c r="G309" s="617"/>
      <c r="H309" s="467"/>
      <c r="I309" s="477"/>
      <c r="J309" s="617"/>
      <c r="K309" s="1625">
        <f>SUM(E309,H309)</f>
        <v>0</v>
      </c>
      <c r="L309" s="466"/>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row>
    <row r="312" spans="1:14" s="675" customFormat="1" ht="12.75" customHeight="1" thickTop="1" thickBot="1" x14ac:dyDescent="0.25">
      <c r="A312" s="2173" t="s">
        <v>295</v>
      </c>
      <c r="B312" s="2174"/>
      <c r="C312" s="1624">
        <f>SUM(C303)</f>
        <v>0</v>
      </c>
      <c r="D312" s="1624">
        <f>SUM(D303)</f>
        <v>0</v>
      </c>
      <c r="E312" s="1624">
        <f>SUM(E303,E310)</f>
        <v>0</v>
      </c>
      <c r="F312" s="1624">
        <f>SUM(F303)</f>
        <v>0</v>
      </c>
      <c r="G312" s="1624">
        <f>SUM(G303)</f>
        <v>0</v>
      </c>
      <c r="H312" s="1624">
        <f>SUM(H303,H310)</f>
        <v>0</v>
      </c>
      <c r="I312" s="1624">
        <f>SUM(I303)</f>
        <v>0</v>
      </c>
      <c r="J312" s="1624">
        <f>SUM(J303)</f>
        <v>0</v>
      </c>
      <c r="K312" s="1624">
        <f>SUM(K303,K310,K311)</f>
        <v>0</v>
      </c>
      <c r="L312" s="1624">
        <f>SUM(L303,L310,L311)</f>
        <v>0</v>
      </c>
      <c r="M312" s="666"/>
      <c r="N312" s="666"/>
    </row>
    <row r="313" spans="1:14" ht="13.5" thickTop="1" x14ac:dyDescent="0.2">
      <c r="A313" s="2169" t="s">
        <v>1053</v>
      </c>
      <c r="B313" s="2170"/>
      <c r="C313" s="627"/>
      <c r="D313" s="627"/>
      <c r="E313" s="627"/>
      <c r="F313" s="627"/>
      <c r="G313" s="627"/>
      <c r="H313" s="627"/>
      <c r="I313" s="627"/>
      <c r="J313" s="627"/>
      <c r="K313" s="1639">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82" t="s">
        <v>151</v>
      </c>
      <c r="B315" s="2183"/>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84" t="s">
        <v>954</v>
      </c>
      <c r="B317" s="2183"/>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c r="D319" s="467"/>
      <c r="E319" s="467"/>
      <c r="F319" s="467"/>
      <c r="G319" s="467"/>
      <c r="H319" s="467"/>
      <c r="I319" s="467"/>
      <c r="J319" s="467"/>
      <c r="K319" s="1625">
        <f>SUM(C319:J319)</f>
        <v>0</v>
      </c>
      <c r="L319" s="467"/>
      <c r="M319" s="666"/>
      <c r="N319" s="666"/>
    </row>
    <row r="320" spans="1:14" s="675" customFormat="1" x14ac:dyDescent="0.2">
      <c r="A320" s="1478" t="s">
        <v>1887</v>
      </c>
      <c r="B320" s="699" t="s">
        <v>300</v>
      </c>
      <c r="C320" s="467"/>
      <c r="D320" s="467"/>
      <c r="E320" s="467"/>
      <c r="F320" s="467"/>
      <c r="G320" s="467"/>
      <c r="H320" s="467"/>
      <c r="I320" s="467"/>
      <c r="J320" s="467"/>
      <c r="K320" s="1625">
        <f t="shared" ref="K320:K327" si="24">SUM(C320:J320)</f>
        <v>0</v>
      </c>
      <c r="L320" s="467"/>
      <c r="M320" s="666"/>
      <c r="N320" s="666"/>
    </row>
    <row r="321" spans="1:14" s="675" customFormat="1" x14ac:dyDescent="0.2">
      <c r="A321" s="1474" t="s">
        <v>318</v>
      </c>
      <c r="B321" s="698" t="s">
        <v>301</v>
      </c>
      <c r="C321" s="467"/>
      <c r="D321" s="467"/>
      <c r="E321" s="467"/>
      <c r="F321" s="467"/>
      <c r="G321" s="467"/>
      <c r="H321" s="467"/>
      <c r="I321" s="467"/>
      <c r="J321" s="467"/>
      <c r="K321" s="1625">
        <f t="shared" si="24"/>
        <v>0</v>
      </c>
      <c r="L321" s="467"/>
      <c r="M321" s="666"/>
      <c r="N321" s="666"/>
    </row>
    <row r="322" spans="1:14" s="675" customFormat="1" x14ac:dyDescent="0.2">
      <c r="A322" s="1474" t="s">
        <v>256</v>
      </c>
      <c r="B322" s="698" t="s">
        <v>302</v>
      </c>
      <c r="C322" s="467"/>
      <c r="D322" s="467"/>
      <c r="E322" s="467"/>
      <c r="F322" s="467"/>
      <c r="G322" s="467"/>
      <c r="H322" s="467"/>
      <c r="I322" s="467"/>
      <c r="J322" s="467"/>
      <c r="K322" s="1625">
        <f t="shared" si="24"/>
        <v>0</v>
      </c>
      <c r="L322" s="467"/>
      <c r="M322" s="666"/>
      <c r="N322" s="666"/>
    </row>
    <row r="323" spans="1:14" s="675" customFormat="1" x14ac:dyDescent="0.2">
      <c r="A323" s="1474" t="s">
        <v>726</v>
      </c>
      <c r="B323" s="698" t="s">
        <v>303</v>
      </c>
      <c r="C323" s="467"/>
      <c r="D323" s="467"/>
      <c r="E323" s="467"/>
      <c r="F323" s="467"/>
      <c r="G323" s="467"/>
      <c r="H323" s="467"/>
      <c r="I323" s="467"/>
      <c r="J323" s="467"/>
      <c r="K323" s="1625">
        <f t="shared" si="24"/>
        <v>0</v>
      </c>
      <c r="L323" s="467"/>
      <c r="M323" s="666"/>
      <c r="N323" s="666"/>
    </row>
    <row r="324" spans="1:14" s="675" customFormat="1" x14ac:dyDescent="0.2">
      <c r="A324" s="1474" t="s">
        <v>257</v>
      </c>
      <c r="B324" s="698" t="s">
        <v>304</v>
      </c>
      <c r="C324" s="467"/>
      <c r="D324" s="467"/>
      <c r="E324" s="467"/>
      <c r="F324" s="467"/>
      <c r="G324" s="467"/>
      <c r="H324" s="467"/>
      <c r="I324" s="467"/>
      <c r="J324" s="467"/>
      <c r="K324" s="1625">
        <f t="shared" si="24"/>
        <v>0</v>
      </c>
      <c r="L324" s="467"/>
      <c r="M324" s="666"/>
      <c r="N324" s="666"/>
    </row>
    <row r="325" spans="1:14" s="675" customFormat="1" ht="22.5" x14ac:dyDescent="0.2">
      <c r="A325" s="1474" t="s">
        <v>1087</v>
      </c>
      <c r="B325" s="699" t="s">
        <v>305</v>
      </c>
      <c r="C325" s="467"/>
      <c r="D325" s="467"/>
      <c r="E325" s="467"/>
      <c r="F325" s="467"/>
      <c r="G325" s="467"/>
      <c r="H325" s="467"/>
      <c r="I325" s="467"/>
      <c r="J325" s="467"/>
      <c r="K325" s="1625">
        <f t="shared" si="24"/>
        <v>0</v>
      </c>
      <c r="L325" s="467"/>
      <c r="M325" s="666"/>
      <c r="N325" s="666"/>
    </row>
    <row r="326" spans="1:14" s="675" customFormat="1" x14ac:dyDescent="0.2">
      <c r="A326" s="1474" t="s">
        <v>1088</v>
      </c>
      <c r="B326" s="698" t="s">
        <v>306</v>
      </c>
      <c r="C326" s="467"/>
      <c r="D326" s="467"/>
      <c r="E326" s="467"/>
      <c r="F326" s="467"/>
      <c r="G326" s="467"/>
      <c r="H326" s="467"/>
      <c r="I326" s="467"/>
      <c r="J326" s="467"/>
      <c r="K326" s="1625">
        <f t="shared" si="24"/>
        <v>0</v>
      </c>
      <c r="L326" s="467"/>
      <c r="M326" s="666"/>
      <c r="N326" s="666"/>
    </row>
    <row r="327" spans="1:14" s="675" customFormat="1" x14ac:dyDescent="0.2">
      <c r="A327" s="1474" t="s">
        <v>1028</v>
      </c>
      <c r="B327" s="698" t="s">
        <v>307</v>
      </c>
      <c r="C327" s="467"/>
      <c r="D327" s="467"/>
      <c r="E327" s="467"/>
      <c r="F327" s="467"/>
      <c r="G327" s="467"/>
      <c r="H327" s="467"/>
      <c r="I327" s="467"/>
      <c r="J327" s="467"/>
      <c r="K327" s="1625">
        <f t="shared" si="24"/>
        <v>0</v>
      </c>
      <c r="L327" s="467"/>
      <c r="M327" s="666"/>
      <c r="N327" s="666"/>
    </row>
    <row r="328" spans="1:14" s="675" customFormat="1" x14ac:dyDescent="0.2">
      <c r="A328" s="1475" t="s">
        <v>492</v>
      </c>
      <c r="B328" s="691" t="s">
        <v>1194</v>
      </c>
      <c r="C328" s="474"/>
      <c r="D328" s="474"/>
      <c r="E328" s="474"/>
      <c r="F328" s="474"/>
      <c r="G328" s="474"/>
      <c r="H328" s="474"/>
      <c r="I328" s="474"/>
      <c r="J328" s="474"/>
      <c r="K328" s="1653">
        <f>SUM(C328:J328)</f>
        <v>0</v>
      </c>
      <c r="L328" s="474"/>
      <c r="M328" s="666"/>
      <c r="N328" s="666"/>
    </row>
    <row r="329" spans="1:14" s="675" customFormat="1" x14ac:dyDescent="0.2">
      <c r="A329" s="1475" t="s">
        <v>1195</v>
      </c>
      <c r="B329" s="691" t="s">
        <v>1196</v>
      </c>
      <c r="C329" s="474"/>
      <c r="D329" s="474"/>
      <c r="E329" s="474"/>
      <c r="F329" s="474"/>
      <c r="G329" s="474"/>
      <c r="H329" s="474"/>
      <c r="I329" s="474"/>
      <c r="J329" s="474"/>
      <c r="K329" s="1653">
        <f>SUM(C329:J329)</f>
        <v>0</v>
      </c>
      <c r="L329" s="474"/>
      <c r="M329" s="666"/>
      <c r="N329" s="666"/>
    </row>
    <row r="330" spans="1:14" s="675" customFormat="1" ht="12.75" customHeight="1" thickBot="1" x14ac:dyDescent="0.25">
      <c r="A330" s="1654" t="s">
        <v>741</v>
      </c>
      <c r="B330" s="1623" t="s">
        <v>590</v>
      </c>
      <c r="C330" s="1624">
        <f>SUM(C319:C329)</f>
        <v>0</v>
      </c>
      <c r="D330" s="1624">
        <f t="shared" ref="D330:J330" si="25">SUM(D319:D329)</f>
        <v>0</v>
      </c>
      <c r="E330" s="1624">
        <f t="shared" si="25"/>
        <v>0</v>
      </c>
      <c r="F330" s="1624">
        <f t="shared" si="25"/>
        <v>0</v>
      </c>
      <c r="G330" s="1624">
        <f t="shared" si="25"/>
        <v>0</v>
      </c>
      <c r="H330" s="1624">
        <f t="shared" si="25"/>
        <v>0</v>
      </c>
      <c r="I330" s="1624">
        <f t="shared" si="25"/>
        <v>0</v>
      </c>
      <c r="J330" s="1624">
        <f t="shared" si="25"/>
        <v>0</v>
      </c>
      <c r="K330" s="1624">
        <f>SUM(K319:K329)</f>
        <v>0</v>
      </c>
      <c r="L330" s="1624">
        <f>SUM(L319:L329)</f>
        <v>0</v>
      </c>
      <c r="M330" s="666"/>
      <c r="N330" s="666"/>
    </row>
    <row r="331" spans="1:14" s="675" customFormat="1" ht="12.75" customHeight="1" thickTop="1" x14ac:dyDescent="0.2">
      <c r="A331" s="1786" t="s">
        <v>1941</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1935</v>
      </c>
      <c r="C332" s="1788"/>
      <c r="D332" s="1788"/>
      <c r="E332" s="1788"/>
      <c r="F332" s="1788"/>
      <c r="G332" s="1788"/>
      <c r="H332" s="467"/>
      <c r="I332" s="1788"/>
      <c r="J332" s="1788"/>
      <c r="K332" s="1625">
        <f>H332</f>
        <v>0</v>
      </c>
      <c r="L332" s="467"/>
      <c r="M332" s="666"/>
      <c r="N332" s="666"/>
    </row>
    <row r="333" spans="1:14" s="675" customFormat="1" ht="12.75" customHeight="1" x14ac:dyDescent="0.2">
      <c r="A333" s="1787" t="s">
        <v>322</v>
      </c>
      <c r="B333" s="1782" t="s">
        <v>1937</v>
      </c>
      <c r="C333" s="1788"/>
      <c r="D333" s="1788"/>
      <c r="E333" s="1788"/>
      <c r="F333" s="1788"/>
      <c r="G333" s="1788"/>
      <c r="H333" s="467"/>
      <c r="I333" s="1788"/>
      <c r="J333" s="1788"/>
      <c r="K333" s="1625">
        <f>H333</f>
        <v>0</v>
      </c>
      <c r="L333" s="467"/>
      <c r="M333" s="666"/>
      <c r="N333" s="666"/>
    </row>
    <row r="334" spans="1:14" s="675" customFormat="1" ht="12.75" customHeight="1" thickBot="1" x14ac:dyDescent="0.25">
      <c r="A334" s="1787" t="s">
        <v>1942</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c r="I337" s="639"/>
      <c r="J337" s="639"/>
      <c r="K337" s="1625">
        <f>H337</f>
        <v>0</v>
      </c>
      <c r="L337" s="478"/>
    </row>
    <row r="338" spans="1:14" ht="12.75" customHeight="1" x14ac:dyDescent="0.2">
      <c r="A338" s="1473" t="s">
        <v>1232</v>
      </c>
      <c r="B338" s="691" t="s">
        <v>638</v>
      </c>
      <c r="C338" s="639"/>
      <c r="D338" s="639"/>
      <c r="E338" s="639"/>
      <c r="F338" s="639"/>
      <c r="G338" s="639"/>
      <c r="H338" s="478"/>
      <c r="I338" s="639"/>
      <c r="J338" s="639"/>
      <c r="K338" s="1625">
        <f>H338</f>
        <v>0</v>
      </c>
      <c r="L338" s="478"/>
    </row>
    <row r="339" spans="1:14" x14ac:dyDescent="0.2">
      <c r="A339" s="1459" t="s">
        <v>957</v>
      </c>
      <c r="B339" s="629">
        <v>5150</v>
      </c>
      <c r="C339" s="639"/>
      <c r="D339" s="639"/>
      <c r="E339" s="639"/>
      <c r="F339" s="639"/>
      <c r="G339" s="639"/>
      <c r="H339" s="467"/>
      <c r="I339" s="639"/>
      <c r="J339" s="639"/>
      <c r="K339" s="1625">
        <f>H339</f>
        <v>0</v>
      </c>
      <c r="L339" s="467"/>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row>
    <row r="342" spans="1:14" ht="12.75" customHeight="1" thickTop="1" thickBot="1" x14ac:dyDescent="0.25">
      <c r="A342" s="1640" t="s">
        <v>526</v>
      </c>
      <c r="B342" s="1655"/>
      <c r="C342" s="1624">
        <f>SUM(C330)</f>
        <v>0</v>
      </c>
      <c r="D342" s="1624">
        <f>SUM(D330)</f>
        <v>0</v>
      </c>
      <c r="E342" s="1624">
        <f>SUM(E330)</f>
        <v>0</v>
      </c>
      <c r="F342" s="1624">
        <f>SUM(F330)</f>
        <v>0</v>
      </c>
      <c r="G342" s="1624">
        <f>SUM(G330)</f>
        <v>0</v>
      </c>
      <c r="H342" s="1624">
        <f>SUM(H330,H334,H340)</f>
        <v>0</v>
      </c>
      <c r="I342" s="1624">
        <f>SUM(I330)</f>
        <v>0</v>
      </c>
      <c r="J342" s="1624">
        <f>SUM(J330)</f>
        <v>0</v>
      </c>
      <c r="K342" s="1624">
        <f>SUM(K330,K334,K340)</f>
        <v>0</v>
      </c>
      <c r="L342" s="1631">
        <f>SUM(L330,L340,L341)</f>
        <v>0</v>
      </c>
    </row>
    <row r="343" spans="1:14" ht="12.75" customHeight="1" thickTop="1" x14ac:dyDescent="0.2">
      <c r="A343" s="2171" t="s">
        <v>1053</v>
      </c>
      <c r="B343" s="2172"/>
      <c r="C343" s="617"/>
      <c r="D343" s="617"/>
      <c r="E343" s="617"/>
      <c r="F343" s="617"/>
      <c r="G343" s="617"/>
      <c r="H343" s="617"/>
      <c r="I343" s="617"/>
      <c r="J343" s="617"/>
      <c r="K343" s="1638">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61" t="s">
        <v>1023</v>
      </c>
      <c r="B345" s="2162"/>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c r="D348" s="466"/>
      <c r="E348" s="466"/>
      <c r="F348" s="466"/>
      <c r="G348" s="466"/>
      <c r="H348" s="466"/>
      <c r="I348" s="467"/>
      <c r="J348" s="467"/>
      <c r="K348" s="1625">
        <f>SUM(C348:J348)</f>
        <v>0</v>
      </c>
      <c r="L348" s="466"/>
    </row>
    <row r="349" spans="1:14" x14ac:dyDescent="0.2">
      <c r="A349" s="1459" t="s">
        <v>206</v>
      </c>
      <c r="B349" s="615">
        <v>2540</v>
      </c>
      <c r="C349" s="466"/>
      <c r="D349" s="466"/>
      <c r="E349" s="466"/>
      <c r="F349" s="466"/>
      <c r="G349" s="466"/>
      <c r="H349" s="466"/>
      <c r="I349" s="467"/>
      <c r="J349" s="467"/>
      <c r="K349" s="1625">
        <f>SUM(C349:J349)</f>
        <v>0</v>
      </c>
      <c r="L349" s="466"/>
    </row>
    <row r="350" spans="1:14" ht="12.75" customHeight="1" thickBot="1" x14ac:dyDescent="0.25">
      <c r="A350" s="1622" t="s">
        <v>743</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65" t="s">
        <v>1037</v>
      </c>
      <c r="B351" s="644" t="s">
        <v>595</v>
      </c>
      <c r="C351" s="481"/>
      <c r="D351" s="481"/>
      <c r="E351" s="481"/>
      <c r="F351" s="481"/>
      <c r="G351" s="481"/>
      <c r="H351" s="481"/>
      <c r="I351" s="478"/>
      <c r="J351" s="478"/>
      <c r="K351" s="616">
        <f>SUM(C351:J351)</f>
        <v>0</v>
      </c>
      <c r="L351" s="481"/>
    </row>
    <row r="352" spans="1:14" ht="12.75" customHeight="1" thickBot="1" x14ac:dyDescent="0.25">
      <c r="A352" s="1622" t="s">
        <v>645</v>
      </c>
      <c r="B352" s="1629" t="s">
        <v>590</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1943</v>
      </c>
      <c r="B354" s="684" t="s">
        <v>1935</v>
      </c>
      <c r="C354" s="617"/>
      <c r="D354" s="617"/>
      <c r="E354" s="617"/>
      <c r="F354" s="617"/>
      <c r="G354" s="617"/>
      <c r="H354" s="474"/>
      <c r="I354" s="702"/>
      <c r="J354" s="617"/>
      <c r="K354" s="1653">
        <f>H354</f>
        <v>0</v>
      </c>
      <c r="L354" s="471"/>
    </row>
    <row r="355" spans="1:14" ht="12.75" customHeight="1" x14ac:dyDescent="0.2">
      <c r="A355" s="1468" t="s">
        <v>1944</v>
      </c>
      <c r="B355" s="691" t="s">
        <v>1937</v>
      </c>
      <c r="C355" s="617"/>
      <c r="D355" s="617"/>
      <c r="E355" s="617"/>
      <c r="F355" s="617"/>
      <c r="G355" s="617"/>
      <c r="H355" s="467"/>
      <c r="I355" s="702"/>
      <c r="J355" s="617"/>
      <c r="K355" s="1697">
        <f>H355</f>
        <v>0</v>
      </c>
      <c r="L355" s="467"/>
    </row>
    <row r="356" spans="1:14" ht="12.75" customHeight="1" x14ac:dyDescent="0.2">
      <c r="A356" s="1789" t="s">
        <v>722</v>
      </c>
      <c r="B356" s="684" t="s">
        <v>579</v>
      </c>
      <c r="C356" s="617"/>
      <c r="D356" s="617"/>
      <c r="E356" s="617"/>
      <c r="F356" s="617"/>
      <c r="G356" s="617"/>
      <c r="H356" s="479"/>
      <c r="I356" s="702"/>
      <c r="J356" s="617"/>
      <c r="K356" s="1694">
        <f>H356</f>
        <v>0</v>
      </c>
      <c r="L356" s="479"/>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c r="I360" s="617"/>
      <c r="J360" s="617"/>
      <c r="K360" s="1625">
        <f>SUM(C360:J360)</f>
        <v>0</v>
      </c>
      <c r="L360" s="466"/>
    </row>
    <row r="361" spans="1:14" ht="12.75" customHeight="1" x14ac:dyDescent="0.2">
      <c r="A361" s="1460" t="s">
        <v>640</v>
      </c>
      <c r="B361" s="603" t="s">
        <v>639</v>
      </c>
      <c r="C361" s="617"/>
      <c r="D361" s="617"/>
      <c r="E361" s="617"/>
      <c r="F361" s="617"/>
      <c r="G361" s="617"/>
      <c r="H361" s="467"/>
      <c r="I361" s="617"/>
      <c r="J361" s="617"/>
      <c r="K361" s="1625">
        <f>SUM(C361:J361)</f>
        <v>0</v>
      </c>
      <c r="L361" s="466"/>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c r="I363" s="639"/>
      <c r="J363" s="639"/>
      <c r="K363" s="1653">
        <f>SUM(C363:J363)</f>
        <v>0</v>
      </c>
      <c r="L363" s="479"/>
      <c r="M363" s="666"/>
      <c r="N363" s="666"/>
    </row>
    <row r="364" spans="1:14" s="709" customFormat="1" ht="29.25" customHeight="1" x14ac:dyDescent="0.2">
      <c r="A364" s="703" t="s">
        <v>1761</v>
      </c>
      <c r="B364" s="704">
        <v>5300</v>
      </c>
      <c r="C364" s="705"/>
      <c r="D364" s="706"/>
      <c r="E364" s="706"/>
      <c r="F364" s="705"/>
      <c r="G364" s="706"/>
      <c r="H364" s="707"/>
      <c r="I364" s="706"/>
      <c r="J364" s="706"/>
      <c r="K364" s="1625">
        <f>SUM(C364:J364)</f>
        <v>0</v>
      </c>
      <c r="L364" s="708"/>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c r="M366" s="610"/>
      <c r="N366" s="610"/>
    </row>
    <row r="367" spans="1:14" ht="12.75" customHeight="1" thickTop="1" thickBot="1" x14ac:dyDescent="0.25">
      <c r="A367" s="1646" t="s">
        <v>526</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85" t="s">
        <v>1053</v>
      </c>
      <c r="B368" s="2186"/>
      <c r="C368" s="655"/>
      <c r="D368" s="655"/>
      <c r="E368" s="627"/>
      <c r="F368" s="627"/>
      <c r="G368" s="627"/>
      <c r="H368" s="627"/>
      <c r="I368" s="627"/>
      <c r="J368" s="624"/>
      <c r="K368" s="1625">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9292DCF1-9FC7-4CD2-9BD8-11534F852062}" scale="110" colorId="8" showGridLines="0">
      <pane ySplit="2" topLeftCell="A3" activePane="bottomLeft" state="frozen"/>
      <selection pane="bottomLeft" activeCell="K368" sqref="K368"/>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831A72F-A9A9-457B-B51D-80CC7F3F6378}" scale="110" colorId="8" showGridLines="0">
      <pane ySplit="2" topLeftCell="A231"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4"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schemas.microsoft.com/office/2006/documentManagement/types"/>
    <ds:schemaRef ds:uri="http://schemas.microsoft.com/office/infopath/2007/PartnerControls"/>
    <ds:schemaRef ds:uri="d21dc803-237d-4c68-8692-8d731fd29118"/>
    <ds:schemaRef ds:uri="http://schemas.openxmlformats.org/package/2006/metadata/core-properties"/>
    <ds:schemaRef ds:uri="http://purl.org/dc/elements/1.1/"/>
    <ds:schemaRef ds:uri="4d435f69-8686-490b-bd6d-b153bf22ab50"/>
    <ds:schemaRef ds:uri="http://purl.org/dc/terms/"/>
    <ds:schemaRef ds:uri="http://schemas.microsoft.com/sharepoint/v3"/>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CWUDFsStorage</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NOTES-2</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2018-12-17T21:41:08Z</cp:lastPrinted>
  <dcterms:created xsi:type="dcterms:W3CDTF">2003-10-29T19:06:34Z</dcterms:created>
  <dcterms:modified xsi:type="dcterms:W3CDTF">2019-01-15T15:01:13Z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