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B7727" i="106" s="1"/>
  <c r="D7727" i="106" s="1"/>
  <c r="B7729" i="106"/>
  <c r="D7729" i="106" s="1"/>
  <c r="B7734" i="106"/>
  <c r="D7734" i="106" s="1"/>
  <c r="B7726" i="106"/>
  <c r="B30" i="36"/>
  <c r="B33" i="36" s="1"/>
  <c r="B43" i="36" s="1"/>
  <c r="B56" i="36" s="1"/>
  <c r="B66" i="36" s="1"/>
  <c r="B70" i="36" s="1"/>
  <c r="B74" i="36" s="1"/>
  <c r="I7" i="145"/>
  <c r="I6" i="145"/>
  <c r="D82"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c r="B6621" i="106"/>
  <c r="D6621" i="106" s="1"/>
  <c r="B6628" i="106"/>
  <c r="D6628" i="106" s="1"/>
  <c r="B6632" i="106"/>
  <c r="D6632" i="106" s="1"/>
  <c r="B6633" i="106"/>
  <c r="D6633" i="106" s="1"/>
  <c r="B6636" i="106"/>
  <c r="D6636" i="106" s="1"/>
  <c r="B6640" i="106"/>
  <c r="D6640" i="106" s="1"/>
  <c r="B6641" i="106"/>
  <c r="D6641" i="106"/>
  <c r="B6644" i="106"/>
  <c r="D6644" i="106" s="1"/>
  <c r="B6648" i="106"/>
  <c r="D6648" i="106" s="1"/>
  <c r="B6649" i="106"/>
  <c r="D6649" i="106" s="1"/>
  <c r="B6652" i="106"/>
  <c r="D6652" i="106"/>
  <c r="B6656" i="106"/>
  <c r="D6656" i="106"/>
  <c r="B6657" i="106"/>
  <c r="D6657" i="106" s="1"/>
  <c r="B6660" i="106"/>
  <c r="D6660" i="106" s="1"/>
  <c r="B6664" i="106"/>
  <c r="D6664" i="106" s="1"/>
  <c r="B6665" i="106"/>
  <c r="D6665" i="106"/>
  <c r="B6668" i="106"/>
  <c r="D6668" i="106" s="1"/>
  <c r="B6672" i="106"/>
  <c r="D6672" i="106" s="1"/>
  <c r="B6673" i="106"/>
  <c r="D6673" i="106" s="1"/>
  <c r="B6676" i="106"/>
  <c r="D6676" i="106" s="1"/>
  <c r="B6680" i="106"/>
  <c r="D6680" i="106" s="1"/>
  <c r="B6681" i="106"/>
  <c r="D6681" i="106" s="1"/>
  <c r="B6684" i="106"/>
  <c r="D6684" i="106"/>
  <c r="B6688" i="106"/>
  <c r="D6688" i="106" s="1"/>
  <c r="B6689" i="106"/>
  <c r="D6689" i="106" s="1"/>
  <c r="B6698" i="106"/>
  <c r="D6698" i="106" s="1"/>
  <c r="B6702" i="106"/>
  <c r="D6702" i="106"/>
  <c r="B6703" i="106"/>
  <c r="D6703" i="106"/>
  <c r="B6706" i="106"/>
  <c r="D6706" i="106" s="1"/>
  <c r="B6710" i="106"/>
  <c r="D6710" i="106" s="1"/>
  <c r="B6711" i="106"/>
  <c r="D6711" i="106" s="1"/>
  <c r="B6718" i="106"/>
  <c r="D6718" i="106"/>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N22" i="3"/>
  <c r="B283" i="106" s="1"/>
  <c r="D283" i="106" s="1"/>
  <c r="D7" i="118"/>
  <c r="D8" i="118"/>
  <c r="D9" i="118"/>
  <c r="H29" i="118"/>
  <c r="H33" i="118"/>
  <c r="D11" i="37"/>
  <c r="D22" i="37"/>
  <c r="J22" i="37"/>
  <c r="D24" i="37"/>
  <c r="B4270" i="106" s="1"/>
  <c r="D4270" i="106" s="1"/>
  <c r="H28" i="118" l="1"/>
  <c r="I24" i="12"/>
  <c r="I26" i="12" s="1"/>
  <c r="B7741" i="106" s="1"/>
  <c r="D7741" i="106" s="1"/>
  <c r="F21" i="8"/>
  <c r="B1879" i="106" s="1"/>
  <c r="D1879" i="106" s="1"/>
  <c r="K24" i="12"/>
  <c r="L15" i="11"/>
  <c r="B3459" i="106" s="1"/>
  <c r="D3459" i="106" s="1"/>
  <c r="L5" i="11"/>
  <c r="B2056" i="106" s="1"/>
  <c r="D2056" i="106" s="1"/>
  <c r="H22" i="37"/>
  <c r="I274" i="5"/>
  <c r="B4435" i="106" s="1"/>
  <c r="D4435" i="106" s="1"/>
  <c r="B2734" i="106"/>
  <c r="D2734" i="106" s="1"/>
  <c r="L13" i="11"/>
  <c r="B2060" i="106" s="1"/>
  <c r="D2060" i="106" s="1"/>
  <c r="B1868" i="106"/>
  <c r="D1868" i="106" s="1"/>
  <c r="J23" i="12"/>
  <c r="B7730" i="106" s="1"/>
  <c r="D7730" i="106" s="1"/>
  <c r="K28" i="118"/>
  <c r="O27" i="118" s="1"/>
  <c r="O29" i="118"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J24" i="12"/>
  <c r="B7270" i="106"/>
  <c r="B1996" i="106" l="1"/>
  <c r="D1996" i="106" s="1"/>
  <c r="B7733" i="106"/>
  <c r="D7733" i="106" s="1"/>
  <c r="K26" i="12"/>
  <c r="B7743" i="106" s="1"/>
  <c r="D7743" i="106" s="1"/>
  <c r="I7" i="4"/>
  <c r="B4444" i="106" s="1"/>
  <c r="D4444" i="106" s="1"/>
  <c r="L16" i="11"/>
  <c r="B2061" i="106" s="1"/>
  <c r="D2061" i="106" s="1"/>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B170" i="106" l="1"/>
  <c r="D170" i="106" s="1"/>
  <c r="B1673" i="106" l="1"/>
  <c r="D1673" i="106" s="1"/>
  <c r="B1631" i="106"/>
  <c r="D1631" i="106" s="1"/>
  <c r="B1645" i="106"/>
  <c r="D1645" i="106" s="1"/>
  <c r="B3589" i="106"/>
  <c r="D3589" i="106" s="1"/>
  <c r="B6264" i="106"/>
  <c r="D6264" i="106" s="1"/>
  <c r="B3321" i="106"/>
  <c r="D3321" i="106" s="1"/>
  <c r="B1687" i="106"/>
  <c r="D1687" i="106" s="1"/>
  <c r="B6215" i="106" l="1"/>
  <c r="D6215" i="106" s="1"/>
  <c r="B140" i="106"/>
  <c r="D140" i="106" s="1"/>
  <c r="B2912" i="106"/>
  <c r="D2912" i="106" s="1"/>
  <c r="B189" i="106" l="1"/>
  <c r="D189" i="106" s="1"/>
  <c r="B282" i="106" l="1"/>
  <c r="D282" i="106" s="1"/>
  <c r="N23" i="3"/>
  <c r="B123" i="106"/>
  <c r="D123" i="106" s="1"/>
  <c r="B3567" i="106"/>
  <c r="D3567" i="106" s="1"/>
  <c r="B212" i="106"/>
  <c r="D212" i="106" s="1"/>
  <c r="B284" i="106" l="1"/>
  <c r="D284" i="106" s="1"/>
  <c r="D55" i="36"/>
  <c r="K159" i="29" l="1"/>
  <c r="B7782" i="106" s="1"/>
  <c r="D7782" i="106" s="1"/>
  <c r="B7781" i="106"/>
  <c r="D7781" i="106" s="1"/>
  <c r="K158" i="29"/>
  <c r="B7780" i="106" s="1"/>
  <c r="D7780" i="106" s="1"/>
  <c r="B7779" i="106"/>
  <c r="D7779" i="106" s="1"/>
  <c r="K282" i="29"/>
  <c r="B7783" i="106"/>
  <c r="D7783" i="106" s="1"/>
  <c r="K355" i="29"/>
  <c r="B7793" i="106"/>
  <c r="D7793" i="106" s="1"/>
  <c r="B7237" i="106"/>
  <c r="D7237" i="106" s="1"/>
  <c r="L334" i="29" l="1"/>
  <c r="B7775" i="106"/>
  <c r="D7775" i="106" s="1"/>
  <c r="K133" i="29"/>
  <c r="B7774" i="106"/>
  <c r="D7774" i="106" s="1"/>
  <c r="B7784" i="106"/>
  <c r="D7784" i="106" s="1"/>
  <c r="K333" i="29"/>
  <c r="B7788" i="106" s="1"/>
  <c r="D7788" i="106" s="1"/>
  <c r="B7787" i="106"/>
  <c r="D7787" i="106" s="1"/>
  <c r="H334" i="29"/>
  <c r="B7789" i="106" s="1"/>
  <c r="D7789" i="106" s="1"/>
  <c r="K332" i="29"/>
  <c r="B7785" i="106"/>
  <c r="D7785" i="106" s="1"/>
  <c r="B7794" i="106"/>
  <c r="D7794" i="106" s="1"/>
  <c r="B3674" i="106"/>
  <c r="D3674" i="106" s="1"/>
  <c r="B7791" i="106"/>
  <c r="D7791" i="106" s="1"/>
  <c r="K354" i="29"/>
  <c r="B7236" i="106"/>
  <c r="D7236" i="106" s="1"/>
  <c r="B7776" i="106" l="1"/>
  <c r="D7776" i="106" s="1"/>
  <c r="B7786" i="106"/>
  <c r="D7786" i="106" s="1"/>
  <c r="K334" i="29"/>
  <c r="B7792" i="106"/>
  <c r="D7792" i="106" s="1"/>
  <c r="B3673" i="106"/>
  <c r="D3673" i="106" s="1"/>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4236" i="106"/>
  <c r="D4236" i="106" s="1"/>
  <c r="B4400" i="106"/>
  <c r="D4400" i="106" s="1"/>
  <c r="B5438" i="106"/>
  <c r="D5438" i="106" s="1"/>
  <c r="B6411" i="106"/>
  <c r="D6411"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1" i="106"/>
  <c r="D5631" i="106" s="1"/>
  <c r="B6383" i="106"/>
  <c r="D6383" i="106" s="1"/>
  <c r="B6386" i="106"/>
  <c r="D6386" i="106" s="1"/>
  <c r="B4918" i="106"/>
  <c r="D4918" i="106" s="1"/>
  <c r="B6391" i="106"/>
  <c r="D6391"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8" i="106"/>
  <c r="D5068" i="106" s="1"/>
  <c r="B5069" i="106"/>
  <c r="D5069" i="106" s="1"/>
  <c r="B5070" i="106"/>
  <c r="D5070"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25" i="106"/>
  <c r="D6825"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71" i="106"/>
  <c r="D3371" i="106" s="1"/>
  <c r="B3373" i="106"/>
  <c r="D3373" i="106" s="1"/>
  <c r="B3375" i="106"/>
  <c r="D3375" i="106" s="1"/>
  <c r="B6875" i="106"/>
  <c r="D6875" i="106" s="1"/>
  <c r="B780" i="106"/>
  <c r="D780" i="106" s="1"/>
  <c r="B838" i="106"/>
  <c r="D838" i="106" s="1"/>
  <c r="B896" i="106"/>
  <c r="D896" i="106" s="1"/>
  <c r="B1012" i="106"/>
  <c r="D1012"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784" i="106"/>
  <c r="D784"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52" i="106"/>
  <c r="D6152" i="106" s="1"/>
  <c r="B6133" i="106"/>
  <c r="D6133" i="106" s="1"/>
  <c r="B6176" i="106"/>
  <c r="D6176" i="106" s="1"/>
  <c r="L261" i="29" l="1"/>
  <c r="B5063" i="106"/>
  <c r="D5063" i="106" s="1"/>
  <c r="L57" i="29"/>
  <c r="B6941" i="106"/>
  <c r="D6941" i="106" s="1"/>
  <c r="C76" i="4"/>
  <c r="B3231" i="106" s="1"/>
  <c r="D3231" i="106" s="1"/>
  <c r="B5022" i="106"/>
  <c r="D5022" i="106" s="1"/>
  <c r="B1049" i="106"/>
  <c r="D1049" i="106" s="1"/>
  <c r="K106" i="29"/>
  <c r="B1147" i="106" s="1"/>
  <c r="D1147" i="106" s="1"/>
  <c r="K96" i="29"/>
  <c r="B7003" i="106" s="1"/>
  <c r="D7003" i="106" s="1"/>
  <c r="B7002" i="106"/>
  <c r="D7002" i="106" s="1"/>
  <c r="B6985" i="106"/>
  <c r="D6985" i="106" s="1"/>
  <c r="K87" i="29"/>
  <c r="B6986" i="106" s="1"/>
  <c r="D6986" i="106" s="1"/>
  <c r="K81" i="29"/>
  <c r="B2976" i="106" s="1"/>
  <c r="D2976" i="106" s="1"/>
  <c r="B2952" i="106"/>
  <c r="D2952" i="106" s="1"/>
  <c r="B6963" i="106"/>
  <c r="D6963" i="106" s="1"/>
  <c r="I72" i="29"/>
  <c r="B6973" i="106" s="1"/>
  <c r="D6973" i="106" s="1"/>
  <c r="B6950" i="106"/>
  <c r="D6950" i="106" s="1"/>
  <c r="I65" i="29"/>
  <c r="B6961" i="106" s="1"/>
  <c r="D6961" i="106" s="1"/>
  <c r="I57" i="29"/>
  <c r="B6948" i="106" s="1"/>
  <c r="D6948" i="106" s="1"/>
  <c r="B6944" i="106"/>
  <c r="D6944" i="106" s="1"/>
  <c r="B6938" i="106"/>
  <c r="D6938" i="106" s="1"/>
  <c r="B6928" i="106"/>
  <c r="D6928" i="106" s="1"/>
  <c r="B6926" i="106"/>
  <c r="D6926" i="106" s="1"/>
  <c r="I53" i="29"/>
  <c r="B6942" i="106" s="1"/>
  <c r="D6942" i="106" s="1"/>
  <c r="B6906" i="106"/>
  <c r="D6906" i="106" s="1"/>
  <c r="B6898" i="106"/>
  <c r="D6898" i="106" s="1"/>
  <c r="K31" i="29"/>
  <c r="B6882" i="106"/>
  <c r="D6882" i="106" s="1"/>
  <c r="K23" i="29"/>
  <c r="B879" i="106"/>
  <c r="D879" i="106" s="1"/>
  <c r="F33" i="29"/>
  <c r="F162" i="34"/>
  <c r="B7761" i="106"/>
  <c r="D7761" i="106" s="1"/>
  <c r="B6311" i="106"/>
  <c r="D6311" i="106" s="1"/>
  <c r="K6" i="29"/>
  <c r="B7763" i="106" s="1"/>
  <c r="D7763" i="106" s="1"/>
  <c r="B7762" i="106"/>
  <c r="D7762" i="106" s="1"/>
  <c r="K105" i="29"/>
  <c r="B1048" i="106"/>
  <c r="D1048" i="106" s="1"/>
  <c r="K95" i="29"/>
  <c r="B7001" i="106" s="1"/>
  <c r="D7001" i="106" s="1"/>
  <c r="B7000" i="106"/>
  <c r="D7000" i="106" s="1"/>
  <c r="B6983" i="106"/>
  <c r="D6983" i="106" s="1"/>
  <c r="K86" i="29"/>
  <c r="B6984" i="106" s="1"/>
  <c r="D6984" i="106" s="1"/>
  <c r="H72" i="29"/>
  <c r="B1043" i="106" s="1"/>
  <c r="D1043" i="106" s="1"/>
  <c r="B1036" i="106"/>
  <c r="D1036" i="106" s="1"/>
  <c r="B1033" i="106"/>
  <c r="D1033" i="106" s="1"/>
  <c r="B975" i="106"/>
  <c r="D975" i="106" s="1"/>
  <c r="H65" i="29"/>
  <c r="B1035" i="106" s="1"/>
  <c r="D1035" i="106" s="1"/>
  <c r="B1028" i="106"/>
  <c r="D1028" i="106" s="1"/>
  <c r="H57" i="29"/>
  <c r="B1027" i="106" s="1"/>
  <c r="D1027" i="106" s="1"/>
  <c r="B1025" i="106"/>
  <c r="D1025" i="106" s="1"/>
  <c r="B1022" i="106"/>
  <c r="D1022" i="106" s="1"/>
  <c r="H53" i="29"/>
  <c r="B1024" i="106" s="1"/>
  <c r="D1024" i="106" s="1"/>
  <c r="B1018" i="106"/>
  <c r="D1018" i="106" s="1"/>
  <c r="H47" i="29"/>
  <c r="B1021" i="106" s="1"/>
  <c r="D1021" i="106" s="1"/>
  <c r="B1011" i="106"/>
  <c r="D1011" i="106" s="1"/>
  <c r="H42" i="29"/>
  <c r="B6896" i="106"/>
  <c r="D6896" i="106" s="1"/>
  <c r="K30" i="29"/>
  <c r="B6880" i="106"/>
  <c r="D6880" i="106" s="1"/>
  <c r="K22" i="29"/>
  <c r="E33" i="29"/>
  <c r="B821" i="106"/>
  <c r="D821" i="106" s="1"/>
  <c r="B5107" i="106"/>
  <c r="D5107" i="106" s="1"/>
  <c r="F98" i="34"/>
  <c r="B7748" i="106"/>
  <c r="D7748" i="106" s="1"/>
  <c r="K94" i="29"/>
  <c r="B6999" i="106" s="1"/>
  <c r="D6999" i="106" s="1"/>
  <c r="B6998" i="106"/>
  <c r="D6998" i="106" s="1"/>
  <c r="H92" i="29"/>
  <c r="B6981" i="106"/>
  <c r="D6981" i="106" s="1"/>
  <c r="K85" i="29"/>
  <c r="B6982" i="106" s="1"/>
  <c r="D6982" i="106" s="1"/>
  <c r="B2951" i="106"/>
  <c r="D2951" i="106" s="1"/>
  <c r="K80" i="29"/>
  <c r="B2975" i="106" s="1"/>
  <c r="D2975" i="106" s="1"/>
  <c r="B988" i="106"/>
  <c r="D988" i="106" s="1"/>
  <c r="B981" i="106"/>
  <c r="D981" i="106" s="1"/>
  <c r="B979" i="106"/>
  <c r="D979" i="106" s="1"/>
  <c r="B978" i="106"/>
  <c r="D978" i="106" s="1"/>
  <c r="B973" i="106"/>
  <c r="D973" i="106" s="1"/>
  <c r="B970" i="106"/>
  <c r="D970" i="106" s="1"/>
  <c r="B967" i="106"/>
  <c r="D967" i="106" s="1"/>
  <c r="G57" i="29"/>
  <c r="B969" i="106" s="1"/>
  <c r="D969" i="106" s="1"/>
  <c r="B6936" i="106"/>
  <c r="D6936" i="106" s="1"/>
  <c r="B964" i="106"/>
  <c r="D964" i="106" s="1"/>
  <c r="B958" i="106"/>
  <c r="D958" i="106" s="1"/>
  <c r="B957" i="106"/>
  <c r="D957" i="106" s="1"/>
  <c r="B954" i="106"/>
  <c r="D954" i="106" s="1"/>
  <c r="B6894" i="106"/>
  <c r="D6894" i="106" s="1"/>
  <c r="K29" i="29"/>
  <c r="K21" i="29"/>
  <c r="B6878" i="106"/>
  <c r="D6878" i="106" s="1"/>
  <c r="B3369" i="106"/>
  <c r="D3369" i="106" s="1"/>
  <c r="B774" i="106"/>
  <c r="D774" i="106" s="1"/>
  <c r="B7258" i="106"/>
  <c r="D7258" i="106" s="1"/>
  <c r="B7252" i="106"/>
  <c r="D7252" i="106" s="1"/>
  <c r="B763" i="106"/>
  <c r="D763" i="106" s="1"/>
  <c r="B6817" i="106"/>
  <c r="D6817" i="106" s="1"/>
  <c r="B5073" i="106"/>
  <c r="D5073" i="106" s="1"/>
  <c r="B5065" i="106"/>
  <c r="D5065" i="106" s="1"/>
  <c r="B6125" i="106"/>
  <c r="D6125" i="106" s="1"/>
  <c r="C34" i="3"/>
  <c r="L110" i="29"/>
  <c r="L112" i="29" s="1"/>
  <c r="K93" i="29"/>
  <c r="H100" i="29"/>
  <c r="B7012" i="106" s="1"/>
  <c r="D7012" i="106" s="1"/>
  <c r="B6996" i="106"/>
  <c r="D6996" i="106" s="1"/>
  <c r="B925" i="106"/>
  <c r="D925" i="106" s="1"/>
  <c r="B920" i="106"/>
  <c r="D920" i="106" s="1"/>
  <c r="F65" i="29"/>
  <c r="B919" i="106" s="1"/>
  <c r="D919" i="106" s="1"/>
  <c r="B912" i="106"/>
  <c r="D912" i="106" s="1"/>
  <c r="B909" i="106"/>
  <c r="D909" i="106" s="1"/>
  <c r="F57" i="29"/>
  <c r="B911" i="106" s="1"/>
  <c r="D911" i="106" s="1"/>
  <c r="F53" i="29"/>
  <c r="B908" i="106" s="1"/>
  <c r="D908" i="106" s="1"/>
  <c r="B906" i="106"/>
  <c r="D906" i="106" s="1"/>
  <c r="B902" i="106"/>
  <c r="D902" i="106" s="1"/>
  <c r="F47" i="29"/>
  <c r="B905" i="106" s="1"/>
  <c r="D905" i="106" s="1"/>
  <c r="F42" i="29"/>
  <c r="B895" i="106"/>
  <c r="D895" i="106" s="1"/>
  <c r="B6892" i="106"/>
  <c r="D6892" i="106" s="1"/>
  <c r="K28" i="29"/>
  <c r="B6876" i="106"/>
  <c r="D6876" i="106" s="1"/>
  <c r="K20" i="29"/>
  <c r="B3367" i="106"/>
  <c r="D3367" i="106" s="1"/>
  <c r="K18" i="29"/>
  <c r="B1100" i="106" s="1"/>
  <c r="D1100" i="106" s="1"/>
  <c r="B712" i="106"/>
  <c r="D712" i="106" s="1"/>
  <c r="K17" i="29"/>
  <c r="B6871" i="106" s="1"/>
  <c r="D6871" i="106" s="1"/>
  <c r="B7263" i="106"/>
  <c r="D7263" i="106" s="1"/>
  <c r="C33" i="29"/>
  <c r="B719" i="106"/>
  <c r="D719" i="106" s="1"/>
  <c r="K15" i="29"/>
  <c r="B718" i="106"/>
  <c r="D718" i="106" s="1"/>
  <c r="K14" i="29"/>
  <c r="B1106" i="106" s="1"/>
  <c r="D1106" i="106" s="1"/>
  <c r="B717" i="106"/>
  <c r="D717" i="106" s="1"/>
  <c r="K13" i="29"/>
  <c r="B1105" i="106" s="1"/>
  <c r="D1105" i="106" s="1"/>
  <c r="B716" i="106"/>
  <c r="D716" i="106" s="1"/>
  <c r="K12" i="29"/>
  <c r="B7257" i="106"/>
  <c r="D7257" i="106" s="1"/>
  <c r="B3055" i="106"/>
  <c r="D3055" i="106" s="1"/>
  <c r="K10" i="29"/>
  <c r="B3062" i="106" s="1"/>
  <c r="D3062" i="106" s="1"/>
  <c r="K9" i="29"/>
  <c r="B7251" i="106"/>
  <c r="D7251" i="106" s="1"/>
  <c r="K8" i="29"/>
  <c r="B3380" i="106" s="1"/>
  <c r="D3380" i="106" s="1"/>
  <c r="B3366" i="106"/>
  <c r="D3366" i="106" s="1"/>
  <c r="B6727" i="106"/>
  <c r="D6727" i="106" s="1"/>
  <c r="K7" i="29"/>
  <c r="B705" i="106"/>
  <c r="D705" i="106" s="1"/>
  <c r="B5072" i="106"/>
  <c r="D5072" i="106" s="1"/>
  <c r="C40" i="5"/>
  <c r="B5087" i="106" s="1"/>
  <c r="D5087" i="106" s="1"/>
  <c r="B7016" i="106"/>
  <c r="D7016" i="106" s="1"/>
  <c r="K111" i="29"/>
  <c r="B7017" i="106" s="1"/>
  <c r="D7017" i="106" s="1"/>
  <c r="B6993" i="106"/>
  <c r="D6993" i="106" s="1"/>
  <c r="K91" i="29"/>
  <c r="B6994" i="106" s="1"/>
  <c r="D6994" i="106" s="1"/>
  <c r="B2954" i="106"/>
  <c r="D2954" i="106" s="1"/>
  <c r="K83" i="29"/>
  <c r="B2978" i="106" s="1"/>
  <c r="D2978" i="106" s="1"/>
  <c r="B2950" i="106"/>
  <c r="D2950" i="106" s="1"/>
  <c r="K79" i="29"/>
  <c r="B2974" i="106" s="1"/>
  <c r="D2974" i="106" s="1"/>
  <c r="E72" i="29"/>
  <c r="B869" i="106" s="1"/>
  <c r="D869" i="106" s="1"/>
  <c r="B862" i="106"/>
  <c r="D862" i="106" s="1"/>
  <c r="E65" i="29"/>
  <c r="B861" i="106" s="1"/>
  <c r="D861" i="106" s="1"/>
  <c r="B854" i="106"/>
  <c r="D854" i="106" s="1"/>
  <c r="B851" i="106"/>
  <c r="D851" i="106" s="1"/>
  <c r="E57" i="29"/>
  <c r="B853" i="106" s="1"/>
  <c r="D853" i="106" s="1"/>
  <c r="B848" i="106"/>
  <c r="D848" i="106" s="1"/>
  <c r="E53" i="29"/>
  <c r="B850" i="106" s="1"/>
  <c r="D850" i="106" s="1"/>
  <c r="B844" i="106"/>
  <c r="D844" i="106" s="1"/>
  <c r="E47" i="29"/>
  <c r="B847" i="106" s="1"/>
  <c r="D847" i="106" s="1"/>
  <c r="E42" i="29"/>
  <c r="B837" i="106"/>
  <c r="D837" i="106" s="1"/>
  <c r="B6890" i="106"/>
  <c r="D6890" i="106" s="1"/>
  <c r="K27" i="29"/>
  <c r="B6845" i="106"/>
  <c r="D6845" i="106" s="1"/>
  <c r="J33" i="29"/>
  <c r="D78" i="36"/>
  <c r="B4113" i="106"/>
  <c r="D4113" i="106" s="1"/>
  <c r="C18" i="4"/>
  <c r="B4131" i="106" s="1"/>
  <c r="D4131" i="106" s="1"/>
  <c r="B5163" i="106"/>
  <c r="D5163" i="106" s="1"/>
  <c r="B1051" i="106"/>
  <c r="D1051" i="106" s="1"/>
  <c r="K109" i="29"/>
  <c r="B1149" i="106" s="1"/>
  <c r="D1149" i="106" s="1"/>
  <c r="K99" i="29"/>
  <c r="B7010" i="106" s="1"/>
  <c r="D7010" i="106" s="1"/>
  <c r="E100" i="29"/>
  <c r="B7011" i="106" s="1"/>
  <c r="D7011" i="106" s="1"/>
  <c r="B7008" i="106"/>
  <c r="D7008" i="106" s="1"/>
  <c r="B6991" i="106"/>
  <c r="D6991" i="106" s="1"/>
  <c r="K90" i="29"/>
  <c r="B6992" i="106" s="1"/>
  <c r="D6992" i="106" s="1"/>
  <c r="B2955" i="106"/>
  <c r="D2955" i="106" s="1"/>
  <c r="H84" i="29"/>
  <c r="D72" i="29"/>
  <c r="B811" i="106" s="1"/>
  <c r="D811" i="106" s="1"/>
  <c r="B804" i="106"/>
  <c r="D804" i="106" s="1"/>
  <c r="D65" i="29"/>
  <c r="B803" i="106" s="1"/>
  <c r="D803" i="106" s="1"/>
  <c r="B796" i="106"/>
  <c r="D796" i="106" s="1"/>
  <c r="B793" i="106"/>
  <c r="D793" i="106" s="1"/>
  <c r="D57" i="29"/>
  <c r="B795" i="106" s="1"/>
  <c r="D795" i="106" s="1"/>
  <c r="B790" i="106"/>
  <c r="D790" i="106" s="1"/>
  <c r="D53" i="29"/>
  <c r="B792" i="106" s="1"/>
  <c r="D792" i="106" s="1"/>
  <c r="B786" i="106"/>
  <c r="D786" i="106" s="1"/>
  <c r="D47" i="29"/>
  <c r="B789" i="106" s="1"/>
  <c r="D789" i="106" s="1"/>
  <c r="D42" i="29"/>
  <c r="B779" i="106"/>
  <c r="D779" i="106" s="1"/>
  <c r="B6888" i="106"/>
  <c r="D6888" i="106" s="1"/>
  <c r="K26" i="29"/>
  <c r="B6844" i="106"/>
  <c r="D6844" i="106" s="1"/>
  <c r="B6031" i="106"/>
  <c r="D6031" i="106" s="1"/>
  <c r="B3411" i="106"/>
  <c r="D3411" i="106" s="1"/>
  <c r="D34" i="36"/>
  <c r="K98" i="29"/>
  <c r="B7007" i="106" s="1"/>
  <c r="D7007" i="106" s="1"/>
  <c r="B7006" i="106"/>
  <c r="D7006" i="106" s="1"/>
  <c r="B6989" i="106"/>
  <c r="D6989" i="106" s="1"/>
  <c r="K89" i="29"/>
  <c r="B6990" i="106" s="1"/>
  <c r="D6990" i="106" s="1"/>
  <c r="K75" i="29"/>
  <c r="B756" i="106"/>
  <c r="D756" i="106" s="1"/>
  <c r="B754" i="106"/>
  <c r="D754" i="106" s="1"/>
  <c r="K73" i="29"/>
  <c r="B1142" i="106" s="1"/>
  <c r="D1142" i="106" s="1"/>
  <c r="B751" i="106"/>
  <c r="D751" i="106" s="1"/>
  <c r="K71" i="29"/>
  <c r="B1139" i="106" s="1"/>
  <c r="D1139" i="106" s="1"/>
  <c r="K70" i="29"/>
  <c r="B1137" i="106" s="1"/>
  <c r="D1137" i="106" s="1"/>
  <c r="B749" i="106"/>
  <c r="D749" i="106" s="1"/>
  <c r="B748" i="106"/>
  <c r="D748" i="106" s="1"/>
  <c r="K69" i="29"/>
  <c r="B1136" i="106" s="1"/>
  <c r="D1136" i="106" s="1"/>
  <c r="B747" i="106"/>
  <c r="D747" i="106" s="1"/>
  <c r="K68" i="29"/>
  <c r="B1135" i="106" s="1"/>
  <c r="D1135" i="106" s="1"/>
  <c r="K67" i="29"/>
  <c r="C72" i="29"/>
  <c r="B753" i="106" s="1"/>
  <c r="D753" i="106" s="1"/>
  <c r="B746" i="106"/>
  <c r="D746" i="106" s="1"/>
  <c r="B743" i="106"/>
  <c r="D743" i="106" s="1"/>
  <c r="K64" i="29"/>
  <c r="B742" i="106"/>
  <c r="D742" i="106" s="1"/>
  <c r="K63" i="29"/>
  <c r="B1130" i="106" s="1"/>
  <c r="D1130" i="106" s="1"/>
  <c r="K62" i="29"/>
  <c r="B1129" i="106" s="1"/>
  <c r="D1129" i="106" s="1"/>
  <c r="B741" i="106"/>
  <c r="D741" i="106" s="1"/>
  <c r="K61" i="29"/>
  <c r="B1128" i="106" s="1"/>
  <c r="D1128" i="106" s="1"/>
  <c r="B740" i="106"/>
  <c r="D740" i="106" s="1"/>
  <c r="K60" i="29"/>
  <c r="B1127" i="106" s="1"/>
  <c r="D1127" i="106" s="1"/>
  <c r="B739" i="106"/>
  <c r="D739" i="106" s="1"/>
  <c r="C65" i="29"/>
  <c r="B745" i="106" s="1"/>
  <c r="D745" i="106" s="1"/>
  <c r="B738" i="106"/>
  <c r="D738" i="106" s="1"/>
  <c r="K59" i="29"/>
  <c r="B736" i="106"/>
  <c r="D736" i="106" s="1"/>
  <c r="K56" i="29"/>
  <c r="B735" i="106"/>
  <c r="D735" i="106" s="1"/>
  <c r="C57" i="29"/>
  <c r="B737" i="106" s="1"/>
  <c r="D737" i="106" s="1"/>
  <c r="K55" i="29"/>
  <c r="B6932" i="106"/>
  <c r="D6932" i="106" s="1"/>
  <c r="K52" i="29"/>
  <c r="B6940" i="106" s="1"/>
  <c r="D6940" i="106" s="1"/>
  <c r="B2718" i="106"/>
  <c r="D2718" i="106" s="1"/>
  <c r="K51" i="29"/>
  <c r="B733" i="106"/>
  <c r="D733" i="106" s="1"/>
  <c r="K50" i="29"/>
  <c r="K49" i="29"/>
  <c r="B732" i="106"/>
  <c r="D732" i="106" s="1"/>
  <c r="C53" i="29"/>
  <c r="B734" i="106" s="1"/>
  <c r="D734" i="106" s="1"/>
  <c r="K46" i="29"/>
  <c r="B1118" i="106" s="1"/>
  <c r="D1118" i="106" s="1"/>
  <c r="B730" i="106"/>
  <c r="D730" i="106" s="1"/>
  <c r="B729" i="106"/>
  <c r="D729" i="106" s="1"/>
  <c r="K45" i="29"/>
  <c r="B1117" i="106" s="1"/>
  <c r="D1117" i="106" s="1"/>
  <c r="B728" i="106"/>
  <c r="D728" i="106" s="1"/>
  <c r="K44" i="29"/>
  <c r="C47" i="29"/>
  <c r="B731" i="106" s="1"/>
  <c r="D731" i="106" s="1"/>
  <c r="B726" i="106"/>
  <c r="D726" i="106" s="1"/>
  <c r="B725" i="106"/>
  <c r="D725" i="106" s="1"/>
  <c r="K40" i="29"/>
  <c r="B1113" i="106" s="1"/>
  <c r="D1113" i="106" s="1"/>
  <c r="B724" i="106"/>
  <c r="D724" i="106" s="1"/>
  <c r="K39" i="29"/>
  <c r="B1112" i="106" s="1"/>
  <c r="D1112" i="106" s="1"/>
  <c r="K38" i="29"/>
  <c r="B1111" i="106" s="1"/>
  <c r="D1111" i="106" s="1"/>
  <c r="B723" i="106"/>
  <c r="D723" i="106" s="1"/>
  <c r="B722" i="106"/>
  <c r="D722" i="106" s="1"/>
  <c r="C42" i="29"/>
  <c r="B721" i="106"/>
  <c r="D721" i="106" s="1"/>
  <c r="B6886" i="106"/>
  <c r="D6886" i="106" s="1"/>
  <c r="K25" i="29"/>
  <c r="B6874" i="106"/>
  <c r="D6874" i="106" s="1"/>
  <c r="B3377" i="106"/>
  <c r="D3377" i="106" s="1"/>
  <c r="B7262" i="106"/>
  <c r="D7262" i="106" s="1"/>
  <c r="B995" i="106"/>
  <c r="D995" i="106" s="1"/>
  <c r="B5061" i="106"/>
  <c r="D5061" i="106" s="1"/>
  <c r="B4" i="7"/>
  <c r="C12" i="5"/>
  <c r="B5110" i="106"/>
  <c r="D5110" i="106" s="1"/>
  <c r="F99" i="34"/>
  <c r="B5118" i="106"/>
  <c r="D5118" i="106" s="1"/>
  <c r="F104" i="34"/>
  <c r="K97" i="29"/>
  <c r="B7005" i="106" s="1"/>
  <c r="D7005" i="106" s="1"/>
  <c r="B7004" i="106"/>
  <c r="D7004" i="106" s="1"/>
  <c r="K88" i="29"/>
  <c r="B6988" i="106" s="1"/>
  <c r="D6988" i="106" s="1"/>
  <c r="B6987" i="106"/>
  <c r="D6987" i="106" s="1"/>
  <c r="B6964" i="106"/>
  <c r="D6964" i="106" s="1"/>
  <c r="J72" i="29"/>
  <c r="B6974" i="106" s="1"/>
  <c r="D6974" i="106" s="1"/>
  <c r="J65" i="29"/>
  <c r="B6962" i="106" s="1"/>
  <c r="D6962" i="106" s="1"/>
  <c r="B6951" i="106"/>
  <c r="D6951" i="106" s="1"/>
  <c r="J57" i="29"/>
  <c r="B6949" i="106" s="1"/>
  <c r="D6949" i="106" s="1"/>
  <c r="B6945" i="106"/>
  <c r="D6945" i="106" s="1"/>
  <c r="B6927" i="106"/>
  <c r="D6927" i="106" s="1"/>
  <c r="J53" i="29"/>
  <c r="B6943" i="106" s="1"/>
  <c r="D6943" i="106" s="1"/>
  <c r="J47" i="29"/>
  <c r="B6925" i="106" s="1"/>
  <c r="D6925" i="106" s="1"/>
  <c r="B6919" i="106"/>
  <c r="D6919" i="106" s="1"/>
  <c r="B6907" i="106"/>
  <c r="D6907" i="106" s="1"/>
  <c r="B6900" i="106"/>
  <c r="D6900" i="106" s="1"/>
  <c r="K32" i="29"/>
  <c r="B6884" i="106"/>
  <c r="D6884" i="106" s="1"/>
  <c r="K24" i="29"/>
  <c r="B5088" i="106"/>
  <c r="D5088" i="106" s="1"/>
  <c r="B5067" i="106"/>
  <c r="D5067" i="106" s="1"/>
  <c r="C18" i="5"/>
  <c r="B5071" i="106" s="1"/>
  <c r="D5071" i="106" s="1"/>
  <c r="F163" i="34"/>
  <c r="B1269" i="106"/>
  <c r="D1269" i="106" s="1"/>
  <c r="K143" i="29"/>
  <c r="B1284" i="106" s="1"/>
  <c r="D1284" i="106" s="1"/>
  <c r="B4199" i="106"/>
  <c r="D4199" i="106" s="1"/>
  <c r="K134" i="29"/>
  <c r="E137" i="29"/>
  <c r="B2797" i="106"/>
  <c r="D2797" i="106" s="1"/>
  <c r="K130" i="29"/>
  <c r="K128" i="29"/>
  <c r="B1280" i="106" s="1"/>
  <c r="D1280" i="106" s="1"/>
  <c r="B1224" i="106"/>
  <c r="D1224" i="106" s="1"/>
  <c r="E127" i="29"/>
  <c r="B1239" i="106" s="1"/>
  <c r="D1239" i="106" s="1"/>
  <c r="B1235" i="106"/>
  <c r="D1235" i="106" s="1"/>
  <c r="B4076" i="106"/>
  <c r="D4076" i="106" s="1"/>
  <c r="B5494" i="106"/>
  <c r="D5494" i="106" s="1"/>
  <c r="F33" i="34"/>
  <c r="B4329" i="106"/>
  <c r="D4329" i="106" s="1"/>
  <c r="F124" i="34"/>
  <c r="B5391" i="106"/>
  <c r="D5391" i="106" s="1"/>
  <c r="D154" i="5"/>
  <c r="B5394" i="106" s="1"/>
  <c r="D5394" i="106" s="1"/>
  <c r="B5331" i="106"/>
  <c r="D5331" i="106" s="1"/>
  <c r="B5349" i="106"/>
  <c r="D5349" i="106" s="1"/>
  <c r="D108" i="5"/>
  <c r="B5355" i="106" s="1"/>
  <c r="D5355" i="106" s="1"/>
  <c r="B6249" i="106"/>
  <c r="D6249" i="106" s="1"/>
  <c r="E40" i="4"/>
  <c r="B6288" i="106" s="1"/>
  <c r="D6288" i="106" s="1"/>
  <c r="B1268" i="106"/>
  <c r="D1268" i="106" s="1"/>
  <c r="K142" i="29"/>
  <c r="H147" i="29"/>
  <c r="B1227" i="106"/>
  <c r="D1227" i="106" s="1"/>
  <c r="D127" i="29"/>
  <c r="B1231" i="106" s="1"/>
  <c r="D1231" i="106" s="1"/>
  <c r="B4075" i="106"/>
  <c r="D4075" i="106" s="1"/>
  <c r="D191" i="5"/>
  <c r="B5426" i="106"/>
  <c r="D5426" i="106" s="1"/>
  <c r="B5361" i="106"/>
  <c r="D5361" i="106" s="1"/>
  <c r="D121" i="5"/>
  <c r="B5343" i="106"/>
  <c r="D5343" i="106" s="1"/>
  <c r="D82" i="5"/>
  <c r="B5458" i="106"/>
  <c r="D5458" i="106" s="1"/>
  <c r="D224" i="5"/>
  <c r="B5470" i="106" s="1"/>
  <c r="D5470" i="106" s="1"/>
  <c r="L149" i="29"/>
  <c r="L147" i="29"/>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K122" i="29"/>
  <c r="B1219" i="106"/>
  <c r="D1219" i="106" s="1"/>
  <c r="C127" i="29"/>
  <c r="B1223" i="106" s="1"/>
  <c r="D1223" i="106" s="1"/>
  <c r="B4074" i="106"/>
  <c r="D4074" i="106" s="1"/>
  <c r="K120" i="29"/>
  <c r="B5333" i="106"/>
  <c r="D5333" i="106" s="1"/>
  <c r="D44" i="4"/>
  <c r="B7749" i="106"/>
  <c r="D7749" i="106" s="1"/>
  <c r="B7025" i="106"/>
  <c r="D7025" i="106" s="1"/>
  <c r="J127" i="29"/>
  <c r="B7034" i="106" s="1"/>
  <c r="D7034" i="106" s="1"/>
  <c r="B7023" i="106"/>
  <c r="D7023" i="106" s="1"/>
  <c r="F110" i="34"/>
  <c r="B5384" i="106"/>
  <c r="D5384" i="106" s="1"/>
  <c r="B5370" i="106"/>
  <c r="D5370" i="106" s="1"/>
  <c r="D140" i="5"/>
  <c r="B5383" i="106" s="1"/>
  <c r="D5383" i="106" s="1"/>
  <c r="D35" i="36"/>
  <c r="D13" i="3"/>
  <c r="B3414" i="106"/>
  <c r="D3414" i="106" s="1"/>
  <c r="B7049" i="106"/>
  <c r="D7049" i="106" s="1"/>
  <c r="K148" i="29"/>
  <c r="B7050" i="106" s="1"/>
  <c r="D7050" i="106" s="1"/>
  <c r="B4201" i="106"/>
  <c r="D4201" i="106" s="1"/>
  <c r="K136" i="29"/>
  <c r="B2988" i="106" s="1"/>
  <c r="D2988" i="106" s="1"/>
  <c r="B7024" i="106"/>
  <c r="D7024" i="106" s="1"/>
  <c r="I127" i="29"/>
  <c r="B7033" i="106" s="1"/>
  <c r="D7033" i="106" s="1"/>
  <c r="B7022" i="106"/>
  <c r="D7022" i="106" s="1"/>
  <c r="B5424" i="106"/>
  <c r="D5424" i="106" s="1"/>
  <c r="D184" i="5"/>
  <c r="B5425" i="106" s="1"/>
  <c r="D5425" i="106" s="1"/>
  <c r="D114" i="5"/>
  <c r="B5357" i="106"/>
  <c r="D5357" i="106" s="1"/>
  <c r="H41" i="4"/>
  <c r="B6289" i="106" s="1"/>
  <c r="D6289" i="106" s="1"/>
  <c r="B6251" i="106"/>
  <c r="D6251" i="106" s="1"/>
  <c r="B6247" i="106"/>
  <c r="D6247" i="106" s="1"/>
  <c r="E39" i="4"/>
  <c r="B6287" i="106" s="1"/>
  <c r="D6287" i="106" s="1"/>
  <c r="H14" i="118"/>
  <c r="B6241" i="106"/>
  <c r="D6241" i="106" s="1"/>
  <c r="H19" i="118"/>
  <c r="B1270" i="106"/>
  <c r="D1270" i="106" s="1"/>
  <c r="K146" i="29"/>
  <c r="B1285" i="106" s="1"/>
  <c r="D1285" i="106" s="1"/>
  <c r="B1260" i="106"/>
  <c r="D1260" i="106" s="1"/>
  <c r="H127" i="29"/>
  <c r="B1264" i="106" s="1"/>
  <c r="D1264" i="106" s="1"/>
  <c r="B4079" i="106"/>
  <c r="D4079" i="106" s="1"/>
  <c r="B5440" i="106"/>
  <c r="D5440" i="106" s="1"/>
  <c r="D216" i="5"/>
  <c r="B4412" i="106" s="1"/>
  <c r="D4412" i="106" s="1"/>
  <c r="D211" i="5"/>
  <c r="B5444" i="106" s="1"/>
  <c r="D5444" i="106" s="1"/>
  <c r="B5431" i="106"/>
  <c r="D5431" i="106" s="1"/>
  <c r="D131" i="5"/>
  <c r="B5368" i="106"/>
  <c r="D5368" i="106" s="1"/>
  <c r="K52" i="4"/>
  <c r="B3702" i="106" s="1"/>
  <c r="D3702" i="106" s="1"/>
  <c r="B3698" i="106"/>
  <c r="D3698" i="106" s="1"/>
  <c r="K145" i="29"/>
  <c r="B2811" i="106" s="1"/>
  <c r="D2811" i="106" s="1"/>
  <c r="B2808" i="106"/>
  <c r="D2808" i="106" s="1"/>
  <c r="B4200" i="106"/>
  <c r="D4200" i="106" s="1"/>
  <c r="K135" i="29"/>
  <c r="B2987" i="106" s="1"/>
  <c r="D2987" i="106" s="1"/>
  <c r="B1251" i="106"/>
  <c r="D1251" i="106" s="1"/>
  <c r="G127" i="29"/>
  <c r="B1256" i="106" s="1"/>
  <c r="D1256" i="106" s="1"/>
  <c r="B4078" i="106"/>
  <c r="D4078" i="106" s="1"/>
  <c r="B5422" i="106"/>
  <c r="D5422" i="106" s="1"/>
  <c r="D178" i="5"/>
  <c r="B5023" i="106"/>
  <c r="D5023" i="106" s="1"/>
  <c r="D76" i="4"/>
  <c r="B3237" i="106" s="1"/>
  <c r="D3237" i="106" s="1"/>
  <c r="B3161" i="106"/>
  <c r="D3161" i="106" s="1"/>
  <c r="H51" i="4"/>
  <c r="B3170" i="106" s="1"/>
  <c r="D3170" i="106" s="1"/>
  <c r="K144" i="29"/>
  <c r="B2810" i="106" s="1"/>
  <c r="D2810" i="106" s="1"/>
  <c r="B2807" i="106"/>
  <c r="D2807" i="106" s="1"/>
  <c r="B2979" i="106"/>
  <c r="D2979" i="106" s="1"/>
  <c r="H137" i="29"/>
  <c r="F127" i="29"/>
  <c r="B1247" i="106" s="1"/>
  <c r="D1247" i="106" s="1"/>
  <c r="B1243" i="106"/>
  <c r="D1243" i="106" s="1"/>
  <c r="B4077" i="106"/>
  <c r="D4077" i="106" s="1"/>
  <c r="F129" i="29"/>
  <c r="D259" i="5"/>
  <c r="B6834" i="106" s="1"/>
  <c r="D6834" i="106" s="1"/>
  <c r="B6615" i="106"/>
  <c r="D6615" i="106" s="1"/>
  <c r="B5335" i="106"/>
  <c r="D5335" i="106" s="1"/>
  <c r="D18" i="5"/>
  <c r="B5339" i="106" s="1"/>
  <c r="D5339" i="106" s="1"/>
  <c r="K169" i="29"/>
  <c r="B1326" i="106" s="1"/>
  <c r="D1326" i="106" s="1"/>
  <c r="B1312" i="106"/>
  <c r="D1312" i="106" s="1"/>
  <c r="K53" i="4"/>
  <c r="B3703" i="106" s="1"/>
  <c r="D3703" i="106" s="1"/>
  <c r="B3699" i="106"/>
  <c r="D3699" i="106" s="1"/>
  <c r="K167" i="29"/>
  <c r="B1327" i="106" s="1"/>
  <c r="D1327" i="106" s="1"/>
  <c r="B1313" i="106"/>
  <c r="D1313" i="106" s="1"/>
  <c r="E172" i="5"/>
  <c r="B5537" i="106" s="1"/>
  <c r="D5537" i="106" s="1"/>
  <c r="B6368" i="106"/>
  <c r="D6368" i="106" s="1"/>
  <c r="L168" i="29"/>
  <c r="K166" i="29"/>
  <c r="B2819" i="106" s="1"/>
  <c r="D2819" i="106" s="1"/>
  <c r="B2813" i="106"/>
  <c r="D2813" i="106" s="1"/>
  <c r="E259" i="5"/>
  <c r="B6714" i="106"/>
  <c r="D6714" i="106" s="1"/>
  <c r="B15" i="7"/>
  <c r="B5511" i="106"/>
  <c r="D5511" i="106" s="1"/>
  <c r="K165" i="29"/>
  <c r="B2818" i="106" s="1"/>
  <c r="D2818" i="106" s="1"/>
  <c r="B2812" i="106"/>
  <c r="D2812" i="106" s="1"/>
  <c r="E13" i="3"/>
  <c r="B3417" i="106"/>
  <c r="D3417" i="106" s="1"/>
  <c r="D36" i="36"/>
  <c r="B1311" i="106"/>
  <c r="D1311" i="106" s="1"/>
  <c r="K164" i="29"/>
  <c r="B1325" i="106" s="1"/>
  <c r="D1325" i="106" s="1"/>
  <c r="B4364" i="106"/>
  <c r="D4364" i="106" s="1"/>
  <c r="E178" i="5"/>
  <c r="B5514" i="106"/>
  <c r="D5514" i="106" s="1"/>
  <c r="E18" i="5"/>
  <c r="B5518" i="106" s="1"/>
  <c r="D5518" i="106" s="1"/>
  <c r="B1310" i="106"/>
  <c r="D1310" i="106" s="1"/>
  <c r="H168" i="29"/>
  <c r="K163" i="29"/>
  <c r="B5528" i="106"/>
  <c r="D5528" i="106" s="1"/>
  <c r="E121" i="5"/>
  <c r="B6" i="7"/>
  <c r="B5509" i="106"/>
  <c r="D5509" i="106" s="1"/>
  <c r="E108" i="5"/>
  <c r="B5526" i="106" s="1"/>
  <c r="D5526" i="106" s="1"/>
  <c r="B5522" i="106"/>
  <c r="D5522" i="106" s="1"/>
  <c r="E34" i="3"/>
  <c r="B6127" i="106"/>
  <c r="D6127" i="106" s="1"/>
  <c r="B2817" i="106"/>
  <c r="D2817" i="106" s="1"/>
  <c r="E76" i="4"/>
  <c r="B3276" i="106" s="1"/>
  <c r="D3276" i="106" s="1"/>
  <c r="B1307" i="106"/>
  <c r="D1307" i="106" s="1"/>
  <c r="E172" i="29"/>
  <c r="K171" i="29"/>
  <c r="B1330" i="106" s="1"/>
  <c r="D1330" i="106" s="1"/>
  <c r="H160" i="29"/>
  <c r="B7777" i="106"/>
  <c r="D7777" i="106" s="1"/>
  <c r="K157" i="29"/>
  <c r="K170" i="29"/>
  <c r="B1315" i="106"/>
  <c r="D1315" i="106" s="1"/>
  <c r="D69" i="36"/>
  <c r="B5512" i="106"/>
  <c r="D5512" i="106" s="1"/>
  <c r="B3419" i="106"/>
  <c r="D3419" i="106" s="1"/>
  <c r="D37" i="36"/>
  <c r="B7751" i="106"/>
  <c r="D7751" i="106" s="1"/>
  <c r="B1371" i="106"/>
  <c r="D1371" i="106" s="1"/>
  <c r="K199" i="29"/>
  <c r="B2992" i="106"/>
  <c r="D2992" i="106" s="1"/>
  <c r="B4795" i="106"/>
  <c r="D4795" i="106" s="1"/>
  <c r="B5630" i="106"/>
  <c r="D5630" i="106" s="1"/>
  <c r="B5580" i="106"/>
  <c r="D5580" i="106" s="1"/>
  <c r="B5573" i="106"/>
  <c r="D5573" i="106" s="1"/>
  <c r="F91" i="34"/>
  <c r="F19" i="34"/>
  <c r="B5567" i="106"/>
  <c r="D5567" i="106" s="1"/>
  <c r="K207" i="29"/>
  <c r="B7070" i="106" s="1"/>
  <c r="D7070" i="106" s="1"/>
  <c r="B7069" i="106"/>
  <c r="D7069" i="106" s="1"/>
  <c r="B6315" i="106"/>
  <c r="D6315" i="106" s="1"/>
  <c r="F28" i="34"/>
  <c r="F90" i="34"/>
  <c r="B6314" i="106"/>
  <c r="D6314" i="106" s="1"/>
  <c r="F87" i="34"/>
  <c r="B6312" i="106"/>
  <c r="D6312" i="106" s="1"/>
  <c r="B5558" i="106"/>
  <c r="D5558" i="106" s="1"/>
  <c r="F18" i="5"/>
  <c r="B5562" i="106" s="1"/>
  <c r="D5562" i="106" s="1"/>
  <c r="K206" i="29"/>
  <c r="B4210" i="106"/>
  <c r="D4210" i="106" s="1"/>
  <c r="K195" i="29"/>
  <c r="B2839" i="106" s="1"/>
  <c r="D2839" i="106" s="1"/>
  <c r="B2824" i="106"/>
  <c r="D2824" i="106" s="1"/>
  <c r="B4085" i="106"/>
  <c r="D4085" i="106" s="1"/>
  <c r="B4318" i="106"/>
  <c r="D4318" i="106" s="1"/>
  <c r="B4877" i="106"/>
  <c r="D4877" i="106" s="1"/>
  <c r="F27" i="34"/>
  <c r="B5578" i="106"/>
  <c r="D5578" i="106" s="1"/>
  <c r="F89" i="34"/>
  <c r="B5572" i="106"/>
  <c r="D5572" i="106" s="1"/>
  <c r="F86" i="34"/>
  <c r="B5566" i="106"/>
  <c r="D5566" i="106" s="1"/>
  <c r="B7" i="7"/>
  <c r="B5553" i="106"/>
  <c r="D5553" i="106" s="1"/>
  <c r="B5691" i="106"/>
  <c r="D5691" i="106" s="1"/>
  <c r="F31" i="34"/>
  <c r="K205" i="29"/>
  <c r="B7068" i="106" s="1"/>
  <c r="D7068" i="106" s="1"/>
  <c r="B7067" i="106"/>
  <c r="D7067" i="106" s="1"/>
  <c r="B4084" i="106"/>
  <c r="D4084" i="106" s="1"/>
  <c r="B5659" i="106"/>
  <c r="D5659" i="106" s="1"/>
  <c r="F191" i="5"/>
  <c r="B5593" i="106"/>
  <c r="D5593" i="106" s="1"/>
  <c r="F121" i="5"/>
  <c r="B5577" i="106"/>
  <c r="D5577" i="106" s="1"/>
  <c r="F26" i="34"/>
  <c r="F23" i="34"/>
  <c r="B5571" i="106"/>
  <c r="D5571" i="106" s="1"/>
  <c r="B5565" i="106"/>
  <c r="D5565" i="106" s="1"/>
  <c r="F85" i="34"/>
  <c r="B5584" i="106"/>
  <c r="D5584" i="106" s="1"/>
  <c r="F102" i="34"/>
  <c r="B1373" i="106"/>
  <c r="D1373" i="106" s="1"/>
  <c r="K203" i="29"/>
  <c r="B1385" i="106" s="1"/>
  <c r="D1385" i="106" s="1"/>
  <c r="K193" i="29"/>
  <c r="B3012" i="106" s="1"/>
  <c r="D3012" i="106" s="1"/>
  <c r="B2994" i="106"/>
  <c r="D2994" i="106" s="1"/>
  <c r="K189" i="29"/>
  <c r="B3008" i="106" s="1"/>
  <c r="D3008" i="106" s="1"/>
  <c r="B2990" i="106"/>
  <c r="D2990" i="106" s="1"/>
  <c r="E184" i="29"/>
  <c r="B4083" i="106"/>
  <c r="D4083" i="106" s="1"/>
  <c r="F259" i="5"/>
  <c r="B6836" i="106" s="1"/>
  <c r="D6836" i="106" s="1"/>
  <c r="B6617" i="106"/>
  <c r="D6617" i="106" s="1"/>
  <c r="F25" i="34"/>
  <c r="B5576" i="106"/>
  <c r="D5576" i="106" s="1"/>
  <c r="B5570" i="106"/>
  <c r="D5570" i="106" s="1"/>
  <c r="F88" i="34"/>
  <c r="F18" i="34"/>
  <c r="B5564" i="106"/>
  <c r="D5564" i="106" s="1"/>
  <c r="B5556" i="106"/>
  <c r="D5556" i="106" s="1"/>
  <c r="B5583" i="106"/>
  <c r="D5583" i="106" s="1"/>
  <c r="K202" i="29"/>
  <c r="B2842" i="106" s="1"/>
  <c r="D2842" i="106" s="1"/>
  <c r="B2832" i="106"/>
  <c r="D2832" i="106" s="1"/>
  <c r="B2995" i="106"/>
  <c r="D2995" i="106" s="1"/>
  <c r="B4082" i="106"/>
  <c r="D4082" i="106" s="1"/>
  <c r="D184" i="29"/>
  <c r="F184" i="5"/>
  <c r="B5658" i="106" s="1"/>
  <c r="D5658" i="106" s="1"/>
  <c r="B4804" i="106"/>
  <c r="D4804" i="106" s="1"/>
  <c r="B7764" i="106"/>
  <c r="D7764" i="106" s="1"/>
  <c r="F93" i="34"/>
  <c r="F22" i="34"/>
  <c r="B6313" i="106"/>
  <c r="D6313" i="106" s="1"/>
  <c r="F84" i="34"/>
  <c r="B5563" i="106"/>
  <c r="D5563" i="106" s="1"/>
  <c r="B5024" i="106"/>
  <c r="D5024" i="106" s="1"/>
  <c r="B5014" i="106"/>
  <c r="D5014" i="106" s="1"/>
  <c r="D71" i="36"/>
  <c r="B2831" i="106"/>
  <c r="D2831" i="106" s="1"/>
  <c r="K201" i="29"/>
  <c r="B2841" i="106" s="1"/>
  <c r="D2841" i="106" s="1"/>
  <c r="E194" i="29"/>
  <c r="K188" i="29"/>
  <c r="B2989" i="106"/>
  <c r="D2989" i="106" s="1"/>
  <c r="K185" i="29"/>
  <c r="B2820" i="106"/>
  <c r="D2820" i="106" s="1"/>
  <c r="K183" i="29"/>
  <c r="B1380" i="106" s="1"/>
  <c r="D1380" i="106" s="1"/>
  <c r="B1338" i="106"/>
  <c r="D1338" i="106" s="1"/>
  <c r="B1335" i="106"/>
  <c r="D1335" i="106" s="1"/>
  <c r="B5665" i="106"/>
  <c r="D5665" i="106" s="1"/>
  <c r="F154" i="5"/>
  <c r="B5618" i="106" s="1"/>
  <c r="D5618" i="106" s="1"/>
  <c r="B5615" i="106"/>
  <c r="D5615" i="106" s="1"/>
  <c r="F114" i="5"/>
  <c r="B5589" i="106"/>
  <c r="D5589" i="106" s="1"/>
  <c r="F92" i="34"/>
  <c r="B5575" i="106"/>
  <c r="D5575" i="106" s="1"/>
  <c r="B4342" i="106"/>
  <c r="D4342" i="106" s="1"/>
  <c r="B5692" i="106"/>
  <c r="D5692" i="106" s="1"/>
  <c r="F32" i="34"/>
  <c r="B2998" i="106"/>
  <c r="D2998" i="106" s="1"/>
  <c r="B7060" i="106"/>
  <c r="D7060" i="106" s="1"/>
  <c r="B5673" i="106"/>
  <c r="D5673" i="106" s="1"/>
  <c r="F216" i="5"/>
  <c r="B4413" i="106" s="1"/>
  <c r="D4413" i="106" s="1"/>
  <c r="F211" i="5"/>
  <c r="B5677" i="106" s="1"/>
  <c r="D5677" i="106" s="1"/>
  <c r="B5664" i="106"/>
  <c r="D5664" i="106" s="1"/>
  <c r="F178" i="5"/>
  <c r="B5654" i="106"/>
  <c r="D5654" i="106" s="1"/>
  <c r="F131" i="5"/>
  <c r="B5600" i="106"/>
  <c r="D5600" i="106" s="1"/>
  <c r="B5574" i="106"/>
  <c r="D5574" i="106" s="1"/>
  <c r="F24" i="34"/>
  <c r="B5585" i="106"/>
  <c r="D5585" i="106" s="1"/>
  <c r="B1451" i="106"/>
  <c r="D1451" i="106" s="1"/>
  <c r="K292" i="29"/>
  <c r="B1514" i="106" s="1"/>
  <c r="D1514" i="106" s="1"/>
  <c r="B1445" i="106"/>
  <c r="D1445" i="106" s="1"/>
  <c r="K278" i="29"/>
  <c r="B1509" i="106" s="1"/>
  <c r="D1509" i="106" s="1"/>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B1409" i="106"/>
  <c r="D1409" i="106" s="1"/>
  <c r="K224" i="29"/>
  <c r="B7073" i="106"/>
  <c r="D7073" i="106" s="1"/>
  <c r="K216" i="29"/>
  <c r="B5858" i="106"/>
  <c r="D5858" i="106" s="1"/>
  <c r="F168" i="34"/>
  <c r="B6805" i="106"/>
  <c r="D6805" i="106" s="1"/>
  <c r="B6741" i="106"/>
  <c r="D6741" i="106" s="1"/>
  <c r="B6678" i="106"/>
  <c r="D6678" i="106" s="1"/>
  <c r="G259" i="5"/>
  <c r="B6837" i="106" s="1"/>
  <c r="D6837" i="106" s="1"/>
  <c r="B6618" i="106"/>
  <c r="D6618" i="106" s="1"/>
  <c r="B6392" i="106"/>
  <c r="D6392" i="106" s="1"/>
  <c r="B5757" i="106"/>
  <c r="D5757" i="106" s="1"/>
  <c r="G144" i="5"/>
  <c r="B5754" i="106"/>
  <c r="D5754" i="106" s="1"/>
  <c r="B5731" i="106"/>
  <c r="D5731" i="106" s="1"/>
  <c r="B8" i="7"/>
  <c r="B5721" i="106"/>
  <c r="D5721" i="106" s="1"/>
  <c r="B3259" i="106"/>
  <c r="D3259" i="106" s="1"/>
  <c r="G76" i="4"/>
  <c r="B3260" i="106" s="1"/>
  <c r="D3260" i="106" s="1"/>
  <c r="K291" i="29"/>
  <c r="B2846" i="106" s="1"/>
  <c r="D2846" i="106" s="1"/>
  <c r="B2844" i="106"/>
  <c r="D2844" i="106" s="1"/>
  <c r="K266" i="29"/>
  <c r="B1495" i="106" s="1"/>
  <c r="D1495" i="106" s="1"/>
  <c r="B1431" i="106"/>
  <c r="D1431" i="106" s="1"/>
  <c r="E28" i="108"/>
  <c r="F28" i="108"/>
  <c r="K254" i="29"/>
  <c r="B7094" i="106" s="1"/>
  <c r="D7094" i="106" s="1"/>
  <c r="B7093" i="106"/>
  <c r="D7093" i="106" s="1"/>
  <c r="K246" i="29"/>
  <c r="B1487" i="106" s="1"/>
  <c r="D1487" i="106" s="1"/>
  <c r="B1423" i="106"/>
  <c r="D1423" i="106" s="1"/>
  <c r="K234" i="29"/>
  <c r="B1477" i="106" s="1"/>
  <c r="D1477" i="106" s="1"/>
  <c r="B1413" i="106"/>
  <c r="D1413" i="106" s="1"/>
  <c r="K223" i="29"/>
  <c r="B1472" i="106" s="1"/>
  <c r="D1472" i="106" s="1"/>
  <c r="B1408" i="106"/>
  <c r="D1408" i="106" s="1"/>
  <c r="D229" i="29"/>
  <c r="K215" i="29"/>
  <c r="B3387" i="106"/>
  <c r="D3387" i="106" s="1"/>
  <c r="B5856" i="106"/>
  <c r="D5856" i="106" s="1"/>
  <c r="F167" i="34"/>
  <c r="F156" i="34"/>
  <c r="B6797" i="106"/>
  <c r="D6797" i="106" s="1"/>
  <c r="B6733" i="106"/>
  <c r="D6733" i="106" s="1"/>
  <c r="F143" i="34"/>
  <c r="B6670" i="106"/>
  <c r="D6670" i="106" s="1"/>
  <c r="B4919" i="106"/>
  <c r="D4919" i="106" s="1"/>
  <c r="B6349" i="106"/>
  <c r="D6349" i="106" s="1"/>
  <c r="B6129" i="106"/>
  <c r="D6129" i="106" s="1"/>
  <c r="G34" i="3"/>
  <c r="K290" i="29"/>
  <c r="B2845" i="106" s="1"/>
  <c r="D2845" i="106" s="1"/>
  <c r="B2843" i="106"/>
  <c r="D2843" i="106" s="1"/>
  <c r="K275" i="29"/>
  <c r="B1504" i="106" s="1"/>
  <c r="D1504" i="106" s="1"/>
  <c r="B1440" i="106"/>
  <c r="D1440" i="106" s="1"/>
  <c r="B1430" i="106"/>
  <c r="D1430" i="106" s="1"/>
  <c r="K265" i="29"/>
  <c r="B1494" i="106" s="1"/>
  <c r="D1494" i="106" s="1"/>
  <c r="K253" i="29"/>
  <c r="B7092" i="106" s="1"/>
  <c r="D7092" i="106" s="1"/>
  <c r="B7091" i="106"/>
  <c r="D7091" i="106" s="1"/>
  <c r="B1422" i="106"/>
  <c r="D1422" i="106" s="1"/>
  <c r="D257" i="29"/>
  <c r="B1424" i="106" s="1"/>
  <c r="D1424" i="106" s="1"/>
  <c r="K245" i="29"/>
  <c r="B1412" i="106"/>
  <c r="D1412" i="106" s="1"/>
  <c r="K233" i="29"/>
  <c r="B1476" i="106" s="1"/>
  <c r="D1476" i="106" s="1"/>
  <c r="K222" i="29"/>
  <c r="B1471" i="106" s="1"/>
  <c r="D1471" i="106" s="1"/>
  <c r="B1407" i="106"/>
  <c r="D1407" i="106" s="1"/>
  <c r="B4864" i="106"/>
  <c r="D4864" i="106" s="1"/>
  <c r="B4417" i="106"/>
  <c r="D4417" i="106" s="1"/>
  <c r="B6724" i="106"/>
  <c r="D6724" i="106" s="1"/>
  <c r="F148" i="34"/>
  <c r="G191" i="5"/>
  <c r="B5785" i="106"/>
  <c r="D5785" i="106" s="1"/>
  <c r="B6387" i="106"/>
  <c r="D6387" i="106" s="1"/>
  <c r="L238" i="29"/>
  <c r="L257" i="29"/>
  <c r="L285" i="29"/>
  <c r="B1450" i="106"/>
  <c r="D1450" i="106" s="1"/>
  <c r="K289" i="29"/>
  <c r="B1513" i="106" s="1"/>
  <c r="D1513" i="106" s="1"/>
  <c r="B1439" i="106"/>
  <c r="D1439" i="106" s="1"/>
  <c r="K274" i="29"/>
  <c r="B1503" i="106" s="1"/>
  <c r="D1503" i="106" s="1"/>
  <c r="E35" i="108"/>
  <c r="G35" i="108"/>
  <c r="B1429" i="106"/>
  <c r="D1429" i="106" s="1"/>
  <c r="K264" i="29"/>
  <c r="B1493" i="106" s="1"/>
  <c r="D1493" i="106" s="1"/>
  <c r="F27" i="108"/>
  <c r="D27" i="108"/>
  <c r="B7089" i="106"/>
  <c r="D7089" i="106" s="1"/>
  <c r="K252" i="29"/>
  <c r="B7090" i="106" s="1"/>
  <c r="D7090" i="106" s="1"/>
  <c r="B1420" i="106"/>
  <c r="D1420" i="106" s="1"/>
  <c r="K242" i="29"/>
  <c r="B1484" i="106" s="1"/>
  <c r="D1484" i="106" s="1"/>
  <c r="D238" i="29"/>
  <c r="B1411" i="106"/>
  <c r="D1411" i="106" s="1"/>
  <c r="K232" i="29"/>
  <c r="K221" i="29"/>
  <c r="B1406" i="106"/>
  <c r="D1406" i="106" s="1"/>
  <c r="D17" i="171"/>
  <c r="F173" i="34"/>
  <c r="B4448" i="106"/>
  <c r="D4448" i="106" s="1"/>
  <c r="B5855" i="106"/>
  <c r="D5855" i="106" s="1"/>
  <c r="B6781" i="106"/>
  <c r="D6781" i="106" s="1"/>
  <c r="B6716" i="106"/>
  <c r="D6716" i="106" s="1"/>
  <c r="F147" i="34"/>
  <c r="F141" i="34"/>
  <c r="B6654" i="106"/>
  <c r="D6654" i="106" s="1"/>
  <c r="G228" i="5"/>
  <c r="B5844" i="106"/>
  <c r="D5844" i="106" s="1"/>
  <c r="B6384" i="106"/>
  <c r="D6384" i="106" s="1"/>
  <c r="F117" i="34"/>
  <c r="G154" i="5"/>
  <c r="B6380" i="106"/>
  <c r="D6380" i="106" s="1"/>
  <c r="B5742" i="106"/>
  <c r="D5742" i="106" s="1"/>
  <c r="G121" i="5"/>
  <c r="G108" i="5"/>
  <c r="B5737" i="106" s="1"/>
  <c r="D5737" i="106" s="1"/>
  <c r="B5734" i="106"/>
  <c r="D5734" i="106" s="1"/>
  <c r="B6402" i="106"/>
  <c r="D6402" i="106" s="1"/>
  <c r="G201" i="5"/>
  <c r="B5823" i="106"/>
  <c r="D5823" i="106" s="1"/>
  <c r="B5821" i="106"/>
  <c r="D5821" i="106" s="1"/>
  <c r="F132" i="34"/>
  <c r="B5817" i="106"/>
  <c r="D5817" i="106" s="1"/>
  <c r="G224" i="5"/>
  <c r="B5829" i="106" s="1"/>
  <c r="D5829" i="106" s="1"/>
  <c r="H293" i="29"/>
  <c r="B1449" i="106"/>
  <c r="D1449" i="106" s="1"/>
  <c r="K288" i="29"/>
  <c r="B1438" i="106"/>
  <c r="D1438" i="106" s="1"/>
  <c r="K273" i="29"/>
  <c r="B1502" i="106" s="1"/>
  <c r="D1502" i="106" s="1"/>
  <c r="E34" i="108"/>
  <c r="G34" i="108"/>
  <c r="B1428" i="106"/>
  <c r="D1428" i="106" s="1"/>
  <c r="D270" i="29"/>
  <c r="B1436" i="106" s="1"/>
  <c r="D1436" i="106" s="1"/>
  <c r="D26" i="108"/>
  <c r="K263" i="29"/>
  <c r="F26" i="108"/>
  <c r="B7087" i="106"/>
  <c r="D7087" i="106" s="1"/>
  <c r="K251" i="29"/>
  <c r="B7088" i="106" s="1"/>
  <c r="D7088" i="106" s="1"/>
  <c r="B1419" i="106"/>
  <c r="D1419" i="106" s="1"/>
  <c r="K241" i="29"/>
  <c r="B1483" i="106" s="1"/>
  <c r="D1483" i="106" s="1"/>
  <c r="B3389" i="106"/>
  <c r="D3389" i="106" s="1"/>
  <c r="K228" i="29"/>
  <c r="B3392" i="106" s="1"/>
  <c r="D3392" i="106" s="1"/>
  <c r="K220" i="29"/>
  <c r="B7077" i="106"/>
  <c r="D7077" i="106" s="1"/>
  <c r="F172" i="34"/>
  <c r="B4361" i="106"/>
  <c r="D4361" i="106" s="1"/>
  <c r="F164" i="34"/>
  <c r="B6843" i="106"/>
  <c r="D6843" i="106" s="1"/>
  <c r="B6773" i="106"/>
  <c r="D6773" i="106" s="1"/>
  <c r="B6646" i="106"/>
  <c r="D6646" i="106" s="1"/>
  <c r="G184" i="5"/>
  <c r="B4810" i="106"/>
  <c r="D4810" i="106" s="1"/>
  <c r="B5768" i="106"/>
  <c r="D5768" i="106" s="1"/>
  <c r="G18" i="5"/>
  <c r="B5730" i="106" s="1"/>
  <c r="D5730" i="106" s="1"/>
  <c r="B5726" i="106"/>
  <c r="D5726" i="106" s="1"/>
  <c r="B4165" i="106"/>
  <c r="D4165" i="106" s="1"/>
  <c r="K284" i="29"/>
  <c r="B4166" i="106" s="1"/>
  <c r="D4166" i="106" s="1"/>
  <c r="D277" i="29"/>
  <c r="B1444" i="106" s="1"/>
  <c r="D1444" i="106" s="1"/>
  <c r="B1437" i="106"/>
  <c r="D1437" i="106" s="1"/>
  <c r="K272" i="29"/>
  <c r="E33" i="108"/>
  <c r="G33" i="108"/>
  <c r="B1426" i="106"/>
  <c r="D1426" i="106" s="1"/>
  <c r="K260" i="29"/>
  <c r="B1490" i="106" s="1"/>
  <c r="D1490" i="106" s="1"/>
  <c r="B7085" i="106"/>
  <c r="D7085" i="106" s="1"/>
  <c r="K250" i="29"/>
  <c r="B7086" i="106" s="1"/>
  <c r="D7086" i="106" s="1"/>
  <c r="B1418" i="106"/>
  <c r="D1418" i="106" s="1"/>
  <c r="D243" i="29"/>
  <c r="K240" i="29"/>
  <c r="B1402" i="106"/>
  <c r="D1402" i="106" s="1"/>
  <c r="K227" i="29"/>
  <c r="B1466" i="106" s="1"/>
  <c r="D1466" i="106" s="1"/>
  <c r="K219" i="29"/>
  <c r="B3065" i="106" s="1"/>
  <c r="D3065" i="106" s="1"/>
  <c r="B3064" i="106"/>
  <c r="D3064" i="106" s="1"/>
  <c r="B4192" i="106"/>
  <c r="D4192" i="106" s="1"/>
  <c r="F160" i="34"/>
  <c r="B6829" i="106"/>
  <c r="D6829" i="106" s="1"/>
  <c r="B6765" i="106"/>
  <c r="D6765" i="106" s="1"/>
  <c r="B6638" i="106"/>
  <c r="D6638" i="106" s="1"/>
  <c r="B5767" i="106"/>
  <c r="D5767" i="106" s="1"/>
  <c r="B5739" i="106"/>
  <c r="D5739" i="106" s="1"/>
  <c r="L243" i="29"/>
  <c r="L270" i="29"/>
  <c r="K283" i="29"/>
  <c r="B3721" i="106"/>
  <c r="D3721" i="106" s="1"/>
  <c r="D285" i="29"/>
  <c r="B3722" i="106" s="1"/>
  <c r="D3722" i="106" s="1"/>
  <c r="B1434" i="106"/>
  <c r="D1434" i="106" s="1"/>
  <c r="K269" i="29"/>
  <c r="B1498" i="106" s="1"/>
  <c r="D1498" i="106" s="1"/>
  <c r="F31" i="108"/>
  <c r="D31" i="108"/>
  <c r="B1425" i="106"/>
  <c r="D1425" i="106" s="1"/>
  <c r="D261" i="29"/>
  <c r="K259" i="29"/>
  <c r="B7083" i="106"/>
  <c r="D7083" i="106" s="1"/>
  <c r="K249" i="29"/>
  <c r="B7084" i="106" s="1"/>
  <c r="D7084" i="106" s="1"/>
  <c r="K237" i="29"/>
  <c r="B1480" i="106" s="1"/>
  <c r="D1480" i="106" s="1"/>
  <c r="B1416" i="106"/>
  <c r="D1416" i="106" s="1"/>
  <c r="K226" i="29"/>
  <c r="B7080" i="106" s="1"/>
  <c r="D7080" i="106" s="1"/>
  <c r="B7079" i="106"/>
  <c r="D7079" i="106" s="1"/>
  <c r="K218" i="29"/>
  <c r="B7075" i="106"/>
  <c r="D7075" i="106" s="1"/>
  <c r="B4421" i="106"/>
  <c r="D4421" i="106" s="1"/>
  <c r="F159" i="34"/>
  <c r="B6821" i="106"/>
  <c r="D6821" i="106" s="1"/>
  <c r="F151" i="34"/>
  <c r="B6757" i="106"/>
  <c r="D6757" i="106" s="1"/>
  <c r="B6693" i="106"/>
  <c r="D6693" i="106" s="1"/>
  <c r="B6630" i="106"/>
  <c r="D6630" i="106" s="1"/>
  <c r="G216" i="5"/>
  <c r="B5799" i="106"/>
  <c r="D5799" i="106" s="1"/>
  <c r="B5790" i="106"/>
  <c r="D5790" i="106" s="1"/>
  <c r="G211" i="5"/>
  <c r="B5779" i="106"/>
  <c r="D5779" i="106" s="1"/>
  <c r="G178" i="5"/>
  <c r="B4353" i="106"/>
  <c r="D4353" i="106" s="1"/>
  <c r="F109" i="34"/>
  <c r="L277" i="29"/>
  <c r="L293" i="29"/>
  <c r="G44" i="4"/>
  <c r="B7752" i="106"/>
  <c r="D7752" i="106" s="1"/>
  <c r="B1447" i="106"/>
  <c r="D1447" i="106" s="1"/>
  <c r="K280" i="29"/>
  <c r="G39" i="108"/>
  <c r="E39" i="108"/>
  <c r="B1433" i="106"/>
  <c r="D1433" i="106" s="1"/>
  <c r="K268" i="29"/>
  <c r="B1497" i="106" s="1"/>
  <c r="D1497" i="106" s="1"/>
  <c r="K256" i="29"/>
  <c r="B7098" i="106" s="1"/>
  <c r="D7098" i="106" s="1"/>
  <c r="B7097" i="106"/>
  <c r="D7097" i="106" s="1"/>
  <c r="B7081" i="106"/>
  <c r="D7081" i="106" s="1"/>
  <c r="K248" i="29"/>
  <c r="B7082" i="106" s="1"/>
  <c r="D7082" i="106" s="1"/>
  <c r="K236" i="29"/>
  <c r="B1479" i="106" s="1"/>
  <c r="D1479" i="106" s="1"/>
  <c r="B1415" i="106"/>
  <c r="D1415" i="106" s="1"/>
  <c r="K225" i="29"/>
  <c r="B1460" i="106" s="1"/>
  <c r="D1460" i="106" s="1"/>
  <c r="B1396" i="106"/>
  <c r="D1396" i="106" s="1"/>
  <c r="K217" i="29"/>
  <c r="B3391" i="106" s="1"/>
  <c r="D3391" i="106" s="1"/>
  <c r="B3388" i="106"/>
  <c r="D3388" i="106" s="1"/>
  <c r="B5860" i="106"/>
  <c r="D5860" i="106" s="1"/>
  <c r="B6813" i="106"/>
  <c r="D6813" i="106" s="1"/>
  <c r="F158" i="34"/>
  <c r="B6686" i="106"/>
  <c r="D6686" i="106" s="1"/>
  <c r="F137" i="34"/>
  <c r="B6625" i="106"/>
  <c r="D6625" i="106" s="1"/>
  <c r="B5763" i="106"/>
  <c r="D5763" i="106" s="1"/>
  <c r="B5749" i="106"/>
  <c r="D5749" i="106" s="1"/>
  <c r="G140" i="5"/>
  <c r="B5724" i="106"/>
  <c r="D5724" i="106" s="1"/>
  <c r="B4343" i="106"/>
  <c r="D4343" i="106" s="1"/>
  <c r="F135" i="34"/>
  <c r="B5822" i="106"/>
  <c r="D5822" i="106" s="1"/>
  <c r="B7106" i="106"/>
  <c r="D7106" i="106" s="1"/>
  <c r="H310" i="29"/>
  <c r="B7115" i="106" s="1"/>
  <c r="D7115" i="106" s="1"/>
  <c r="D303" i="29"/>
  <c r="B1525" i="106"/>
  <c r="D1525" i="106" s="1"/>
  <c r="B5907" i="106"/>
  <c r="D5907" i="106" s="1"/>
  <c r="H184" i="5"/>
  <c r="B5908" i="106" s="1"/>
  <c r="D5908" i="106" s="1"/>
  <c r="B9" i="7"/>
  <c r="B5871" i="106"/>
  <c r="D5871" i="106" s="1"/>
  <c r="H34" i="3"/>
  <c r="B6130" i="106"/>
  <c r="D6130" i="106" s="1"/>
  <c r="E38" i="4"/>
  <c r="B6286" i="106" s="1"/>
  <c r="D6286" i="106" s="1"/>
  <c r="B6245" i="106"/>
  <c r="D6245" i="106" s="1"/>
  <c r="B7753" i="106"/>
  <c r="D7753" i="106" s="1"/>
  <c r="H44" i="4"/>
  <c r="B7105" i="106"/>
  <c r="D7105" i="106" s="1"/>
  <c r="K306" i="29"/>
  <c r="E310" i="29"/>
  <c r="B7114" i="106" s="1"/>
  <c r="D7114" i="106" s="1"/>
  <c r="B1522" i="106"/>
  <c r="D1522" i="106" s="1"/>
  <c r="K302" i="29"/>
  <c r="B1558" i="106" s="1"/>
  <c r="D1558" i="106" s="1"/>
  <c r="B1519" i="106"/>
  <c r="D1519" i="106" s="1"/>
  <c r="K301" i="29"/>
  <c r="C303" i="29"/>
  <c r="B6371" i="106"/>
  <c r="D6371" i="106" s="1"/>
  <c r="H172" i="5"/>
  <c r="B5899" i="106" s="1"/>
  <c r="D5899" i="106" s="1"/>
  <c r="J303" i="29"/>
  <c r="B7100" i="106"/>
  <c r="D7100" i="106" s="1"/>
  <c r="B4365" i="106"/>
  <c r="D4365" i="106" s="1"/>
  <c r="H178" i="5"/>
  <c r="B7043" i="106"/>
  <c r="D7043" i="106" s="1"/>
  <c r="K309" i="29"/>
  <c r="B3717" i="106" s="1"/>
  <c r="D3717" i="106" s="1"/>
  <c r="B7112" i="106"/>
  <c r="D7112" i="106" s="1"/>
  <c r="B7099" i="106"/>
  <c r="D7099" i="106" s="1"/>
  <c r="I303" i="29"/>
  <c r="B1549" i="106"/>
  <c r="D1549" i="106" s="1"/>
  <c r="H303" i="29"/>
  <c r="B5874" i="106"/>
  <c r="D5874" i="106" s="1"/>
  <c r="H18" i="5"/>
  <c r="B5878" i="106" s="1"/>
  <c r="D5878" i="106" s="1"/>
  <c r="H108" i="5"/>
  <c r="B5886" i="106" s="1"/>
  <c r="D5886" i="106" s="1"/>
  <c r="B5882" i="106"/>
  <c r="D5882" i="106" s="1"/>
  <c r="L303" i="29"/>
  <c r="E37" i="4"/>
  <c r="B6242" i="106"/>
  <c r="D6242" i="106" s="1"/>
  <c r="B7110" i="106"/>
  <c r="D7110" i="106" s="1"/>
  <c r="K308" i="29"/>
  <c r="B4100" i="106" s="1"/>
  <c r="D4100" i="106" s="1"/>
  <c r="G303" i="29"/>
  <c r="B1543" i="106"/>
  <c r="D1543" i="106" s="1"/>
  <c r="B6619" i="106"/>
  <c r="D6619" i="106" s="1"/>
  <c r="H259" i="5"/>
  <c r="B5887" i="106"/>
  <c r="D5887" i="106" s="1"/>
  <c r="H121" i="5"/>
  <c r="B6299" i="106"/>
  <c r="D6299" i="106" s="1"/>
  <c r="B14" i="7"/>
  <c r="B1537" i="106"/>
  <c r="D1537" i="106" s="1"/>
  <c r="F303" i="29"/>
  <c r="B2848" i="106"/>
  <c r="D2848" i="106" s="1"/>
  <c r="H76" i="4"/>
  <c r="B3298" i="106" s="1"/>
  <c r="D3298" i="106" s="1"/>
  <c r="B7108" i="106"/>
  <c r="D7108" i="106" s="1"/>
  <c r="K307" i="29"/>
  <c r="B4099" i="106" s="1"/>
  <c r="D4099" i="106" s="1"/>
  <c r="B1531" i="106"/>
  <c r="D1531" i="106" s="1"/>
  <c r="E303" i="29"/>
  <c r="B5919" i="106"/>
  <c r="D5919" i="106" s="1"/>
  <c r="I18" i="5"/>
  <c r="B5923" i="106" s="1"/>
  <c r="D5923" i="106" s="1"/>
  <c r="B4215" i="106"/>
  <c r="D4215" i="106" s="1"/>
  <c r="I172" i="5"/>
  <c r="B5927" i="106"/>
  <c r="D5927" i="106" s="1"/>
  <c r="I108" i="5"/>
  <c r="B5930" i="106" s="1"/>
  <c r="D5930" i="106" s="1"/>
  <c r="B5917" i="106"/>
  <c r="D5917" i="106" s="1"/>
  <c r="B6139" i="106"/>
  <c r="D6139" i="106" s="1"/>
  <c r="I34" i="3"/>
  <c r="I44" i="4"/>
  <c r="B3317" i="106" s="1"/>
  <c r="D3317" i="106" s="1"/>
  <c r="B2772" i="106"/>
  <c r="D2772" i="106" s="1"/>
  <c r="B7125" i="106"/>
  <c r="D7125" i="106" s="1"/>
  <c r="J330" i="29"/>
  <c r="B6353" i="106"/>
  <c r="D6353" i="106" s="1"/>
  <c r="J121" i="5"/>
  <c r="I330" i="29"/>
  <c r="B7124" i="106"/>
  <c r="D7124" i="106" s="1"/>
  <c r="B6398" i="106"/>
  <c r="D6398" i="106" s="1"/>
  <c r="J178" i="5"/>
  <c r="H330" i="29"/>
  <c r="B7123" i="106"/>
  <c r="D7123" i="106" s="1"/>
  <c r="B6395" i="106"/>
  <c r="D6395" i="106" s="1"/>
  <c r="B6300" i="106"/>
  <c r="D6300" i="106" s="1"/>
  <c r="B6319" i="106"/>
  <c r="D6319" i="106" s="1"/>
  <c r="J108" i="5"/>
  <c r="B6351" i="106" s="1"/>
  <c r="D6351" i="106" s="1"/>
  <c r="G330" i="29"/>
  <c r="B7122" i="106"/>
  <c r="D7122" i="106" s="1"/>
  <c r="J76" i="4"/>
  <c r="B6261" i="106" s="1"/>
  <c r="D6261" i="106" s="1"/>
  <c r="B6239" i="106"/>
  <c r="D6239" i="106" s="1"/>
  <c r="J44" i="4"/>
  <c r="B7754" i="106"/>
  <c r="D7754" i="106" s="1"/>
  <c r="B7121" i="106"/>
  <c r="D7121" i="106" s="1"/>
  <c r="F330" i="29"/>
  <c r="J172" i="5"/>
  <c r="B6396" i="106" s="1"/>
  <c r="D6396" i="106" s="1"/>
  <c r="B6373" i="106"/>
  <c r="D6373" i="106" s="1"/>
  <c r="B7212" i="106"/>
  <c r="D7212" i="106" s="1"/>
  <c r="K339" i="29"/>
  <c r="B7213" i="106" s="1"/>
  <c r="D7213" i="106" s="1"/>
  <c r="B7120" i="106"/>
  <c r="D7120" i="106" s="1"/>
  <c r="E330" i="29"/>
  <c r="J12" i="5"/>
  <c r="B6298" i="106"/>
  <c r="D6298" i="106" s="1"/>
  <c r="B11" i="7"/>
  <c r="B7210" i="106"/>
  <c r="D7210" i="106" s="1"/>
  <c r="K338" i="29"/>
  <c r="B7211" i="106" s="1"/>
  <c r="D7211" i="106" s="1"/>
  <c r="B7119" i="106"/>
  <c r="D7119" i="106" s="1"/>
  <c r="D330" i="29"/>
  <c r="J34" i="3"/>
  <c r="B6131" i="106"/>
  <c r="D6131" i="106" s="1"/>
  <c r="H340" i="29"/>
  <c r="B7214" i="106" s="1"/>
  <c r="D7214" i="106" s="1"/>
  <c r="B7208" i="106"/>
  <c r="D7208" i="106" s="1"/>
  <c r="K337" i="29"/>
  <c r="B7697" i="106"/>
  <c r="D7697" i="106" s="1"/>
  <c r="K329" i="29"/>
  <c r="B7705" i="106" s="1"/>
  <c r="D7705" i="106" s="1"/>
  <c r="K328" i="29"/>
  <c r="B7696" i="106" s="1"/>
  <c r="D7696" i="106" s="1"/>
  <c r="B7688" i="106"/>
  <c r="D7688" i="106" s="1"/>
  <c r="B7190" i="106"/>
  <c r="D7190" i="106" s="1"/>
  <c r="K327" i="29"/>
  <c r="B7198" i="106" s="1"/>
  <c r="D7198" i="106" s="1"/>
  <c r="B7181" i="106"/>
  <c r="D7181" i="106" s="1"/>
  <c r="K326" i="29"/>
  <c r="B7189" i="106" s="1"/>
  <c r="D7189" i="106" s="1"/>
  <c r="K325" i="29"/>
  <c r="B7180" i="106" s="1"/>
  <c r="D7180" i="106" s="1"/>
  <c r="B7172" i="106"/>
  <c r="D7172" i="106" s="1"/>
  <c r="B7163" i="106"/>
  <c r="D7163" i="106" s="1"/>
  <c r="K324" i="29"/>
  <c r="B7171" i="106" s="1"/>
  <c r="D7171" i="106" s="1"/>
  <c r="B7154" i="106"/>
  <c r="D7154" i="106" s="1"/>
  <c r="K323" i="29"/>
  <c r="B7162" i="106" s="1"/>
  <c r="D7162" i="106" s="1"/>
  <c r="B7145" i="106"/>
  <c r="D7145" i="106" s="1"/>
  <c r="K322" i="29"/>
  <c r="B7153" i="106" s="1"/>
  <c r="D7153" i="106" s="1"/>
  <c r="K321" i="29"/>
  <c r="B7144" i="106" s="1"/>
  <c r="D7144" i="106" s="1"/>
  <c r="B7136" i="106"/>
  <c r="D7136"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3546" i="106"/>
  <c r="D3546" i="106" s="1"/>
  <c r="D42" i="36"/>
  <c r="K13" i="3"/>
  <c r="B6132" i="106"/>
  <c r="D6132" i="106" s="1"/>
  <c r="K361" i="29"/>
  <c r="B7239" i="106" s="1"/>
  <c r="D7239" i="106" s="1"/>
  <c r="B7238" i="106"/>
  <c r="D7238" i="106" s="1"/>
  <c r="B3631" i="106"/>
  <c r="D3631" i="106" s="1"/>
  <c r="E350" i="29"/>
  <c r="B6000" i="106"/>
  <c r="D6000" i="106" s="1"/>
  <c r="K121" i="5"/>
  <c r="B5996" i="106"/>
  <c r="D5996" i="106" s="1"/>
  <c r="K108" i="5"/>
  <c r="B5999" i="106" s="1"/>
  <c r="D5999" i="106" s="1"/>
  <c r="H362" i="29"/>
  <c r="B3657" i="106"/>
  <c r="D3657" i="106" s="1"/>
  <c r="K360" i="29"/>
  <c r="B3624" i="106"/>
  <c r="D3624" i="106" s="1"/>
  <c r="D350" i="29"/>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B6257" i="106"/>
  <c r="D6257" i="106" s="1"/>
  <c r="K76" i="4"/>
  <c r="B3586" i="106" s="1"/>
  <c r="D3586" i="106" s="1"/>
  <c r="B3579" i="106"/>
  <c r="D3579" i="106" s="1"/>
  <c r="D68" i="36"/>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K12" i="5"/>
  <c r="B12" i="7"/>
  <c r="B5985" i="106"/>
  <c r="D5985" i="106" s="1"/>
  <c r="L362" i="29"/>
  <c r="L365" i="29" s="1"/>
  <c r="K44" i="4"/>
  <c r="B7755" i="106"/>
  <c r="D7755" i="106" s="1"/>
  <c r="I47" i="4"/>
  <c r="G350" i="29"/>
  <c r="B3645" i="106"/>
  <c r="D3645" i="106" s="1"/>
  <c r="K178" i="5"/>
  <c r="B4368" i="106"/>
  <c r="D4368" i="106" s="1"/>
  <c r="B5520" i="106"/>
  <c r="D5520" i="106" s="1"/>
  <c r="B5925" i="106"/>
  <c r="D5925"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62" i="106"/>
  <c r="D3562" i="106" s="1"/>
  <c r="K5" i="29"/>
  <c r="G30" i="108" l="1"/>
  <c r="E30" i="108"/>
  <c r="H129" i="29"/>
  <c r="G65" i="29"/>
  <c r="B977" i="106" s="1"/>
  <c r="D977" i="106" s="1"/>
  <c r="L350" i="29"/>
  <c r="L172" i="29"/>
  <c r="L174" i="29" s="1"/>
  <c r="E129" i="29"/>
  <c r="B1241" i="106" s="1"/>
  <c r="D1241" i="106" s="1"/>
  <c r="F36" i="108"/>
  <c r="G38" i="108"/>
  <c r="J129" i="29"/>
  <c r="G53" i="29"/>
  <c r="B966" i="106" s="1"/>
  <c r="D966" i="106" s="1"/>
  <c r="G129" i="29"/>
  <c r="G72" i="29"/>
  <c r="B985" i="106" s="1"/>
  <c r="D985" i="106" s="1"/>
  <c r="K41" i="29"/>
  <c r="B1114" i="106" s="1"/>
  <c r="D1114" i="106" s="1"/>
  <c r="L53" i="29"/>
  <c r="D36" i="108"/>
  <c r="E38" i="108"/>
  <c r="K37" i="29"/>
  <c r="B1110" i="106" s="1"/>
  <c r="D1110" i="106" s="1"/>
  <c r="D33" i="29"/>
  <c r="L42" i="29"/>
  <c r="F72" i="29"/>
  <c r="B927" i="106" s="1"/>
  <c r="D927" i="106" s="1"/>
  <c r="D129" i="29"/>
  <c r="D151" i="29" s="1"/>
  <c r="B1234" i="106" s="1"/>
  <c r="D1234" i="106" s="1"/>
  <c r="L279" i="29"/>
  <c r="G12" i="5"/>
  <c r="B5725" i="106" s="1"/>
  <c r="D5725" i="106" s="1"/>
  <c r="L229" i="29"/>
  <c r="L352" i="29"/>
  <c r="B1093" i="106"/>
  <c r="D1093" i="106" s="1"/>
  <c r="C211" i="5"/>
  <c r="B5260" i="106" s="1"/>
  <c r="D5260" i="106" s="1"/>
  <c r="B5247" i="106"/>
  <c r="D5247" i="106" s="1"/>
  <c r="B5097" i="106"/>
  <c r="D5097" i="106" s="1"/>
  <c r="C82" i="5"/>
  <c r="B5102" i="106" s="1"/>
  <c r="D5102" i="106" s="1"/>
  <c r="B5113" i="106"/>
  <c r="D5113" i="106" s="1"/>
  <c r="C108" i="5"/>
  <c r="B5120" i="106" s="1"/>
  <c r="D5120" i="106" s="1"/>
  <c r="B5139" i="106"/>
  <c r="D5139" i="106" s="1"/>
  <c r="F114" i="34"/>
  <c r="F169" i="34"/>
  <c r="F146" i="34"/>
  <c r="F139" i="34"/>
  <c r="F154" i="34"/>
  <c r="F144" i="34"/>
  <c r="F123" i="34"/>
  <c r="B6905" i="106"/>
  <c r="D6905" i="106" s="1"/>
  <c r="J42" i="29"/>
  <c r="L100" i="29"/>
  <c r="B843" i="106"/>
  <c r="D843" i="106" s="1"/>
  <c r="E74" i="29"/>
  <c r="B871" i="106" s="1"/>
  <c r="D871" i="106" s="1"/>
  <c r="B1104" i="106"/>
  <c r="D1104" i="106" s="1"/>
  <c r="F37" i="34"/>
  <c r="K16" i="29"/>
  <c r="B1094" i="106" s="1"/>
  <c r="D1094" i="106" s="1"/>
  <c r="B706" i="106"/>
  <c r="D706" i="106" s="1"/>
  <c r="B6877" i="106"/>
  <c r="D6877" i="106" s="1"/>
  <c r="F39" i="34"/>
  <c r="B6895" i="106"/>
  <c r="D6895" i="106" s="1"/>
  <c r="F48" i="34"/>
  <c r="B6883" i="106"/>
  <c r="D6883" i="106" s="1"/>
  <c r="F42" i="34"/>
  <c r="B6918" i="106"/>
  <c r="D6918" i="106" s="1"/>
  <c r="I47" i="29"/>
  <c r="B6924" i="106" s="1"/>
  <c r="D6924" i="106" s="1"/>
  <c r="L84" i="29"/>
  <c r="B5175" i="106"/>
  <c r="D5175" i="106" s="1"/>
  <c r="C154" i="5"/>
  <c r="B5178" i="106" s="1"/>
  <c r="D5178" i="106" s="1"/>
  <c r="B5256" i="106"/>
  <c r="D5256" i="106" s="1"/>
  <c r="C216" i="5"/>
  <c r="B4411" i="106" s="1"/>
  <c r="D4411" i="106" s="1"/>
  <c r="B6401" i="106"/>
  <c r="D6401" i="106" s="1"/>
  <c r="C201" i="5"/>
  <c r="B5246" i="106" s="1"/>
  <c r="D5246" i="106" s="1"/>
  <c r="B5167" i="106"/>
  <c r="D5167" i="106" s="1"/>
  <c r="F108" i="34"/>
  <c r="F103" i="34"/>
  <c r="F101" i="34"/>
  <c r="B6889" i="106"/>
  <c r="D6889" i="106" s="1"/>
  <c r="F45" i="34"/>
  <c r="B5181" i="106"/>
  <c r="D5181" i="106" s="1"/>
  <c r="F112" i="34"/>
  <c r="B5122" i="106"/>
  <c r="D5122" i="106" s="1"/>
  <c r="C114" i="5"/>
  <c r="F133" i="34"/>
  <c r="F140" i="34"/>
  <c r="F166" i="34"/>
  <c r="F150" i="34"/>
  <c r="C67" i="5"/>
  <c r="B5090" i="106" s="1"/>
  <c r="D5090" i="106" s="1"/>
  <c r="K107" i="29"/>
  <c r="B2795" i="106" s="1"/>
  <c r="D2795" i="106" s="1"/>
  <c r="B2791" i="106"/>
  <c r="D2791" i="106" s="1"/>
  <c r="B5066" i="106"/>
  <c r="D5066" i="106" s="1"/>
  <c r="B1123" i="106"/>
  <c r="D1123" i="106" s="1"/>
  <c r="K57" i="29"/>
  <c r="B1125" i="106" s="1"/>
  <c r="D1125" i="106" s="1"/>
  <c r="B1131" i="106"/>
  <c r="D1131" i="106" s="1"/>
  <c r="E16" i="145"/>
  <c r="G16" i="145" s="1"/>
  <c r="C14" i="4"/>
  <c r="B2558" i="106" s="1"/>
  <c r="D2558" i="106" s="1"/>
  <c r="F52" i="34"/>
  <c r="B1144" i="106"/>
  <c r="D1144" i="106" s="1"/>
  <c r="B6893" i="106"/>
  <c r="D6893" i="106" s="1"/>
  <c r="F47" i="34"/>
  <c r="G42" i="29"/>
  <c r="B953" i="106"/>
  <c r="D953" i="106" s="1"/>
  <c r="B960" i="106"/>
  <c r="D960" i="106" s="1"/>
  <c r="G47" i="29"/>
  <c r="B963" i="106" s="1"/>
  <c r="D963" i="106" s="1"/>
  <c r="K92" i="29"/>
  <c r="B2089" i="106" s="1"/>
  <c r="D2089" i="106" s="1"/>
  <c r="B6995" i="106"/>
  <c r="D6995" i="106" s="1"/>
  <c r="B836" i="106"/>
  <c r="D836" i="106" s="1"/>
  <c r="H110" i="29"/>
  <c r="B6899" i="106"/>
  <c r="D6899" i="106" s="1"/>
  <c r="F50" i="34"/>
  <c r="L72" i="29"/>
  <c r="B5224" i="106"/>
  <c r="D5224" i="106" s="1"/>
  <c r="C178" i="5"/>
  <c r="B5148" i="106"/>
  <c r="D5148" i="106" s="1"/>
  <c r="C140" i="5"/>
  <c r="B5161" i="106" s="1"/>
  <c r="D5161" i="106" s="1"/>
  <c r="B5233" i="106"/>
  <c r="D5233" i="106" s="1"/>
  <c r="C191" i="5"/>
  <c r="C228" i="5"/>
  <c r="B5304" i="106" s="1"/>
  <c r="D5304" i="106" s="1"/>
  <c r="B5301" i="106"/>
  <c r="D5301" i="106" s="1"/>
  <c r="F152" i="34"/>
  <c r="F113" i="34"/>
  <c r="B1744" i="106"/>
  <c r="D1744" i="106" s="1"/>
  <c r="D4" i="7"/>
  <c r="B1760" i="106" s="1"/>
  <c r="D1760" i="106" s="1"/>
  <c r="B6887" i="106"/>
  <c r="D6887" i="106" s="1"/>
  <c r="F44" i="34"/>
  <c r="B1116" i="106"/>
  <c r="D1116" i="106" s="1"/>
  <c r="K47" i="29"/>
  <c r="B1119" i="106" s="1"/>
  <c r="D1119" i="106" s="1"/>
  <c r="B1120" i="106"/>
  <c r="D1120" i="106" s="1"/>
  <c r="K53" i="29"/>
  <c r="B1122" i="106" s="1"/>
  <c r="D1122" i="106" s="1"/>
  <c r="B2949" i="106"/>
  <c r="D2949" i="106" s="1"/>
  <c r="E84" i="29"/>
  <c r="K78" i="29"/>
  <c r="K108" i="29"/>
  <c r="B2796" i="106" s="1"/>
  <c r="D2796" i="106" s="1"/>
  <c r="B2792" i="106"/>
  <c r="D2792" i="106" s="1"/>
  <c r="C13" i="3"/>
  <c r="B6903" i="106"/>
  <c r="D6903" i="106" s="1"/>
  <c r="B6853" i="106"/>
  <c r="D6853" i="106" s="1"/>
  <c r="F35" i="34"/>
  <c r="B6881" i="106"/>
  <c r="D6881" i="106" s="1"/>
  <c r="F41" i="34"/>
  <c r="B1146" i="106"/>
  <c r="D1146" i="106" s="1"/>
  <c r="B937" i="106"/>
  <c r="D937" i="106" s="1"/>
  <c r="G33" i="29"/>
  <c r="B5106" i="106"/>
  <c r="D5106" i="106" s="1"/>
  <c r="F97" i="34"/>
  <c r="F145" i="34"/>
  <c r="F153" i="34"/>
  <c r="F118" i="34"/>
  <c r="F174" i="34"/>
  <c r="F121" i="34"/>
  <c r="F122" i="34"/>
  <c r="F157" i="34"/>
  <c r="B6885" i="106"/>
  <c r="D6885" i="106" s="1"/>
  <c r="F43" i="34"/>
  <c r="L33" i="29"/>
  <c r="B1121" i="106"/>
  <c r="D1121" i="106" s="1"/>
  <c r="E12" i="145"/>
  <c r="B5064" i="106"/>
  <c r="D5064" i="106" s="1"/>
  <c r="B17" i="7"/>
  <c r="B785" i="106"/>
  <c r="D785" i="106" s="1"/>
  <c r="D74" i="29"/>
  <c r="B813" i="106" s="1"/>
  <c r="D813" i="106" s="1"/>
  <c r="B720" i="106"/>
  <c r="D720" i="106" s="1"/>
  <c r="B6997" i="106"/>
  <c r="D6997" i="106" s="1"/>
  <c r="K100" i="29"/>
  <c r="B7013" i="106" s="1"/>
  <c r="D7013" i="106" s="1"/>
  <c r="B91" i="106"/>
  <c r="D91" i="106" s="1"/>
  <c r="B778" i="106"/>
  <c r="D778" i="106" s="1"/>
  <c r="I42" i="29"/>
  <c r="B6904" i="106"/>
  <c r="D6904" i="106" s="1"/>
  <c r="L47" i="29"/>
  <c r="B5103" i="106"/>
  <c r="D5103" i="106" s="1"/>
  <c r="F96" i="34"/>
  <c r="C93" i="5"/>
  <c r="B5112" i="106" s="1"/>
  <c r="D5112" i="106" s="1"/>
  <c r="D12" i="171"/>
  <c r="H33" i="29"/>
  <c r="K36" i="29"/>
  <c r="E14" i="145"/>
  <c r="G14" i="145" s="1"/>
  <c r="B1124" i="106"/>
  <c r="D1124" i="106" s="1"/>
  <c r="K82" i="29"/>
  <c r="B2977" i="106" s="1"/>
  <c r="D2977" i="106" s="1"/>
  <c r="B2953" i="106"/>
  <c r="D2953" i="106" s="1"/>
  <c r="C75" i="5"/>
  <c r="C109" i="5" s="1"/>
  <c r="B6891" i="106"/>
  <c r="D6891" i="106" s="1"/>
  <c r="F46" i="34"/>
  <c r="L92" i="29"/>
  <c r="B901" i="106"/>
  <c r="D901" i="106" s="1"/>
  <c r="F74" i="29"/>
  <c r="B929" i="106" s="1"/>
  <c r="D929" i="106" s="1"/>
  <c r="B2947" i="106"/>
  <c r="D2947" i="106" s="1"/>
  <c r="K101" i="29"/>
  <c r="B7015" i="106" s="1"/>
  <c r="D7015" i="106" s="1"/>
  <c r="B6897" i="106"/>
  <c r="D6897" i="106" s="1"/>
  <c r="F49" i="34"/>
  <c r="C259" i="5"/>
  <c r="B6833" i="106" s="1"/>
  <c r="D6833" i="106" s="1"/>
  <c r="B6614" i="106"/>
  <c r="D6614" i="106" s="1"/>
  <c r="B5111" i="106"/>
  <c r="D5111" i="106" s="1"/>
  <c r="F100" i="34"/>
  <c r="F125" i="34"/>
  <c r="F138" i="34"/>
  <c r="F170" i="34"/>
  <c r="F171" i="34"/>
  <c r="F116" i="34"/>
  <c r="F134" i="34"/>
  <c r="B6901" i="106"/>
  <c r="D6901" i="106" s="1"/>
  <c r="F51" i="34"/>
  <c r="E13" i="145"/>
  <c r="G13" i="145" s="1"/>
  <c r="B2724" i="106"/>
  <c r="D2724" i="106" s="1"/>
  <c r="E17" i="145"/>
  <c r="G17" i="145" s="1"/>
  <c r="K72" i="29"/>
  <c r="B1141" i="106" s="1"/>
  <c r="D1141" i="106" s="1"/>
  <c r="B1134" i="106"/>
  <c r="D1134" i="106" s="1"/>
  <c r="C144" i="5"/>
  <c r="B5165" i="106" s="1"/>
  <c r="D5165" i="106" s="1"/>
  <c r="B6848" i="106"/>
  <c r="D6848" i="106" s="1"/>
  <c r="F34" i="34"/>
  <c r="B1107" i="106"/>
  <c r="D1107" i="106" s="1"/>
  <c r="F38" i="34"/>
  <c r="K19" i="29"/>
  <c r="B3381" i="106" s="1"/>
  <c r="D3381" i="106" s="1"/>
  <c r="C44" i="4"/>
  <c r="B894" i="106"/>
  <c r="D894" i="106" s="1"/>
  <c r="L65" i="29"/>
  <c r="B5230" i="106"/>
  <c r="D5230" i="106" s="1"/>
  <c r="F126" i="34"/>
  <c r="C184" i="5"/>
  <c r="B5232" i="106" s="1"/>
  <c r="D5232" i="106" s="1"/>
  <c r="B5133" i="106"/>
  <c r="D5133" i="106" s="1"/>
  <c r="C131" i="5"/>
  <c r="F105" i="34" s="1"/>
  <c r="B5126" i="106"/>
  <c r="D5126" i="106" s="1"/>
  <c r="C121" i="5"/>
  <c r="F149" i="34"/>
  <c r="F29" i="34" s="1"/>
  <c r="B727" i="106"/>
  <c r="D727" i="106" s="1"/>
  <c r="C74" i="29"/>
  <c r="B755" i="106" s="1"/>
  <c r="D755" i="106" s="1"/>
  <c r="E15" i="145"/>
  <c r="B1126" i="106"/>
  <c r="D1126" i="106" s="1"/>
  <c r="K65" i="29"/>
  <c r="B1133" i="106" s="1"/>
  <c r="D1133" i="106" s="1"/>
  <c r="I33" i="29"/>
  <c r="B2081" i="106"/>
  <c r="D2081" i="106" s="1"/>
  <c r="H102" i="29"/>
  <c r="B1047" i="106" s="1"/>
  <c r="D1047" i="106" s="1"/>
  <c r="K11" i="29"/>
  <c r="B6879" i="106"/>
  <c r="D6879" i="106" s="1"/>
  <c r="F40" i="34"/>
  <c r="B1017" i="106"/>
  <c r="D1017" i="106" s="1"/>
  <c r="H74" i="29"/>
  <c r="B1045" i="106" s="1"/>
  <c r="D1045" i="106" s="1"/>
  <c r="D34" i="3"/>
  <c r="B6126" i="106"/>
  <c r="D6126" i="106" s="1"/>
  <c r="B1258" i="106"/>
  <c r="D1258" i="106" s="1"/>
  <c r="G151" i="29"/>
  <c r="B1233" i="106"/>
  <c r="D1233" i="106" s="1"/>
  <c r="L127" i="29"/>
  <c r="L129" i="29" s="1"/>
  <c r="B7038" i="106"/>
  <c r="D7038" i="106" s="1"/>
  <c r="J151" i="29"/>
  <c r="B7052" i="106" s="1"/>
  <c r="D7052" i="106" s="1"/>
  <c r="F15" i="145"/>
  <c r="B1274" i="106"/>
  <c r="D1274" i="106" s="1"/>
  <c r="G26" i="108"/>
  <c r="E26" i="108"/>
  <c r="K127" i="29"/>
  <c r="B1279" i="106" s="1"/>
  <c r="D1279" i="106" s="1"/>
  <c r="B2805" i="106"/>
  <c r="D2805" i="106" s="1"/>
  <c r="F56" i="34"/>
  <c r="D14" i="4"/>
  <c r="B2570" i="106" s="1"/>
  <c r="D2570" i="106" s="1"/>
  <c r="B1266" i="106"/>
  <c r="D1266" i="106" s="1"/>
  <c r="B109" i="106"/>
  <c r="D109" i="106" s="1"/>
  <c r="B5485" i="106"/>
  <c r="D5485" i="106" s="1"/>
  <c r="D228" i="5"/>
  <c r="B5488" i="106" s="1"/>
  <c r="D5488" i="106" s="1"/>
  <c r="B5348" i="106"/>
  <c r="D5348" i="106" s="1"/>
  <c r="B2091" i="106"/>
  <c r="D2091" i="106" s="1"/>
  <c r="H139" i="29"/>
  <c r="B1267" i="106" s="1"/>
  <c r="D1267" i="106" s="1"/>
  <c r="E139" i="29"/>
  <c r="B4203" i="106" s="1"/>
  <c r="D4203" i="106" s="1"/>
  <c r="B4202" i="106"/>
  <c r="D4202" i="106" s="1"/>
  <c r="B5360" i="106"/>
  <c r="D5360" i="106" s="1"/>
  <c r="D5" i="4"/>
  <c r="B3406" i="106" s="1"/>
  <c r="D3406" i="106" s="1"/>
  <c r="B5330" i="106"/>
  <c r="D5330" i="106" s="1"/>
  <c r="B13" i="7"/>
  <c r="C129" i="29"/>
  <c r="B5367" i="106"/>
  <c r="D5367" i="106" s="1"/>
  <c r="H149" i="29"/>
  <c r="B1272" i="106" s="1"/>
  <c r="D1272" i="106" s="1"/>
  <c r="B7047" i="106"/>
  <c r="D7047" i="106" s="1"/>
  <c r="B2986" i="106"/>
  <c r="D2986" i="106" s="1"/>
  <c r="K137" i="29"/>
  <c r="B5340" i="106"/>
  <c r="D5340" i="106" s="1"/>
  <c r="D12" i="5"/>
  <c r="B5" i="7"/>
  <c r="B5328" i="106"/>
  <c r="D5328" i="106" s="1"/>
  <c r="B5369" i="106"/>
  <c r="D5369" i="106" s="1"/>
  <c r="D172" i="5"/>
  <c r="B5412" i="106" s="1"/>
  <c r="D5412" i="106" s="1"/>
  <c r="B4080" i="106"/>
  <c r="D4080" i="106" s="1"/>
  <c r="K129" i="29"/>
  <c r="B1283" i="106"/>
  <c r="D1283" i="106" s="1"/>
  <c r="K147" i="29"/>
  <c r="B5423" i="106"/>
  <c r="D5423" i="106" s="1"/>
  <c r="B3235" i="106"/>
  <c r="D3235" i="106" s="1"/>
  <c r="D77" i="4"/>
  <c r="B3238" i="106" s="1"/>
  <c r="D3238" i="106" s="1"/>
  <c r="B5341" i="106"/>
  <c r="D5341" i="106" s="1"/>
  <c r="F151" i="29"/>
  <c r="B1250" i="106" s="1"/>
  <c r="D1250" i="106" s="1"/>
  <c r="B1249" i="106"/>
  <c r="D1249" i="106" s="1"/>
  <c r="I129" i="29"/>
  <c r="L137" i="29"/>
  <c r="L139" i="29" s="1"/>
  <c r="B4396" i="106"/>
  <c r="D4396" i="106" s="1"/>
  <c r="B7778" i="106"/>
  <c r="D7778" i="106" s="1"/>
  <c r="K160" i="29"/>
  <c r="B1756" i="106"/>
  <c r="D1756" i="106" s="1"/>
  <c r="D15" i="7"/>
  <c r="B1772" i="106" s="1"/>
  <c r="D1772" i="106" s="1"/>
  <c r="B139" i="106"/>
  <c r="D139" i="106" s="1"/>
  <c r="E41" i="3"/>
  <c r="B141" i="106" s="1"/>
  <c r="D141" i="106" s="1"/>
  <c r="B1324" i="106"/>
  <c r="D1324" i="106" s="1"/>
  <c r="K168" i="29"/>
  <c r="B1314" i="106"/>
  <c r="D1314" i="106" s="1"/>
  <c r="H172" i="29"/>
  <c r="B6835" i="106"/>
  <c r="D6835" i="106" s="1"/>
  <c r="E273" i="5"/>
  <c r="B7747" i="106" s="1"/>
  <c r="D7747" i="106" s="1"/>
  <c r="B1308" i="106"/>
  <c r="D1308" i="106" s="1"/>
  <c r="E174" i="29"/>
  <c r="B1309" i="106" s="1"/>
  <c r="D1309" i="106" s="1"/>
  <c r="B131" i="106"/>
  <c r="D131" i="106" s="1"/>
  <c r="D6" i="7"/>
  <c r="B1762" i="106" s="1"/>
  <c r="D1762" i="106" s="1"/>
  <c r="B1746" i="106"/>
  <c r="D1746" i="106" s="1"/>
  <c r="E12" i="5"/>
  <c r="B4372" i="106"/>
  <c r="D4372" i="106" s="1"/>
  <c r="E274" i="5"/>
  <c r="B1329" i="106"/>
  <c r="D1329" i="106" s="1"/>
  <c r="F61" i="34"/>
  <c r="B5534" i="106"/>
  <c r="D5534" i="106" s="1"/>
  <c r="E173" i="5"/>
  <c r="E196" i="29"/>
  <c r="B1352" i="106" s="1"/>
  <c r="D1352" i="106" s="1"/>
  <c r="B2823" i="106"/>
  <c r="D2823" i="106" s="1"/>
  <c r="B5568" i="106"/>
  <c r="D5568" i="106" s="1"/>
  <c r="F20" i="34"/>
  <c r="B3007" i="106"/>
  <c r="D3007" i="106" s="1"/>
  <c r="F76" i="4"/>
  <c r="B3254" i="106" s="1"/>
  <c r="D3254" i="106" s="1"/>
  <c r="L194" i="29"/>
  <c r="L196" i="29" s="1"/>
  <c r="B5655" i="106"/>
  <c r="D5655" i="106" s="1"/>
  <c r="B1351" i="106"/>
  <c r="D1351" i="106" s="1"/>
  <c r="F64" i="34"/>
  <c r="B4211" i="106"/>
  <c r="D4211" i="106" s="1"/>
  <c r="F44" i="4"/>
  <c r="D72" i="36"/>
  <c r="K192" i="29"/>
  <c r="B3011" i="106" s="1"/>
  <c r="D3011" i="106" s="1"/>
  <c r="B2993" i="106"/>
  <c r="D2993" i="106" s="1"/>
  <c r="B5599" i="106"/>
  <c r="D5599" i="106" s="1"/>
  <c r="L184" i="29"/>
  <c r="F63" i="5"/>
  <c r="B5579" i="106" s="1"/>
  <c r="D5579" i="106" s="1"/>
  <c r="D210" i="29"/>
  <c r="B1346" i="106" s="1"/>
  <c r="D1346" i="106" s="1"/>
  <c r="B1345" i="106"/>
  <c r="D1345" i="106" s="1"/>
  <c r="F224" i="5"/>
  <c r="B5703" i="106" s="1"/>
  <c r="D5703" i="106" s="1"/>
  <c r="G184" i="29"/>
  <c r="B1372" i="106"/>
  <c r="D1372" i="106" s="1"/>
  <c r="K200" i="29"/>
  <c r="B1384" i="106" s="1"/>
  <c r="D1384" i="106" s="1"/>
  <c r="B5592" i="106"/>
  <c r="D5592" i="106" s="1"/>
  <c r="F5" i="4"/>
  <c r="B3408" i="106" s="1"/>
  <c r="D3408" i="106" s="1"/>
  <c r="B4397" i="106"/>
  <c r="D4397" i="106" s="1"/>
  <c r="L204" i="29"/>
  <c r="L208" i="29" s="1"/>
  <c r="B2991" i="106"/>
  <c r="D2991" i="106" s="1"/>
  <c r="K190" i="29"/>
  <c r="B3009" i="106" s="1"/>
  <c r="D3009" i="106" s="1"/>
  <c r="H184" i="29"/>
  <c r="B4086" i="106"/>
  <c r="D4086" i="106" s="1"/>
  <c r="K191" i="29"/>
  <c r="B3010" i="106" s="1"/>
  <c r="D3010" i="106" s="1"/>
  <c r="B5614" i="106"/>
  <c r="D5614" i="106" s="1"/>
  <c r="F172" i="5"/>
  <c r="B5644" i="106" s="1"/>
  <c r="D5644" i="106" s="1"/>
  <c r="H194" i="29"/>
  <c r="F108" i="5"/>
  <c r="B5587" i="106" s="1"/>
  <c r="D5587" i="106" s="1"/>
  <c r="F12" i="5"/>
  <c r="I184" i="29"/>
  <c r="B7057" i="106"/>
  <c r="D7057" i="106" s="1"/>
  <c r="F30" i="34"/>
  <c r="B4354" i="106"/>
  <c r="D4354" i="106" s="1"/>
  <c r="J184" i="29"/>
  <c r="B7058" i="106"/>
  <c r="D7058" i="106" s="1"/>
  <c r="F14" i="4"/>
  <c r="B2597" i="106" s="1"/>
  <c r="D2597" i="106" s="1"/>
  <c r="B2836" i="106"/>
  <c r="D2836" i="106" s="1"/>
  <c r="F62" i="34"/>
  <c r="H204" i="29"/>
  <c r="F13" i="3"/>
  <c r="B5569" i="106"/>
  <c r="D5569" i="106" s="1"/>
  <c r="F21" i="34"/>
  <c r="B1747" i="106"/>
  <c r="D1747" i="106" s="1"/>
  <c r="D7" i="7"/>
  <c r="B1763" i="106" s="1"/>
  <c r="D1763" i="106" s="1"/>
  <c r="B1383" i="106"/>
  <c r="D1383" i="106" s="1"/>
  <c r="K204" i="29"/>
  <c r="B5756" i="106"/>
  <c r="D5756" i="106" s="1"/>
  <c r="F107" i="34"/>
  <c r="B18" i="7"/>
  <c r="B5780" i="106"/>
  <c r="D5780" i="106" s="1"/>
  <c r="B1489" i="106"/>
  <c r="D1489" i="106" s="1"/>
  <c r="K261" i="29"/>
  <c r="B1491" i="106" s="1"/>
  <c r="D1491" i="106" s="1"/>
  <c r="B3390" i="106"/>
  <c r="D3390" i="106" s="1"/>
  <c r="K229" i="29"/>
  <c r="B1473" i="106"/>
  <c r="D1473" i="106" s="1"/>
  <c r="F71" i="34"/>
  <c r="B7076" i="106"/>
  <c r="D7076" i="106" s="1"/>
  <c r="F68" i="34"/>
  <c r="B1427" i="106"/>
  <c r="D1427" i="106" s="1"/>
  <c r="B3723" i="106"/>
  <c r="D3723" i="106" s="1"/>
  <c r="K285" i="29"/>
  <c r="B4357" i="106"/>
  <c r="D4357" i="106" s="1"/>
  <c r="F128" i="34"/>
  <c r="G273" i="5"/>
  <c r="B5863" i="106" s="1"/>
  <c r="D5863" i="106" s="1"/>
  <c r="B4398" i="106"/>
  <c r="D4398" i="106" s="1"/>
  <c r="B188" i="106"/>
  <c r="D188" i="106" s="1"/>
  <c r="G41" i="3"/>
  <c r="B190" i="106" s="1"/>
  <c r="D190" i="106" s="1"/>
  <c r="B1410" i="106"/>
  <c r="D1410" i="106" s="1"/>
  <c r="B1511" i="106"/>
  <c r="D1511" i="106" s="1"/>
  <c r="F72" i="34"/>
  <c r="G14" i="4"/>
  <c r="B2609" i="106" s="1"/>
  <c r="D2609" i="106" s="1"/>
  <c r="B5803" i="106"/>
  <c r="D5803" i="106" s="1"/>
  <c r="F130" i="34"/>
  <c r="B5784" i="106"/>
  <c r="D5784" i="106" s="1"/>
  <c r="B6409" i="106"/>
  <c r="D6409" i="106" s="1"/>
  <c r="F129" i="34"/>
  <c r="B1470" i="106"/>
  <c r="D1470" i="106" s="1"/>
  <c r="F70" i="34"/>
  <c r="B1475" i="106"/>
  <c r="D1475" i="106" s="1"/>
  <c r="K238" i="29"/>
  <c r="B1748" i="106"/>
  <c r="D1748" i="106" s="1"/>
  <c r="D8" i="7"/>
  <c r="B1764" i="106" s="1"/>
  <c r="D1764" i="106" s="1"/>
  <c r="G114" i="5"/>
  <c r="B5738" i="106"/>
  <c r="D5738" i="106" s="1"/>
  <c r="B1482" i="106"/>
  <c r="D1482" i="106" s="1"/>
  <c r="K243" i="29"/>
  <c r="B1485" i="106" s="1"/>
  <c r="D1485" i="106" s="1"/>
  <c r="F69" i="34"/>
  <c r="B7078" i="106"/>
  <c r="D7078" i="106" s="1"/>
  <c r="K270" i="29"/>
  <c r="B1500" i="106" s="1"/>
  <c r="D1500" i="106" s="1"/>
  <c r="B1492" i="106"/>
  <c r="D1492" i="106" s="1"/>
  <c r="B1512" i="106"/>
  <c r="D1512" i="106" s="1"/>
  <c r="K293" i="29"/>
  <c r="B5723" i="106"/>
  <c r="D5723" i="106" s="1"/>
  <c r="B16" i="7"/>
  <c r="B1486" i="106"/>
  <c r="D1486" i="106" s="1"/>
  <c r="K257" i="29"/>
  <c r="B1488" i="106" s="1"/>
  <c r="D1488" i="106" s="1"/>
  <c r="B3422" i="106"/>
  <c r="D3422" i="106" s="1"/>
  <c r="G13" i="3"/>
  <c r="D38" i="36"/>
  <c r="B3258" i="106"/>
  <c r="D3258" i="106" s="1"/>
  <c r="G77" i="4"/>
  <c r="B3261" i="106" s="1"/>
  <c r="D3261" i="106" s="1"/>
  <c r="B4414" i="106"/>
  <c r="D4414" i="106" s="1"/>
  <c r="B1421" i="106"/>
  <c r="D1421" i="106" s="1"/>
  <c r="E22" i="108"/>
  <c r="B1501" i="106"/>
  <c r="D1501" i="106" s="1"/>
  <c r="B5847" i="106"/>
  <c r="D5847" i="106" s="1"/>
  <c r="B1417" i="106"/>
  <c r="D1417" i="106" s="1"/>
  <c r="D279" i="29"/>
  <c r="G172" i="5"/>
  <c r="B5770" i="106" s="1"/>
  <c r="D5770" i="106" s="1"/>
  <c r="B5752" i="106"/>
  <c r="D5752" i="106" s="1"/>
  <c r="F106" i="34"/>
  <c r="B1452" i="106"/>
  <c r="D1452" i="106" s="1"/>
  <c r="H295" i="29"/>
  <c r="B1454" i="106" s="1"/>
  <c r="D1454" i="106" s="1"/>
  <c r="B5748" i="106"/>
  <c r="D5748" i="106" s="1"/>
  <c r="B1442" i="106"/>
  <c r="D1442" i="106" s="1"/>
  <c r="K276" i="29"/>
  <c r="B1506" i="106" s="1"/>
  <c r="D1506" i="106" s="1"/>
  <c r="F37" i="108"/>
  <c r="D37" i="108"/>
  <c r="F67" i="34"/>
  <c r="B7074" i="106"/>
  <c r="D7074" i="106" s="1"/>
  <c r="B6285" i="106"/>
  <c r="D6285" i="106" s="1"/>
  <c r="E44" i="4"/>
  <c r="H12" i="5"/>
  <c r="B1541" i="106"/>
  <c r="D1541" i="106" s="1"/>
  <c r="F312" i="29"/>
  <c r="B1542" i="106" s="1"/>
  <c r="D1542" i="106" s="1"/>
  <c r="H273" i="5"/>
  <c r="B4441" i="106" s="1"/>
  <c r="D4441" i="106" s="1"/>
  <c r="B6838" i="106"/>
  <c r="D6838" i="106" s="1"/>
  <c r="B1553" i="106"/>
  <c r="D1553" i="106" s="1"/>
  <c r="H312" i="29"/>
  <c r="B1554" i="106" s="1"/>
  <c r="D1554" i="106" s="1"/>
  <c r="B4950" i="106"/>
  <c r="D4950" i="106" s="1"/>
  <c r="B1523" i="106"/>
  <c r="D1523" i="106" s="1"/>
  <c r="C312" i="29"/>
  <c r="B1524" i="106" s="1"/>
  <c r="D1524" i="106" s="1"/>
  <c r="B3296" i="106"/>
  <c r="D3296" i="106" s="1"/>
  <c r="H77" i="4"/>
  <c r="B3299" i="106" s="1"/>
  <c r="D3299" i="106" s="1"/>
  <c r="B1751" i="106"/>
  <c r="D1751" i="106" s="1"/>
  <c r="D9" i="7"/>
  <c r="B1767" i="106" s="1"/>
  <c r="D1767" i="106" s="1"/>
  <c r="B1555" i="106"/>
  <c r="D1555" i="106" s="1"/>
  <c r="K303" i="29"/>
  <c r="H13" i="3"/>
  <c r="B3425" i="106"/>
  <c r="D3425" i="106" s="1"/>
  <c r="D39" i="36"/>
  <c r="B1547" i="106"/>
  <c r="D1547" i="106" s="1"/>
  <c r="G312" i="29"/>
  <c r="B1548" i="106" s="1"/>
  <c r="D1548" i="106" s="1"/>
  <c r="B7103" i="106"/>
  <c r="D7103" i="106" s="1"/>
  <c r="I312" i="29"/>
  <c r="B7116" i="106" s="1"/>
  <c r="D7116" i="106" s="1"/>
  <c r="B7104" i="106"/>
  <c r="D7104" i="106" s="1"/>
  <c r="J312" i="29"/>
  <c r="B7117" i="106" s="1"/>
  <c r="D7117" i="106" s="1"/>
  <c r="B1754" i="106"/>
  <c r="D1754" i="106" s="1"/>
  <c r="D14" i="7"/>
  <c r="B1770" i="106" s="1"/>
  <c r="D1770" i="106" s="1"/>
  <c r="L310" i="29"/>
  <c r="L312" i="29" s="1"/>
  <c r="B1529" i="106"/>
  <c r="D1529" i="106" s="1"/>
  <c r="D312" i="29"/>
  <c r="B1530" i="106" s="1"/>
  <c r="D1530" i="106" s="1"/>
  <c r="B5880" i="106"/>
  <c r="D5880" i="106" s="1"/>
  <c r="B211" i="106"/>
  <c r="D211" i="106" s="1"/>
  <c r="H41" i="3"/>
  <c r="B213" i="106" s="1"/>
  <c r="D213" i="106" s="1"/>
  <c r="B1535" i="106"/>
  <c r="D1535" i="106" s="1"/>
  <c r="E312" i="29"/>
  <c r="B1536" i="106" s="1"/>
  <c r="D1536" i="106" s="1"/>
  <c r="B5893" i="106"/>
  <c r="D5893" i="106" s="1"/>
  <c r="H173" i="5"/>
  <c r="B7107" i="106"/>
  <c r="D7107" i="106" s="1"/>
  <c r="K310" i="29"/>
  <c r="B5916" i="106"/>
  <c r="D5916" i="106" s="1"/>
  <c r="I12" i="5"/>
  <c r="B10" i="7"/>
  <c r="B4363" i="106"/>
  <c r="D4363" i="106" s="1"/>
  <c r="I173" i="5"/>
  <c r="I67" i="5"/>
  <c r="B5926" i="106" s="1"/>
  <c r="D5926" i="106" s="1"/>
  <c r="B5924" i="106"/>
  <c r="D5924" i="106" s="1"/>
  <c r="B2910" i="106"/>
  <c r="D2910" i="106" s="1"/>
  <c r="I41" i="3"/>
  <c r="B2913" i="106" s="1"/>
  <c r="D2913" i="106" s="1"/>
  <c r="I13" i="3"/>
  <c r="H24" i="118"/>
  <c r="D40" i="36"/>
  <c r="B3427" i="106"/>
  <c r="D3427" i="106" s="1"/>
  <c r="J13" i="3"/>
  <c r="D41" i="36"/>
  <c r="B6217" i="106"/>
  <c r="D6217" i="106" s="1"/>
  <c r="B7200" i="106"/>
  <c r="D7200" i="106" s="1"/>
  <c r="D342" i="29"/>
  <c r="B7217" i="106" s="1"/>
  <c r="D7217" i="106" s="1"/>
  <c r="B6301" i="106"/>
  <c r="D6301" i="106" s="1"/>
  <c r="B7209" i="106"/>
  <c r="D7209" i="106" s="1"/>
  <c r="K340" i="29"/>
  <c r="B7201" i="106"/>
  <c r="D7201" i="106" s="1"/>
  <c r="E342" i="29"/>
  <c r="B7218" i="106" s="1"/>
  <c r="D7218" i="106" s="1"/>
  <c r="J274" i="5"/>
  <c r="B6400" i="106"/>
  <c r="D6400" i="106" s="1"/>
  <c r="B6357" i="106"/>
  <c r="D6357" i="106" s="1"/>
  <c r="J173" i="5"/>
  <c r="B6316" i="106"/>
  <c r="D6316" i="106" s="1"/>
  <c r="B7199" i="106"/>
  <c r="D7199" i="106" s="1"/>
  <c r="C342" i="29"/>
  <c r="B7216" i="106" s="1"/>
  <c r="D7216" i="106" s="1"/>
  <c r="B7126" i="106"/>
  <c r="D7126" i="106" s="1"/>
  <c r="K330" i="29"/>
  <c r="B7202" i="106"/>
  <c r="D7202" i="106" s="1"/>
  <c r="F342" i="29"/>
  <c r="B7219" i="106" s="1"/>
  <c r="D7219" i="106" s="1"/>
  <c r="B7206" i="106"/>
  <c r="D7206" i="106" s="1"/>
  <c r="J342" i="29"/>
  <c r="B7223" i="106" s="1"/>
  <c r="D7223" i="106" s="1"/>
  <c r="B6317" i="106"/>
  <c r="D6317" i="106" s="1"/>
  <c r="G342" i="29"/>
  <c r="B7220" i="106" s="1"/>
  <c r="D7220" i="106" s="1"/>
  <c r="B7203" i="106"/>
  <c r="D7203" i="106" s="1"/>
  <c r="L340" i="29"/>
  <c r="B7204" i="106"/>
  <c r="D7204" i="106" s="1"/>
  <c r="H342" i="29"/>
  <c r="B7221" i="106" s="1"/>
  <c r="D7221" i="106" s="1"/>
  <c r="B7205" i="106"/>
  <c r="D7205" i="106" s="1"/>
  <c r="I342" i="29"/>
  <c r="B7222" i="106" s="1"/>
  <c r="D7222" i="106" s="1"/>
  <c r="B6191" i="106"/>
  <c r="D6191" i="106" s="1"/>
  <c r="J41" i="3"/>
  <c r="B6216" i="106" s="1"/>
  <c r="D6216" i="106" s="1"/>
  <c r="L330" i="29"/>
  <c r="B1752" i="106"/>
  <c r="D1752" i="106" s="1"/>
  <c r="D11" i="7"/>
  <c r="B1768" i="106" s="1"/>
  <c r="D1768" i="106" s="1"/>
  <c r="B6238" i="106"/>
  <c r="D6238" i="106" s="1"/>
  <c r="J77" i="4"/>
  <c r="B6262" i="106" s="1"/>
  <c r="D6262" i="106" s="1"/>
  <c r="B3675" i="106"/>
  <c r="D3675" i="106" s="1"/>
  <c r="K362" i="29"/>
  <c r="B4951" i="106"/>
  <c r="D4951" i="106" s="1"/>
  <c r="K274" i="5"/>
  <c r="B4103" i="106"/>
  <c r="D4103" i="106" s="1"/>
  <c r="D18" i="7"/>
  <c r="B4105" i="106" s="1"/>
  <c r="D4105" i="106" s="1"/>
  <c r="I352" i="29"/>
  <c r="B7230" i="106"/>
  <c r="D7230" i="106" s="1"/>
  <c r="B7231" i="106"/>
  <c r="D7231" i="106" s="1"/>
  <c r="J352" i="29"/>
  <c r="H365" i="29"/>
  <c r="B7242" i="106" s="1"/>
  <c r="D7242" i="106" s="1"/>
  <c r="B3658" i="106"/>
  <c r="D3658" i="106" s="1"/>
  <c r="F352" i="29"/>
  <c r="B3640" i="106"/>
  <c r="D3640" i="106" s="1"/>
  <c r="B3647" i="106"/>
  <c r="D3647" i="106" s="1"/>
  <c r="G352" i="29"/>
  <c r="L367" i="29"/>
  <c r="K34" i="3"/>
  <c r="B2105" i="106"/>
  <c r="D2105" i="106" s="1"/>
  <c r="I76" i="4"/>
  <c r="B3619" i="106"/>
  <c r="D3619" i="106" s="1"/>
  <c r="C352" i="29"/>
  <c r="B1753" i="106"/>
  <c r="D1753" i="106" s="1"/>
  <c r="D12" i="7"/>
  <c r="K350" i="29"/>
  <c r="B3668" i="106"/>
  <c r="D3668" i="106" s="1"/>
  <c r="K173" i="5"/>
  <c r="B6006" i="106"/>
  <c r="D6006" i="106" s="1"/>
  <c r="B3552" i="106"/>
  <c r="D3552" i="106" s="1"/>
  <c r="B3584" i="106"/>
  <c r="D3584" i="106" s="1"/>
  <c r="K77" i="4"/>
  <c r="B3587" i="106" s="1"/>
  <c r="D3587" i="106" s="1"/>
  <c r="B5987" i="106"/>
  <c r="D5987" i="106" s="1"/>
  <c r="D352" i="29"/>
  <c r="B3626" i="106"/>
  <c r="D3626" i="106" s="1"/>
  <c r="B3654" i="106"/>
  <c r="D3654" i="106" s="1"/>
  <c r="H352" i="29"/>
  <c r="E352" i="29"/>
  <c r="B3633" i="106"/>
  <c r="D3633" i="106" s="1"/>
  <c r="L295" i="29" l="1"/>
  <c r="D273" i="5"/>
  <c r="B5501" i="106" s="1"/>
  <c r="D5501" i="106" s="1"/>
  <c r="F95" i="34"/>
  <c r="F136" i="34"/>
  <c r="D41" i="108"/>
  <c r="E43" i="108" s="1"/>
  <c r="F41" i="108"/>
  <c r="G43" i="108" s="1"/>
  <c r="F131" i="34"/>
  <c r="B19" i="7"/>
  <c r="B1759" i="106" s="1"/>
  <c r="D1759" i="106" s="1"/>
  <c r="E210" i="29"/>
  <c r="B1353" i="106" s="1"/>
  <c r="D1353" i="106" s="1"/>
  <c r="L342" i="29"/>
  <c r="F111" i="34"/>
  <c r="F127" i="34"/>
  <c r="G24" i="108"/>
  <c r="E24" i="108"/>
  <c r="G22" i="108"/>
  <c r="D114" i="29"/>
  <c r="B815" i="106" s="1"/>
  <c r="D815" i="106" s="1"/>
  <c r="L74" i="29"/>
  <c r="F273" i="5"/>
  <c r="B5713" i="106" s="1"/>
  <c r="D5713" i="106" s="1"/>
  <c r="F161" i="34"/>
  <c r="G274" i="5"/>
  <c r="B5869" i="106" s="1"/>
  <c r="D5869" i="106" s="1"/>
  <c r="B5121" i="106"/>
  <c r="D5121" i="106" s="1"/>
  <c r="C4" i="4"/>
  <c r="B4102" i="106"/>
  <c r="D4102" i="106" s="1"/>
  <c r="D17" i="7"/>
  <c r="B4104" i="106" s="1"/>
  <c r="D4104" i="106" s="1"/>
  <c r="B952" i="106"/>
  <c r="D952" i="106" s="1"/>
  <c r="E19" i="145"/>
  <c r="G12" i="145"/>
  <c r="K110" i="29"/>
  <c r="B77" i="106"/>
  <c r="D77" i="106" s="1"/>
  <c r="B5199" i="106"/>
  <c r="D5199" i="106" s="1"/>
  <c r="F115" i="34"/>
  <c r="B5225" i="106"/>
  <c r="D5225" i="106" s="1"/>
  <c r="B5125" i="106"/>
  <c r="D5125" i="106" s="1"/>
  <c r="C5" i="4"/>
  <c r="B3405" i="106" s="1"/>
  <c r="D3405" i="106" s="1"/>
  <c r="L102" i="29"/>
  <c r="B5132" i="106"/>
  <c r="D5132" i="106" s="1"/>
  <c r="F114" i="29"/>
  <c r="B931" i="106" s="1"/>
  <c r="D931" i="106" s="1"/>
  <c r="B1109" i="106"/>
  <c r="D1109" i="106" s="1"/>
  <c r="K42" i="29"/>
  <c r="B6917" i="106"/>
  <c r="D6917" i="106" s="1"/>
  <c r="J74" i="29"/>
  <c r="B6902" i="106"/>
  <c r="D6902" i="106" s="1"/>
  <c r="B1010" i="106"/>
  <c r="D1010" i="106" s="1"/>
  <c r="C114" i="29"/>
  <c r="B757" i="106" s="1"/>
  <c r="D757" i="106" s="1"/>
  <c r="B5312" i="106"/>
  <c r="D5312" i="106" s="1"/>
  <c r="F165" i="34"/>
  <c r="B5147" i="106"/>
  <c r="D5147" i="106" s="1"/>
  <c r="C172" i="5"/>
  <c r="B5214" i="106" s="1"/>
  <c r="D5214" i="106" s="1"/>
  <c r="B3229" i="106"/>
  <c r="D3229" i="106" s="1"/>
  <c r="C77" i="4"/>
  <c r="B3232" i="106" s="1"/>
  <c r="D3232" i="106" s="1"/>
  <c r="B6916" i="106"/>
  <c r="D6916" i="106" s="1"/>
  <c r="I74" i="29"/>
  <c r="B6977" i="106" s="1"/>
  <c r="D6977" i="106" s="1"/>
  <c r="B2973" i="106"/>
  <c r="D2973" i="106" s="1"/>
  <c r="K84" i="29"/>
  <c r="B6858" i="106"/>
  <c r="D6858" i="106" s="1"/>
  <c r="F36" i="34"/>
  <c r="F94" i="34"/>
  <c r="B5096" i="106"/>
  <c r="D5096" i="106" s="1"/>
  <c r="B5274" i="106"/>
  <c r="D5274" i="106" s="1"/>
  <c r="C224" i="5"/>
  <c r="B5286" i="106" s="1"/>
  <c r="D5286" i="106" s="1"/>
  <c r="B2789" i="106"/>
  <c r="D2789" i="106" s="1"/>
  <c r="E102" i="29"/>
  <c r="B4395" i="106"/>
  <c r="D4395" i="106" s="1"/>
  <c r="K33" i="29"/>
  <c r="B1053" i="106"/>
  <c r="D1053" i="106" s="1"/>
  <c r="H112" i="29"/>
  <c r="B7018" i="106" s="1"/>
  <c r="D7018" i="106" s="1"/>
  <c r="B959" i="106"/>
  <c r="D959" i="106" s="1"/>
  <c r="G74" i="29"/>
  <c r="B987" i="106" s="1"/>
  <c r="D987" i="106" s="1"/>
  <c r="D274" i="5"/>
  <c r="L151" i="29"/>
  <c r="B7037" i="106"/>
  <c r="D7037" i="106" s="1"/>
  <c r="I151" i="29"/>
  <c r="B1745" i="106"/>
  <c r="D1745" i="106" s="1"/>
  <c r="D5" i="7"/>
  <c r="B1761" i="106" s="1"/>
  <c r="D1761" i="106" s="1"/>
  <c r="D173" i="5"/>
  <c r="B7048" i="106"/>
  <c r="D7048" i="106" s="1"/>
  <c r="K149" i="29"/>
  <c r="B5334" i="106"/>
  <c r="D5334" i="106" s="1"/>
  <c r="B1225" i="106"/>
  <c r="D1225" i="106" s="1"/>
  <c r="C151" i="29"/>
  <c r="B1226" i="106" s="1"/>
  <c r="D1226" i="106" s="1"/>
  <c r="E151" i="29"/>
  <c r="B1242" i="106" s="1"/>
  <c r="D1242" i="106" s="1"/>
  <c r="F58" i="34"/>
  <c r="B1259" i="106"/>
  <c r="D1259" i="106" s="1"/>
  <c r="B1281" i="106"/>
  <c r="D1281" i="106" s="1"/>
  <c r="D13" i="4"/>
  <c r="D67" i="5"/>
  <c r="B5342" i="106" s="1"/>
  <c r="D5342" i="106" s="1"/>
  <c r="B3725" i="106"/>
  <c r="D3725" i="106" s="1"/>
  <c r="D13" i="7"/>
  <c r="B3726" i="106" s="1"/>
  <c r="D3726" i="106" s="1"/>
  <c r="H151" i="29"/>
  <c r="B1273" i="106" s="1"/>
  <c r="D1273" i="106" s="1"/>
  <c r="K139" i="29"/>
  <c r="B2093" i="106"/>
  <c r="D2093" i="106" s="1"/>
  <c r="F19" i="145"/>
  <c r="G15" i="145"/>
  <c r="G19" i="145" s="1"/>
  <c r="J20" i="145" s="1"/>
  <c r="B122" i="106"/>
  <c r="D122" i="106" s="1"/>
  <c r="D41" i="3"/>
  <c r="B4434" i="106"/>
  <c r="D4434" i="106" s="1"/>
  <c r="E7" i="4"/>
  <c r="B4443" i="106" s="1"/>
  <c r="D4443" i="106" s="1"/>
  <c r="B5519" i="106"/>
  <c r="D5519" i="106" s="1"/>
  <c r="E67" i="5"/>
  <c r="B5521" i="106" s="1"/>
  <c r="D5521" i="106" s="1"/>
  <c r="B5513" i="106"/>
  <c r="D5513" i="106" s="1"/>
  <c r="H174" i="29"/>
  <c r="B1318" i="106" s="1"/>
  <c r="D1318" i="106" s="1"/>
  <c r="B1317" i="106"/>
  <c r="D1317" i="106" s="1"/>
  <c r="B5544" i="106"/>
  <c r="D5544" i="106" s="1"/>
  <c r="E6" i="4"/>
  <c r="B2631" i="106" s="1"/>
  <c r="D2631" i="106" s="1"/>
  <c r="D46" i="36"/>
  <c r="K172" i="29"/>
  <c r="B1328" i="106"/>
  <c r="D1328" i="106" s="1"/>
  <c r="F60" i="34"/>
  <c r="E15" i="4"/>
  <c r="B157" i="106"/>
  <c r="D157" i="106" s="1"/>
  <c r="K194" i="29"/>
  <c r="H208" i="29"/>
  <c r="B1375" i="106" s="1"/>
  <c r="D1375" i="106" s="1"/>
  <c r="B4156" i="106"/>
  <c r="D4156" i="106" s="1"/>
  <c r="K208" i="29"/>
  <c r="B4157" i="106"/>
  <c r="D4157" i="106" s="1"/>
  <c r="B7063" i="106"/>
  <c r="D7063" i="106" s="1"/>
  <c r="I210" i="29"/>
  <c r="B5557" i="106"/>
  <c r="D5557" i="106" s="1"/>
  <c r="B1370" i="106"/>
  <c r="D1370" i="106" s="1"/>
  <c r="F274" i="5"/>
  <c r="B5581" i="106"/>
  <c r="D5581" i="106" s="1"/>
  <c r="F67" i="5"/>
  <c r="B5582" i="106" s="1"/>
  <c r="D5582" i="106" s="1"/>
  <c r="B1354" i="106"/>
  <c r="D1354" i="106" s="1"/>
  <c r="F184" i="29"/>
  <c r="K182" i="29"/>
  <c r="B4081" i="106"/>
  <c r="D4081" i="106" s="1"/>
  <c r="K180" i="29"/>
  <c r="C184" i="29"/>
  <c r="B2828" i="106"/>
  <c r="D2828" i="106" s="1"/>
  <c r="H196" i="29"/>
  <c r="B2830" i="106" s="1"/>
  <c r="D2830" i="106" s="1"/>
  <c r="F34" i="3"/>
  <c r="B6128" i="106"/>
  <c r="D6128" i="106" s="1"/>
  <c r="B7064" i="106"/>
  <c r="D7064" i="106" s="1"/>
  <c r="J210" i="29"/>
  <c r="B7072" i="106" s="1"/>
  <c r="D7072" i="106" s="1"/>
  <c r="L210" i="29"/>
  <c r="B3252" i="106"/>
  <c r="D3252" i="106" s="1"/>
  <c r="F77" i="4"/>
  <c r="B3255" i="106" s="1"/>
  <c r="D3255" i="106" s="1"/>
  <c r="B1364" i="106"/>
  <c r="D1364" i="106" s="1"/>
  <c r="G210" i="29"/>
  <c r="F173" i="5"/>
  <c r="B180" i="106"/>
  <c r="D180" i="106" s="1"/>
  <c r="D48" i="36"/>
  <c r="D295" i="29"/>
  <c r="B1448" i="106" s="1"/>
  <c r="D1448" i="106" s="1"/>
  <c r="B1446" i="106"/>
  <c r="D1446" i="106" s="1"/>
  <c r="B1481" i="106"/>
  <c r="D1481" i="106" s="1"/>
  <c r="F73" i="34"/>
  <c r="G15" i="4"/>
  <c r="B6032" i="106" s="1"/>
  <c r="D6032" i="106" s="1"/>
  <c r="B3724" i="106"/>
  <c r="D3724" i="106" s="1"/>
  <c r="B3446" i="106"/>
  <c r="D3446" i="106" s="1"/>
  <c r="D16" i="7"/>
  <c r="B3447" i="106" s="1"/>
  <c r="D3447" i="106" s="1"/>
  <c r="B1474" i="106"/>
  <c r="D1474" i="106" s="1"/>
  <c r="G12" i="4"/>
  <c r="G173" i="5"/>
  <c r="B5732" i="106"/>
  <c r="D5732" i="106" s="1"/>
  <c r="G67" i="5"/>
  <c r="K277" i="29"/>
  <c r="B1508" i="106" s="1"/>
  <c r="D1508" i="106" s="1"/>
  <c r="B1515" i="106"/>
  <c r="D1515" i="106" s="1"/>
  <c r="G16" i="4"/>
  <c r="B2611" i="106" s="1"/>
  <c r="D2611" i="106" s="1"/>
  <c r="B5741" i="106"/>
  <c r="D5741" i="106" s="1"/>
  <c r="G5" i="4"/>
  <c r="B3409" i="106" s="1"/>
  <c r="D3409" i="106" s="1"/>
  <c r="B203" i="106"/>
  <c r="D203" i="106" s="1"/>
  <c r="D49" i="36"/>
  <c r="B2102" i="106"/>
  <c r="D2102" i="106" s="1"/>
  <c r="H15" i="4"/>
  <c r="B2660" i="106" s="1"/>
  <c r="D2660" i="106" s="1"/>
  <c r="B5879" i="106"/>
  <c r="D5879" i="106" s="1"/>
  <c r="H67" i="5"/>
  <c r="B5881" i="106" s="1"/>
  <c r="D5881" i="106" s="1"/>
  <c r="H6" i="4"/>
  <c r="B2656" i="106" s="1"/>
  <c r="D2656" i="106" s="1"/>
  <c r="B5906" i="106"/>
  <c r="D5906" i="106" s="1"/>
  <c r="H13" i="4"/>
  <c r="K312" i="29"/>
  <c r="B1560" i="106" s="1"/>
  <c r="D1560" i="106" s="1"/>
  <c r="B1559" i="106"/>
  <c r="D1559" i="106" s="1"/>
  <c r="H274" i="5"/>
  <c r="B5873" i="106"/>
  <c r="D5873" i="106" s="1"/>
  <c r="H109" i="5"/>
  <c r="B3274" i="106"/>
  <c r="D3274" i="106" s="1"/>
  <c r="E77" i="4"/>
  <c r="B4216" i="106"/>
  <c r="D4216" i="106" s="1"/>
  <c r="I6" i="4"/>
  <c r="B5011" i="106" s="1"/>
  <c r="D5011" i="106" s="1"/>
  <c r="B1749" i="106"/>
  <c r="D1749" i="106" s="1"/>
  <c r="D10" i="7"/>
  <c r="B1765" i="106" s="1"/>
  <c r="D1765" i="106" s="1"/>
  <c r="B2888" i="106"/>
  <c r="D2888" i="106" s="1"/>
  <c r="D50" i="36"/>
  <c r="B5918" i="106"/>
  <c r="D5918" i="106" s="1"/>
  <c r="I109" i="5"/>
  <c r="B6397" i="106"/>
  <c r="D6397" i="106" s="1"/>
  <c r="J6" i="4"/>
  <c r="B6221" i="106" s="1"/>
  <c r="D6221" i="106" s="1"/>
  <c r="G23" i="108"/>
  <c r="K342" i="29"/>
  <c r="J13" i="4"/>
  <c r="B7207" i="106"/>
  <c r="D7207" i="106" s="1"/>
  <c r="E23" i="108"/>
  <c r="B7054" i="106"/>
  <c r="D7054" i="106" s="1"/>
  <c r="J7" i="4"/>
  <c r="B6222" i="106" s="1"/>
  <c r="D6222" i="106" s="1"/>
  <c r="J67" i="5"/>
  <c r="J16" i="4"/>
  <c r="B6226" i="106" s="1"/>
  <c r="D6226" i="106" s="1"/>
  <c r="B7215" i="106"/>
  <c r="D7215" i="106" s="1"/>
  <c r="B6124" i="106"/>
  <c r="D6124" i="106" s="1"/>
  <c r="D51" i="36"/>
  <c r="B5994" i="106"/>
  <c r="D5994" i="106" s="1"/>
  <c r="K67" i="5"/>
  <c r="B3649" i="106"/>
  <c r="D3649" i="106" s="1"/>
  <c r="G367" i="29"/>
  <c r="B3650" i="106" s="1"/>
  <c r="D3650" i="106" s="1"/>
  <c r="I367" i="29"/>
  <c r="B7234" i="106"/>
  <c r="D7234" i="106" s="1"/>
  <c r="D367" i="29"/>
  <c r="B3629" i="106" s="1"/>
  <c r="D3629" i="106" s="1"/>
  <c r="B3628" i="106"/>
  <c r="D3628" i="106" s="1"/>
  <c r="K6" i="4"/>
  <c r="B3570" i="106" s="1"/>
  <c r="D3570" i="106" s="1"/>
  <c r="B6014" i="106"/>
  <c r="D6014" i="106" s="1"/>
  <c r="C367" i="29"/>
  <c r="B3622" i="106" s="1"/>
  <c r="D3622" i="106" s="1"/>
  <c r="B3621" i="106"/>
  <c r="D3621" i="106" s="1"/>
  <c r="B3642" i="106"/>
  <c r="D3642" i="106" s="1"/>
  <c r="F367" i="29"/>
  <c r="B3643" i="106" s="1"/>
  <c r="D3643" i="106" s="1"/>
  <c r="K352" i="29"/>
  <c r="B3670" i="106"/>
  <c r="D3670" i="106" s="1"/>
  <c r="B3318" i="106"/>
  <c r="D3318" i="106" s="1"/>
  <c r="I77" i="4"/>
  <c r="K7" i="4"/>
  <c r="B6022" i="106"/>
  <c r="D6022" i="106" s="1"/>
  <c r="B1769" i="106"/>
  <c r="D1769" i="106" s="1"/>
  <c r="B3635" i="106"/>
  <c r="D3635" i="106" s="1"/>
  <c r="E367" i="29"/>
  <c r="B3636" i="106" s="1"/>
  <c r="D3636" i="106" s="1"/>
  <c r="B3565" i="106"/>
  <c r="D3565" i="106" s="1"/>
  <c r="K41" i="3"/>
  <c r="B7235" i="106"/>
  <c r="D7235" i="106" s="1"/>
  <c r="J367" i="29"/>
  <c r="B7245" i="106" s="1"/>
  <c r="D7245" i="106" s="1"/>
  <c r="B3676" i="106"/>
  <c r="D3676" i="106" s="1"/>
  <c r="K365" i="29"/>
  <c r="H367" i="29"/>
  <c r="B3660" i="106" s="1"/>
  <c r="D3660" i="106" s="1"/>
  <c r="B3656" i="106"/>
  <c r="D3656" i="106" s="1"/>
  <c r="L114" i="29" l="1"/>
  <c r="E109" i="5"/>
  <c r="G7" i="4"/>
  <c r="B2605" i="106" s="1"/>
  <c r="D2605" i="106" s="1"/>
  <c r="F178" i="34"/>
  <c r="C273" i="5"/>
  <c r="B5320" i="106" s="1"/>
  <c r="D5320" i="106" s="1"/>
  <c r="G114" i="29"/>
  <c r="B989" i="106" s="1"/>
  <c r="D989" i="106" s="1"/>
  <c r="I114" i="29"/>
  <c r="B7020" i="106" s="1"/>
  <c r="D7020" i="106" s="1"/>
  <c r="B2088" i="106"/>
  <c r="D2088" i="106" s="1"/>
  <c r="K102" i="29"/>
  <c r="C173" i="5"/>
  <c r="B1108" i="106"/>
  <c r="D1108" i="106" s="1"/>
  <c r="C12" i="4"/>
  <c r="E19" i="108"/>
  <c r="G19" i="108"/>
  <c r="B6978" i="106"/>
  <c r="D6978" i="106" s="1"/>
  <c r="J114" i="29"/>
  <c r="B7021" i="106" s="1"/>
  <c r="D7021" i="106" s="1"/>
  <c r="B1151" i="106"/>
  <c r="D1151" i="106" s="1"/>
  <c r="K112" i="29"/>
  <c r="H114" i="29"/>
  <c r="B1054" i="106" s="1"/>
  <c r="D1054" i="106" s="1"/>
  <c r="B1115" i="106"/>
  <c r="D1115" i="106" s="1"/>
  <c r="K74" i="29"/>
  <c r="B2790" i="106"/>
  <c r="D2790" i="106" s="1"/>
  <c r="E114" i="29"/>
  <c r="B873" i="106" s="1"/>
  <c r="D873" i="106" s="1"/>
  <c r="C274" i="5"/>
  <c r="B2551" i="106"/>
  <c r="D2551" i="106" s="1"/>
  <c r="F57" i="34"/>
  <c r="B1282" i="106"/>
  <c r="D1282" i="106" s="1"/>
  <c r="D15" i="4"/>
  <c r="B2571" i="106" s="1"/>
  <c r="D2571" i="106" s="1"/>
  <c r="B5421" i="106"/>
  <c r="D5421" i="106" s="1"/>
  <c r="D6" i="4"/>
  <c r="B2566" i="106" s="1"/>
  <c r="D2566" i="106" s="1"/>
  <c r="B124" i="106"/>
  <c r="D124" i="106" s="1"/>
  <c r="D45" i="36"/>
  <c r="F59" i="34"/>
  <c r="B7051" i="106"/>
  <c r="D7051" i="106" s="1"/>
  <c r="B2569" i="106"/>
  <c r="D2569" i="106" s="1"/>
  <c r="D109" i="5"/>
  <c r="D19" i="7"/>
  <c r="B1775" i="106" s="1"/>
  <c r="D1775" i="106" s="1"/>
  <c r="K151" i="29"/>
  <c r="B1287" i="106"/>
  <c r="D1287" i="106" s="1"/>
  <c r="D16" i="4"/>
  <c r="B2572" i="106" s="1"/>
  <c r="D2572" i="106" s="1"/>
  <c r="D7" i="4"/>
  <c r="B2567" i="106" s="1"/>
  <c r="D2567" i="106" s="1"/>
  <c r="B5507" i="106"/>
  <c r="D5507" i="106" s="1"/>
  <c r="B2633" i="106"/>
  <c r="D2633" i="106" s="1"/>
  <c r="E4" i="4"/>
  <c r="B5527" i="106"/>
  <c r="D5527" i="106" s="1"/>
  <c r="E275" i="5"/>
  <c r="K174" i="29"/>
  <c r="E16" i="4"/>
  <c r="B2634" i="106" s="1"/>
  <c r="D2634" i="106" s="1"/>
  <c r="B1331" i="106"/>
  <c r="D1331" i="106" s="1"/>
  <c r="B1339" i="106"/>
  <c r="D1339" i="106" s="1"/>
  <c r="C210" i="29"/>
  <c r="B1340" i="106" s="1"/>
  <c r="D1340" i="106" s="1"/>
  <c r="F7" i="4"/>
  <c r="B2594" i="106" s="1"/>
  <c r="D2594" i="106" s="1"/>
  <c r="B5719" i="106"/>
  <c r="D5719" i="106" s="1"/>
  <c r="F16" i="4"/>
  <c r="B2599" i="106" s="1"/>
  <c r="D2599" i="106" s="1"/>
  <c r="B1387" i="106"/>
  <c r="D1387" i="106" s="1"/>
  <c r="B4087" i="106"/>
  <c r="D4087" i="106" s="1"/>
  <c r="K184" i="29"/>
  <c r="E21" i="108"/>
  <c r="G21" i="108"/>
  <c r="H210" i="29"/>
  <c r="B1376" i="106" s="1"/>
  <c r="D1376" i="106" s="1"/>
  <c r="B5653" i="106"/>
  <c r="D5653" i="106" s="1"/>
  <c r="F6" i="4"/>
  <c r="B2593" i="106" s="1"/>
  <c r="D2593" i="106" s="1"/>
  <c r="B1377" i="106"/>
  <c r="D1377" i="106" s="1"/>
  <c r="G29" i="108"/>
  <c r="E29" i="108"/>
  <c r="F109" i="5"/>
  <c r="K196" i="29"/>
  <c r="B2837" i="106"/>
  <c r="D2837" i="106" s="1"/>
  <c r="B1365" i="106"/>
  <c r="D1365" i="106" s="1"/>
  <c r="F65" i="34"/>
  <c r="F210" i="29"/>
  <c r="B1359" i="106" s="1"/>
  <c r="D1359" i="106" s="1"/>
  <c r="B1358" i="106"/>
  <c r="D1358" i="106" s="1"/>
  <c r="B169" i="106"/>
  <c r="D169" i="106" s="1"/>
  <c r="F41" i="3"/>
  <c r="B7071" i="106"/>
  <c r="D7071" i="106" s="1"/>
  <c r="F66" i="34"/>
  <c r="B5733" i="106"/>
  <c r="D5733" i="106" s="1"/>
  <c r="G109" i="5"/>
  <c r="B5778" i="106"/>
  <c r="D5778" i="106" s="1"/>
  <c r="G6" i="4"/>
  <c r="B2604" i="106" s="1"/>
  <c r="D2604" i="106" s="1"/>
  <c r="K279" i="29"/>
  <c r="B2607" i="106"/>
  <c r="D2607" i="106" s="1"/>
  <c r="B3277" i="106"/>
  <c r="D3277" i="106" s="1"/>
  <c r="B6025" i="106"/>
  <c r="D6025" i="106" s="1"/>
  <c r="H4" i="4"/>
  <c r="H275" i="5"/>
  <c r="H7" i="4"/>
  <c r="B2657" i="106" s="1"/>
  <c r="D2657" i="106" s="1"/>
  <c r="B5914" i="106"/>
  <c r="D5914" i="106" s="1"/>
  <c r="B2659" i="106"/>
  <c r="D2659" i="106" s="1"/>
  <c r="H17" i="4"/>
  <c r="I4" i="4"/>
  <c r="I275" i="5"/>
  <c r="B5946" i="106" s="1"/>
  <c r="D5946" i="106" s="1"/>
  <c r="B6026" i="106"/>
  <c r="D6026" i="106" s="1"/>
  <c r="B7042" i="106"/>
  <c r="D7042" i="106" s="1"/>
  <c r="J17" i="4"/>
  <c r="F13" i="34"/>
  <c r="B7224" i="106"/>
  <c r="D7224" i="106" s="1"/>
  <c r="B6318" i="106"/>
  <c r="D6318" i="106" s="1"/>
  <c r="J109" i="5"/>
  <c r="K367" i="29"/>
  <c r="B3678" i="106" s="1"/>
  <c r="D3678" i="106" s="1"/>
  <c r="B3672" i="106"/>
  <c r="D3672" i="106" s="1"/>
  <c r="K13" i="4"/>
  <c r="K16" i="4"/>
  <c r="B3574" i="106" s="1"/>
  <c r="D3574" i="106" s="1"/>
  <c r="B7243" i="106"/>
  <c r="D7243" i="106" s="1"/>
  <c r="B7244" i="106"/>
  <c r="D7244" i="106" s="1"/>
  <c r="F17" i="11"/>
  <c r="B3718" i="106"/>
  <c r="D3718" i="106" s="1"/>
  <c r="B3568" i="106"/>
  <c r="D3568" i="106" s="1"/>
  <c r="D52" i="36"/>
  <c r="B3319" i="106"/>
  <c r="D3319" i="106" s="1"/>
  <c r="B5995" i="106"/>
  <c r="D5995" i="106" s="1"/>
  <c r="K109" i="5"/>
  <c r="F55" i="34" l="1"/>
  <c r="D17" i="4"/>
  <c r="F54" i="34"/>
  <c r="K114" i="29"/>
  <c r="B1152" i="106" s="1"/>
  <c r="D1152" i="106" s="1"/>
  <c r="G41" i="108"/>
  <c r="G44" i="108" s="1"/>
  <c r="G45" i="108" s="1"/>
  <c r="B2556" i="106"/>
  <c r="D2556" i="106" s="1"/>
  <c r="C16" i="4"/>
  <c r="B2560" i="106" s="1"/>
  <c r="D2560" i="106" s="1"/>
  <c r="B7019" i="106"/>
  <c r="D7019" i="106" s="1"/>
  <c r="C7" i="4"/>
  <c r="B5326" i="106"/>
  <c r="D5326" i="106" s="1"/>
  <c r="C6" i="4"/>
  <c r="B5223" i="106"/>
  <c r="D5223" i="106" s="1"/>
  <c r="C275" i="5"/>
  <c r="F53" i="34"/>
  <c r="B1145" i="106"/>
  <c r="D1145" i="106" s="1"/>
  <c r="C15" i="4"/>
  <c r="B2559" i="106" s="1"/>
  <c r="D2559" i="106" s="1"/>
  <c r="B1143" i="106"/>
  <c r="D1143" i="106" s="1"/>
  <c r="C13" i="4"/>
  <c r="B2557" i="106" s="1"/>
  <c r="D2557" i="106" s="1"/>
  <c r="B1288" i="106"/>
  <c r="D1288" i="106" s="1"/>
  <c r="F9" i="34"/>
  <c r="B5356" i="106"/>
  <c r="D5356" i="106" s="1"/>
  <c r="D4" i="4"/>
  <c r="D275" i="5"/>
  <c r="B2573" i="106"/>
  <c r="D2573" i="106" s="1"/>
  <c r="C9" i="146"/>
  <c r="D19" i="4"/>
  <c r="B4137" i="106" s="1"/>
  <c r="D4137" i="106" s="1"/>
  <c r="E41" i="108"/>
  <c r="E44" i="108" s="1"/>
  <c r="E45" i="108" s="1"/>
  <c r="F10" i="34"/>
  <c r="B1332" i="106"/>
  <c r="D1332" i="106" s="1"/>
  <c r="B5552" i="106"/>
  <c r="D5552" i="106" s="1"/>
  <c r="K175" i="29"/>
  <c r="B1333" i="106" s="1"/>
  <c r="D1333" i="106" s="1"/>
  <c r="B2630" i="106"/>
  <c r="D2630" i="106" s="1"/>
  <c r="E8" i="4"/>
  <c r="E17" i="4"/>
  <c r="F15" i="4"/>
  <c r="B2598" i="106" s="1"/>
  <c r="D2598" i="106" s="1"/>
  <c r="F63" i="34"/>
  <c r="B1382" i="106"/>
  <c r="D1382" i="106" s="1"/>
  <c r="B171" i="106"/>
  <c r="D171" i="106" s="1"/>
  <c r="D47" i="36"/>
  <c r="F4" i="4"/>
  <c r="B5588" i="106"/>
  <c r="D5588" i="106" s="1"/>
  <c r="F275" i="5"/>
  <c r="F13" i="4"/>
  <c r="B1381" i="106"/>
  <c r="D1381" i="106" s="1"/>
  <c r="K210" i="29"/>
  <c r="G13" i="4"/>
  <c r="B1510" i="106"/>
  <c r="D1510" i="106" s="1"/>
  <c r="K295" i="29"/>
  <c r="B6024" i="106"/>
  <c r="D6024" i="106" s="1"/>
  <c r="G4" i="4"/>
  <c r="G275" i="5"/>
  <c r="B5915" i="106"/>
  <c r="D5915" i="106" s="1"/>
  <c r="K313" i="29"/>
  <c r="B1561" i="106" s="1"/>
  <c r="D1561" i="106" s="1"/>
  <c r="H8" i="4"/>
  <c r="B2655" i="106"/>
  <c r="D2655" i="106" s="1"/>
  <c r="H19" i="4"/>
  <c r="B4141" i="106" s="1"/>
  <c r="D4141" i="106" s="1"/>
  <c r="B2661" i="106"/>
  <c r="D2661" i="106" s="1"/>
  <c r="B3225" i="106"/>
  <c r="D3225" i="106" s="1"/>
  <c r="I8" i="4"/>
  <c r="J275" i="5"/>
  <c r="B6352" i="106"/>
  <c r="D6352" i="106" s="1"/>
  <c r="J4" i="4"/>
  <c r="B6227" i="106"/>
  <c r="D6227" i="106" s="1"/>
  <c r="J19" i="4"/>
  <c r="B6229" i="106" s="1"/>
  <c r="D6229" i="106" s="1"/>
  <c r="B6028" i="106"/>
  <c r="D6028" i="106" s="1"/>
  <c r="K275" i="5"/>
  <c r="K4" i="4"/>
  <c r="B7624" i="106"/>
  <c r="D7624" i="106" s="1"/>
  <c r="I17" i="11"/>
  <c r="B3572" i="106"/>
  <c r="D3572" i="106" s="1"/>
  <c r="K17" i="4"/>
  <c r="F8" i="34" l="1"/>
  <c r="F76" i="34"/>
  <c r="B2554" i="106"/>
  <c r="D2554" i="106" s="1"/>
  <c r="D10" i="171"/>
  <c r="D19" i="171" s="1"/>
  <c r="D32" i="171" s="1"/>
  <c r="D49" i="171" s="1"/>
  <c r="C17" i="4"/>
  <c r="B5327" i="106"/>
  <c r="D5327" i="106" s="1"/>
  <c r="K115" i="29"/>
  <c r="B1153" i="106" s="1"/>
  <c r="D1153" i="106" s="1"/>
  <c r="B2553" i="106"/>
  <c r="D2553" i="106" s="1"/>
  <c r="C8" i="4"/>
  <c r="B5508" i="106"/>
  <c r="D5508" i="106" s="1"/>
  <c r="K152" i="29"/>
  <c r="B1289" i="106" s="1"/>
  <c r="D1289" i="106" s="1"/>
  <c r="B2564" i="106"/>
  <c r="D2564" i="106" s="1"/>
  <c r="D8" i="4"/>
  <c r="E19" i="4"/>
  <c r="B4138" i="106" s="1"/>
  <c r="D4138" i="106" s="1"/>
  <c r="B2635" i="106"/>
  <c r="D2635" i="106" s="1"/>
  <c r="B2632" i="106"/>
  <c r="D2632" i="106" s="1"/>
  <c r="E10" i="4"/>
  <c r="B4124" i="106" s="1"/>
  <c r="D4124" i="106" s="1"/>
  <c r="E20" i="4"/>
  <c r="B5720" i="106"/>
  <c r="D5720" i="106" s="1"/>
  <c r="K211" i="29"/>
  <c r="B1389" i="106" s="1"/>
  <c r="D1389" i="106" s="1"/>
  <c r="B2591" i="106"/>
  <c r="D2591" i="106" s="1"/>
  <c r="F8" i="4"/>
  <c r="F11" i="34"/>
  <c r="B1388" i="106"/>
  <c r="D1388" i="106" s="1"/>
  <c r="B2596" i="106"/>
  <c r="D2596" i="106" s="1"/>
  <c r="F17" i="4"/>
  <c r="B5870" i="106"/>
  <c r="D5870" i="106" s="1"/>
  <c r="K296" i="29"/>
  <c r="B1518" i="106" s="1"/>
  <c r="D1518" i="106" s="1"/>
  <c r="B2603" i="106"/>
  <c r="D2603" i="106" s="1"/>
  <c r="G8" i="4"/>
  <c r="F12" i="34"/>
  <c r="F14" i="34" s="1"/>
  <c r="B1517" i="106"/>
  <c r="D1517" i="106" s="1"/>
  <c r="B2608" i="106"/>
  <c r="D2608" i="106" s="1"/>
  <c r="G17" i="4"/>
  <c r="B2658" i="106"/>
  <c r="D2658" i="106" s="1"/>
  <c r="H10" i="4"/>
  <c r="B4127" i="106" s="1"/>
  <c r="D4127" i="106" s="1"/>
  <c r="H20" i="4"/>
  <c r="E8" i="146"/>
  <c r="B3226" i="106"/>
  <c r="D3226" i="106" s="1"/>
  <c r="I20" i="4"/>
  <c r="I10" i="4"/>
  <c r="B4128" i="106" s="1"/>
  <c r="D4128" i="106" s="1"/>
  <c r="B6220" i="106"/>
  <c r="D6220" i="106" s="1"/>
  <c r="J8" i="4"/>
  <c r="K343" i="29"/>
  <c r="B7225" i="106" s="1"/>
  <c r="D7225" i="106" s="1"/>
  <c r="B7055" i="106"/>
  <c r="D7055" i="106" s="1"/>
  <c r="I18" i="11"/>
  <c r="B7625" i="106"/>
  <c r="D7625" i="106" s="1"/>
  <c r="B3569" i="106"/>
  <c r="D3569" i="106" s="1"/>
  <c r="K8" i="4"/>
  <c r="B6023" i="106"/>
  <c r="D6023" i="106" s="1"/>
  <c r="K368" i="29"/>
  <c r="B3681" i="106" s="1"/>
  <c r="D3681" i="106" s="1"/>
  <c r="K19" i="4"/>
  <c r="B4144" i="106" s="1"/>
  <c r="D4144" i="106" s="1"/>
  <c r="B3575" i="106"/>
  <c r="D3575" i="106" s="1"/>
  <c r="D16" i="37" l="1"/>
  <c r="F77" i="34"/>
  <c r="F179" i="34" s="1"/>
  <c r="B1617" i="106"/>
  <c r="D1617" i="106" s="1"/>
  <c r="H18" i="118"/>
  <c r="C10" i="4"/>
  <c r="B4122" i="106" s="1"/>
  <c r="D4122" i="106" s="1"/>
  <c r="B2555" i="106"/>
  <c r="D2555" i="106" s="1"/>
  <c r="B8" i="146"/>
  <c r="C20" i="4"/>
  <c r="C19" i="4"/>
  <c r="B4136" i="106" s="1"/>
  <c r="D4136" i="106" s="1"/>
  <c r="B9" i="146"/>
  <c r="B2561" i="106"/>
  <c r="D2561" i="106" s="1"/>
  <c r="C8" i="146"/>
  <c r="C10" i="146" s="1"/>
  <c r="B2568" i="106"/>
  <c r="D2568" i="106" s="1"/>
  <c r="D20" i="4"/>
  <c r="D10" i="4"/>
  <c r="B4123" i="106" s="1"/>
  <c r="D4123" i="106" s="1"/>
  <c r="H13" i="118"/>
  <c r="B2636" i="106"/>
  <c r="D2636" i="106" s="1"/>
  <c r="E78" i="4"/>
  <c r="H17" i="118"/>
  <c r="H25" i="118" s="1"/>
  <c r="K24" i="118" s="1"/>
  <c r="O23" i="118" s="1"/>
  <c r="O25" i="118" s="1"/>
  <c r="D9" i="146"/>
  <c r="F9" i="146" s="1"/>
  <c r="F16" i="37"/>
  <c r="F19" i="4"/>
  <c r="B4139" i="106" s="1"/>
  <c r="D4139" i="106" s="1"/>
  <c r="B2600" i="106"/>
  <c r="D2600" i="106" s="1"/>
  <c r="F20" i="4"/>
  <c r="F10" i="4"/>
  <c r="B4125" i="106" s="1"/>
  <c r="D4125" i="106" s="1"/>
  <c r="B2595" i="106"/>
  <c r="D2595" i="106" s="1"/>
  <c r="D8" i="146"/>
  <c r="B2612" i="106"/>
  <c r="D2612" i="106" s="1"/>
  <c r="G19" i="4"/>
  <c r="B4140" i="106" s="1"/>
  <c r="D4140" i="106" s="1"/>
  <c r="G10" i="4"/>
  <c r="B4126" i="106" s="1"/>
  <c r="D4126" i="106" s="1"/>
  <c r="G20" i="4"/>
  <c r="B2606" i="106"/>
  <c r="D2606" i="106" s="1"/>
  <c r="H78" i="4"/>
  <c r="B2662" i="106"/>
  <c r="D2662" i="106" s="1"/>
  <c r="B3227" i="106"/>
  <c r="D3227" i="106" s="1"/>
  <c r="I78" i="4"/>
  <c r="E10" i="146"/>
  <c r="J20" i="4"/>
  <c r="B6223" i="106"/>
  <c r="D6223" i="106" s="1"/>
  <c r="J10" i="4"/>
  <c r="B6225" i="106" s="1"/>
  <c r="D6225" i="106" s="1"/>
  <c r="B7631" i="106"/>
  <c r="D7631" i="106" s="1"/>
  <c r="F180" i="34"/>
  <c r="B3571" i="106"/>
  <c r="D3571" i="106" s="1"/>
  <c r="K10" i="4"/>
  <c r="B4130" i="106" s="1"/>
  <c r="D4130" i="106" s="1"/>
  <c r="K20" i="4"/>
  <c r="H16" i="37" l="1"/>
  <c r="D10" i="146"/>
  <c r="F181" i="34"/>
  <c r="F183" i="34" s="1"/>
  <c r="F8" i="146"/>
  <c r="B2562" i="106"/>
  <c r="D2562" i="106" s="1"/>
  <c r="C78" i="4"/>
  <c r="F10" i="146"/>
  <c r="B10" i="146"/>
  <c r="K17" i="118"/>
  <c r="B2574" i="106"/>
  <c r="D2574" i="106" s="1"/>
  <c r="D78" i="4"/>
  <c r="B3278" i="106"/>
  <c r="D3278" i="106" s="1"/>
  <c r="E81" i="4"/>
  <c r="F78" i="4"/>
  <c r="B2601" i="106"/>
  <c r="D2601" i="106" s="1"/>
  <c r="G78" i="4"/>
  <c r="B2613" i="106"/>
  <c r="D2613" i="106" s="1"/>
  <c r="B3300" i="106"/>
  <c r="D3300" i="106" s="1"/>
  <c r="H81" i="4"/>
  <c r="B3320" i="106"/>
  <c r="D3320" i="106" s="1"/>
  <c r="I81" i="4"/>
  <c r="B6230" i="106"/>
  <c r="D6230" i="106" s="1"/>
  <c r="J78" i="4"/>
  <c r="B3576" i="106"/>
  <c r="D3576" i="106" s="1"/>
  <c r="K78" i="4"/>
  <c r="B3233" i="106" l="1"/>
  <c r="D3233" i="106" s="1"/>
  <c r="C81" i="4"/>
  <c r="B3239" i="106"/>
  <c r="D3239" i="106" s="1"/>
  <c r="D81" i="4"/>
  <c r="J20" i="118"/>
  <c r="O16" i="118"/>
  <c r="K20" i="118"/>
  <c r="B1658" i="106"/>
  <c r="D1658" i="106" s="1"/>
  <c r="E82" i="4"/>
  <c r="D59" i="36"/>
  <c r="B3256" i="106"/>
  <c r="D3256" i="106" s="1"/>
  <c r="F81" i="4"/>
  <c r="J16" i="37" s="1"/>
  <c r="B4269" i="106" s="1"/>
  <c r="D4269" i="106" s="1"/>
  <c r="B3262" i="106"/>
  <c r="D3262" i="106" s="1"/>
  <c r="G81" i="4"/>
  <c r="H82" i="4"/>
  <c r="B1700" i="106"/>
  <c r="D1700" i="106" s="1"/>
  <c r="D62" i="36"/>
  <c r="D63" i="36"/>
  <c r="I82" i="4"/>
  <c r="E11" i="146"/>
  <c r="B3323" i="106"/>
  <c r="D3323" i="106" s="1"/>
  <c r="B6263" i="106"/>
  <c r="D6263" i="106" s="1"/>
  <c r="J81" i="4"/>
  <c r="B3588" i="106"/>
  <c r="D3588" i="106" s="1"/>
  <c r="K81" i="4"/>
  <c r="O17" i="118" l="1"/>
  <c r="O20" i="118" s="1"/>
  <c r="B11" i="146"/>
  <c r="B1630" i="106"/>
  <c r="D1630" i="106" s="1"/>
  <c r="C82" i="4"/>
  <c r="B1644" i="106"/>
  <c r="D1644" i="106" s="1"/>
  <c r="C11" i="146"/>
  <c r="D82" i="4"/>
  <c r="D58" i="36"/>
  <c r="B6269" i="106"/>
  <c r="D6269" i="106" s="1"/>
  <c r="E83" i="4"/>
  <c r="B6278" i="106" s="1"/>
  <c r="D6278" i="106" s="1"/>
  <c r="D11" i="146"/>
  <c r="B1672" i="106"/>
  <c r="D1672" i="106" s="1"/>
  <c r="F82" i="4"/>
  <c r="D60" i="36"/>
  <c r="G82" i="4"/>
  <c r="B1686" i="106"/>
  <c r="D1686" i="106" s="1"/>
  <c r="D61" i="36"/>
  <c r="H83" i="4"/>
  <c r="B6281" i="106" s="1"/>
  <c r="D6281" i="106" s="1"/>
  <c r="B6272" i="106"/>
  <c r="D6272" i="106" s="1"/>
  <c r="B6273" i="106"/>
  <c r="D6273" i="106" s="1"/>
  <c r="I83" i="4"/>
  <c r="B6282" i="106" s="1"/>
  <c r="D6282" i="106" s="1"/>
  <c r="B6266" i="106"/>
  <c r="D6266" i="106" s="1"/>
  <c r="J82" i="4"/>
  <c r="D64" i="36"/>
  <c r="H12" i="118"/>
  <c r="K12" i="118" s="1"/>
  <c r="O11" i="118" s="1"/>
  <c r="O13" i="118" s="1"/>
  <c r="O35" i="118" s="1"/>
  <c r="O37" i="118" s="1"/>
  <c r="B3591" i="106"/>
  <c r="D3591" i="106" s="1"/>
  <c r="K82" i="4"/>
  <c r="D65" i="36"/>
  <c r="F11" i="146" l="1"/>
  <c r="C83" i="4"/>
  <c r="B6276" i="106" s="1"/>
  <c r="D6276" i="106" s="1"/>
  <c r="B6267" i="106"/>
  <c r="D6267" i="106" s="1"/>
  <c r="B6268" i="106"/>
  <c r="D6268" i="106" s="1"/>
  <c r="D83" i="4"/>
  <c r="B6277" i="106" s="1"/>
  <c r="D6277" i="106" s="1"/>
  <c r="C12" i="146"/>
  <c r="D29" i="36"/>
  <c r="B6270" i="106"/>
  <c r="D6270" i="106" s="1"/>
  <c r="F83" i="4"/>
  <c r="B6279" i="106" s="1"/>
  <c r="D6279" i="106" s="1"/>
  <c r="B6271" i="106"/>
  <c r="D6271" i="106" s="1"/>
  <c r="G83" i="4"/>
  <c r="B6280" i="106" s="1"/>
  <c r="D6280" i="106" s="1"/>
  <c r="B6274" i="106"/>
  <c r="D6274" i="106" s="1"/>
  <c r="J83" i="4"/>
  <c r="B6283" i="106" s="1"/>
  <c r="D6283" i="106" s="1"/>
  <c r="K83" i="4"/>
  <c r="B6284" i="106" s="1"/>
  <c r="D6284" i="106" s="1"/>
  <c r="B6275" i="106"/>
  <c r="D6275" i="106" s="1"/>
  <c r="B280" i="106" l="1"/>
  <c r="D280" i="106" s="1"/>
  <c r="M41" i="3"/>
  <c r="B281" i="106" l="1"/>
  <c r="D281" i="106" s="1"/>
  <c r="D54" i="36"/>
  <c r="B92" i="106" l="1"/>
  <c r="D92" i="106" s="1"/>
  <c r="D76" i="36"/>
  <c r="C41" i="3"/>
  <c r="D57" i="36"/>
  <c r="B93" i="106" l="1"/>
  <c r="D93"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<sst xmlns="http://schemas.openxmlformats.org/spreadsheetml/2006/main" count="5058" uniqueCount="2109">
  <si>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</si>
  <si>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</si>
  <si>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</si>
  <si>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</si>
  <si>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</si>
  <si>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</si>
  <si>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</si>
  <si>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</si>
  <si>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</si>
  <si>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</si>
  <si>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</si>
  <si>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</si>
  <si>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</si>
  <si>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</si>
  <si>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</si>
  <si>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</si>
  <si>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</si>
  <si>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</si>
  <si>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</si>
  <si>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</si>
  <si>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</si>
  <si>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</si>
  <si>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</si>
  <si>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</si>
  <si>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</si>
  <si>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</si>
  <si>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</si>
  <si>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</si>
  <si>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</si>
  <si>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</si>
  <si>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</si>
  <si>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</si>
  <si>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</si>
  <si>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</si>
  <si>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</si>
  <si>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</si>
  <si>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</si>
  <si>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</si>
  <si>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</si>
  <si>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</si>
  <si>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</si>
  <si>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</si>
  <si>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</si>
  <si>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</si>
  <si>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</si>
  <si>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</si>
  <si>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</si>
  <si>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</si>
  <si>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</si>
  <si>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</si>
  <si>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</si>
  <si>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</si>
  <si>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</si>
  <si>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</si>
  <si>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</si>
  <si>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</si>
  <si>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</si>
  <si>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</si>
  <si>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</si>
  <si>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</si>
  <si>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</si>
  <si>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</si>
  <si>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</si>
  <si>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</si>
  <si>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</si>
  <si>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</si>
  <si>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</si>
  <si>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</si>
  <si>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</si>
  <si>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</si>
  <si>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</si>
  <si>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</si>
  <si>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</si>
  <si>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</si>
  <si>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</si>
  <si>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</si>
  <si>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</si>
  <si>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</si>
  <si>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</si>
  <si>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</si>
  <si>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</si>
  <si>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</si>
  <si>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</si>
  <si>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</si>
  <si>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</si>
  <si>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</si>
  <si>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</si>
  <si>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</si>
  <si>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</si>
  <si>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</si>
  <si>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</si>
  <si>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</si>
  <si>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</si>
  <si>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</si>
  <si>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</si>
  <si>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</si>
  <si>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</si>
  <si>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</si>
  <si>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</si>
  <si>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</si>
  <si>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</si>
  <si>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</si>
  <si>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</si>
  <si>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</si>
  <si>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</si>
  <si>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</si>
  <si>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</si>
  <si>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</si>
  <si>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</si>
  <si>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</si>
  <si>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</si>
  <si>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</si>
  <si>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</si>
  <si>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</si>
  <si>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</si>
  <si>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</si>
  <si>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</si>
  <si>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</si>
  <si>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</si>
  <si>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</si>
  <si>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</si>
  <si>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</si>
  <si>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</si>
  <si>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</si>
  <si>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</si>
  <si>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</si>
  <si>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</si>
  <si>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</si>
  <si>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</si>
  <si>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</si>
  <si>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</si>
  <si>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</si>
  <si>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</si>
  <si>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</si>
  <si>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</si>
  <si>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</si>
  <si>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</si>
  <si>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</si>
  <si>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</si>
  <si>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</si>
  <si>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</si>
  <si>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</si>
  <si>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</si>
  <si>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</si>
  <si>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</si>
  <si>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</si>
  <si>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</si>
  <si>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</si>
  <si>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</si>
  <si>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</si>
  <si>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</si>
  <si>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</si>
  <si>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</si>
  <si>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</si>
  <si>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</si>
  <si>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</si>
  <si>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</si>
  <si>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</si>
  <si>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</si>
  <si>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</si>
  <si>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</si>
  <si>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</si>
  <si>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</si>
  <si>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</si>
  <si>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</si>
  <si>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</si>
  <si>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</si>
  <si>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</si>
  <si>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</si>
  <si>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</si>
  <si>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</si>
  <si>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</si>
  <si>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</si>
  <si>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</si>
  <si>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</si>
  <si>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</si>
  <si>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</si>
  <si>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</si>
  <si>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</si>
  <si>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</si>
  <si>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</si>
  <si>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</si>
  <si>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</si>
  <si>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</si>
  <si>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</si>
  <si>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</si>
  <si>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</si>
  <si>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</si>
  <si>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</si>
  <si>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</si>
  <si>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</si>
  <si>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</si>
  <si>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</si>
  <si>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</si>
  <si>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</si>
  <si>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</si>
  <si>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</si>
  <si>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</si>
  <si>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</si>
  <si>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</si>
  <si>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</si>
  <si>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</si>
  <si>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</si>
  <si>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</si>
  <si>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</si>
  <si>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</si>
  <si>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</si>
  <si>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</si>
  <si>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</si>
  <si>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</si>
  <si>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</si>
  <si>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</si>
  <si>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</si>
  <si>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</si>
  <si>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</si>
  <si>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</si>
  <si>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</si>
  <si>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</si>
  <si>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</si>
  <si>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</si>
  <si>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</si>
  <si>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</si>
  <si>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</si>
  <si>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</si>
  <si>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</si>
  <si>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</si>
  <si>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</si>
  <si>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</si>
  <si>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</si>
  <si>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</si>
  <si>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</si>
  <si>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</si>
  <si>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</si>
  <si>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</si>
  <si>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</si>
  <si>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</si>
  <si>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</si>
  <si>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</si>
  <si>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</si>
  <si>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</si>
  <si>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</si>
  <si>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</si>
  <si>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</si>
  <si>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</si>
  <si>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</si>
  <si>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</si>
  <si>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</si>
  <si>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</si>
  <si>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</si>
  <si>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</si>
  <si>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</si>
  <si>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</si>
  <si>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</si>
  <si>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</si>
  <si>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</si>
  <si>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</si>
  <si>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</si>
  <si>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</si>
  <si>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</si>
  <si>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</si>
  <si>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</si>
  <si>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</si>
  <si>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</si>
  <si>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</si>
  <si>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</si>
  <si>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</si>
  <si>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</si>
  <si>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</si>
  <si>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</si>
  <si>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</si>
  <si>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</si>
  <si>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</si>
  <si>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</si>
  <si>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</si>
  <si>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</si>
  <si>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</si>
  <si>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</si>
  <si>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</si>
  <si>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</si>
  <si>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</si>
  <si>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</si>
  <si>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</si>
  <si>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</si>
  <si>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</si>
  <si>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</si>
  <si>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</si>
  <si>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</si>
  <si>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</si>
  <si>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</si>
  <si>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</si>
  <si>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</si>
  <si>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</si>
  <si>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</si>
  <si>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</si>
  <si>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</si>
  <si>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</si>
  <si>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</si>
  <si>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</si>
  <si>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</si>
  <si>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</si>
  <si>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</si>
  <si>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</si>
  <si>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</si>
  <si>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</si>
  <si>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</si>
  <si>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</si>
  <si>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</si>
  <si>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</si>
  <si>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</si>
  <si>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</si>
  <si>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</si>
  <si>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</si>
  <si>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</si>
  <si>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</si>
  <si>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</si>
  <si>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</si>
  <si>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</si>
  <si>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</si>
  <si>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</si>
  <si>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</si>
  <si>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</si>
  <si>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</si>
  <si>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</si>
  <si>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</si>
  <si>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</si>
  <si>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</si>
  <si>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</si>
  <si>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</si>
  <si>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</si>
  <si>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</si>
  <si>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</si>
  <si>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</si>
  <si>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</si>
  <si>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</si>
  <si>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</si>
  <si>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</si>
  <si>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</si>
  <si>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</si>
  <si>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</si>
  <si>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</si>
  <si>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</si>
  <si>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</si>
  <si>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</si>
  <si>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</si>
  <si>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</si>
  <si>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</si>
  <si>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</si>
  <si>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</si>
  <si>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</si>
  <si>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</si>
  <si>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</si>
  <si>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</si>
  <si>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</si>
  <si>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</si>
  <si>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</si>
  <si>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</si>
  <si>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</si>
  <si>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</si>
  <si>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</si>
  <si>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</si>
  <si>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</si>
  <si>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</si>
  <si>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</si>
  <si>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</si>
  <si>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</si>
  <si>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</si>
  <si>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</si>
  <si>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</si>
  <si>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</si>
  <si>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</si>
  <si>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</si>
  <si>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</si>
  <si>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</si>
  <si>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</si>
  <si>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</si>
  <si>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</si>
  <si>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</si>
  <si>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</si>
  <si>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</si>
  <si>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</si>
  <si>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</si>
  <si>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</si>
  <si>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</si>
  <si>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</si>
  <si>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</si>
  <si>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</si>
  <si>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</si>
  <si>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</si>
  <si>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</si>
  <si>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</si>
  <si>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</si>
  <si>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</si>
  <si>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</si>
  <si>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</si>
  <si>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</si>
  <si>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</si>
  <si>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</si>
  <si>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</si>
  <si>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</si>
  <si>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</si>
  <si>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</si>
  <si>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</si>
  <si>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</si>
  <si>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</si>
  <si>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</si>
  <si>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</si>
  <si>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</si>
  <si>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</si>
  <si>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</si>
  <si>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</si>
  <si>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</si>
  <si>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</si>
  <si>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</si>
  <si>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</si>
  <si>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</si>
  <si>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</si>
  <si>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</si>
  <si>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</si>
  <si>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</si>
  <si>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</si>
  <si>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</si>
  <si>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</si>
  <si>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</si>
  <si>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</si>
  <si>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</si>
  <si>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</si>
  <si>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</si>
  <si>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</si>
  <si>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</si>
  <si>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</si>
  <si>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</si>
  <si>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</si>
  <si>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</si>
  <si>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</si>
  <si>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</si>
  <si>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</si>
  <si>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</si>
  <si>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</si>
  <si>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</si>
  <si>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</si>
  <si>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</si>
  <si>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</si>
  <si>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</si>
  <si>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</si>
  <si>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</si>
  <si>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</si>
  <si>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</si>
  <si>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</si>
  <si>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</si>
  <si>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</si>
  <si>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</si>
  <si>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</si>
  <si>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</si>
  <si>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</si>
  <si>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</si>
  <si>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</si>
  <si>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</si>
  <si>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</si>
  <si>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</si>
  <si>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</si>
  <si>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</si>
  <si>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</si>
  <si>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</si>
  <si>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</si>
  <si>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</si>
  <si>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</si>
  <si>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</si>
  <si>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</si>
  <si>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</si>
  <si>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</si>
  <si>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</si>
  <si>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</si>
  <si>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</si>
  <si>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</si>
  <si>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</si>
  <si>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</si>
  <si>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</si>
  <si>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</si>
  <si>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</si>
  <si>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</si>
  <si>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</si>
  <si>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</si>
  <si>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</si>
  <si>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</si>
  <si>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</si>
  <si>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</si>
  <si>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</si>
  <si>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</si>
  <si>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</si>
  <si>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</si>
  <si>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</si>
  <si>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</si>
  <si>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</si>
  <si>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</si>
  <si>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</si>
  <si>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</si>
  <si>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</si>
  <si>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</si>
  <si>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</si>
  <si>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</si>
  <si>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</si>
  <si>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</si>
  <si>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</si>
  <si>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</si>
  <si>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</si>
  <si>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</si>
  <si>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</si>
  <si>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</si>
  <si>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</si>
  <si>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</si>
  <si>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</si>
  <si>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</si>
  <si>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</si>
  <si>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</si>
  <si>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</si>
  <si>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</si>
  <si>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</si>
  <si>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</si>
  <si>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</si>
  <si>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</si>
  <si>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</si>
  <si>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</si>
  <si>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</si>
  <si>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</si>
  <si>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</si>
  <si>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</si>
  <si>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</si>
  <si>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</si>
  <si>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</si>
  <si>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</si>
  <si>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</si>
  <si>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</si>
  <si>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</si>
  <si>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</si>
  <si>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</si>
  <si>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</si>
  <si>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</si>
  <si>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</si>
  <si>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</si>
  <si>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</si>
  <si>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</si>
  <si>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</si>
  <si>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</si>
  <si>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</si>
  <si>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</si>
  <si>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</si>
  <si>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</si>
  <si>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</si>
  <si>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</si>
  <si>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</si>
  <si>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</si>
  <si>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</si>
  <si>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</si>
  <si>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</si>
  <si>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</si>
  <si>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</si>
  <si>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</si>
  <si>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</si>
  <si>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</si>
  <si>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</si>
  <si>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</si>
  <si>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</si>
  <si>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</si>
  <si>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</si>
  <si>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</si>
  <si>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</si>
  <si>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</si>
  <si>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</si>
  <si>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</si>
  <si>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</si>
  <si>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</si>
  <si>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</si>
  <si>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</si>
  <si>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</si>
  <si>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</si>
  <si>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</si>
  <si>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</si>
  <si>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</si>
  <si>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</si>
  <si>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</si>
  <si>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</si>
  <si>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</si>
  <si>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</si>
  <si>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</si>
  <si>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</si>
  <si>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</si>
  <si>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</si>
  <si>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</si>
  <si>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</si>
  <si>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</si>
  <si>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</si>
  <si>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</si>
  <si>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</si>
  <si>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</si>
  <si>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</si>
  <si>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</si>
  <si>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</si>
  <si>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</si>
  <si>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</si>
  <si>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</si>
  <si>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</si>
  <si>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</si>
  <si>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</si>
  <si>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</si>
  <si>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</si>
  <si>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</si>
  <si>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</si>
  <si>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</si>
  <si>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</si>
  <si>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</si>
  <si>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</si>
  <si>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</si>
  <si>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</si>
  <si>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</si>
  <si>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</si>
  <si>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</si>
  <si>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</si>
  <si>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</si>
  <si>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</si>
  <si>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</si>
  <si>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</si>
  <si>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</si>
  <si>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</si>
  <si>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</si>
  <si>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</si>
  <si>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</si>
  <si>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</si>
  <si>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</si>
  <si>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</si>
  <si>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</si>
  <si>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</si>
  <si>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</si>
  <si>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</si>
  <si>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</si>
  <si>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</si>
  <si>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</si>
  <si>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</si>
  <si>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</si>
  <si>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</si>
  <si>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</si>
  <si>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</si>
  <si>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</si>
  <si>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</si>
  <si>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</si>
  <si>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</si>
  <si>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</si>
  <si>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</si>
  <si>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</si>
  <si>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</si>
  <si>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</si>
  <si>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</si>
  <si>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</si>
  <si>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</si>
  <si>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</si>
  <si>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</si>
  <si>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</si>
  <si>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</si>
  <si>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</si>
  <si>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</si>
  <si>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</si>
  <si>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</si>
  <si>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</si>
  <si>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</si>
  <si>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</si>
  <si>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</si>
  <si>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</si>
  <si>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</si>
  <si>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</si>
  <si>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</si>
  <si>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</si>
  <si>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</si>
  <si>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</si>
  <si>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</si>
  <si>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</si>
  <si>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</si>
  <si>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</si>
  <si>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</si>
  <si>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</si>
  <si>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</si>
  <si>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</si>
  <si>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</si>
  <si>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</si>
  <si>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</si>
  <si>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</si>
  <si>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</si>
  <si>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</si>
  <si>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</si>
  <si>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</si>
  <si>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</si>
  <si>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</si>
  <si>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</si>
  <si>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</si>
  <si>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</si>
  <si>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</si>
  <si>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</si>
  <si>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</si>
  <si>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</si>
  <si>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</si>
  <si>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</si>
  <si>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</si>
  <si>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</si>
  <si>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</si>
  <si>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</si>
  <si>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</si>
  <si>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</si>
  <si>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</si>
  <si>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</si>
  <si>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</si>
  <si>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</si>
  <si>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</si>
  <si>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</si>
  <si>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</si>
  <si>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</si>
  <si>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</si>
  <si>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</si>
  <si>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</si>
  <si>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</si>
  <si>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</si>
  <si>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</si>
  <si>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</si>
  <si>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</si>
  <si>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</si>
  <si>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</si>
  <si>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</si>
  <si>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</si>
  <si>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</si>
  <si>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</si>
  <si>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</si>
  <si>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</si>
  <si>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</si>
  <si>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</si>
  <si>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</si>
  <si>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</si>
  <si>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</si>
  <si>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</si>
  <si>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</si>
  <si>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</si>
  <si>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</si>
  <si>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</si>
  <si>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</si>
  <si>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</si>
  <si>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</si>
  <si>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</si>
  <si>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</si>
  <si>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</si>
  <si>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</si>
  <si>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</si>
  <si>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</si>
  <si>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</si>
  <si>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</si>
  <si>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</si>
  <si>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</si>
  <si>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</si>
  <si>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</si>
  <si>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</si>
  <si>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</si>
  <si>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</si>
  <si>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</si>
  <si>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</si>
  <si>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</si>
  <si>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</si>
  <si>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</si>
  <si>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</si>
  <si>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</si>
  <si>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</si>
  <si>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</si>
  <si>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</si>
  <si>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</si>
  <si>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</si>
  <si>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</si>
  <si>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</si>
  <si>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</si>
  <si>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</si>
  <si>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</si>
  <si>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</si>
  <si>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</si>
  <si>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</si>
  <si>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</si>
  <si>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</si>
  <si>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</si>
  <si>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</si>
  <si>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</si>
  <si>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</si>
  <si>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</si>
  <si>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</si>
  <si>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</si>
  <si>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</si>
  <si>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</si>
  <si>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</si>
  <si>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</si>
  <si>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</si>
  <si>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</si>
  <si>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</si>
  <si>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</si>
  <si>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</si>
  <si>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</si>
  <si>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</si>
  <si>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</si>
  <si>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</si>
  <si>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</si>
  <si>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</si>
  <si>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</si>
  <si>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</si>
  <si>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</si>
  <si>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</si>
  <si>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</si>
  <si>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</si>
  <si>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</si>
  <si>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</si>
  <si>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</si>
  <si>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</si>
  <si>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</si>
  <si>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</si>
  <si>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</si>
  <si>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</si>
  <si>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</si>
  <si>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</si>
  <si>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</si>
  <si>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</si>
  <si>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</si>
  <si>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</si>
  <si>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</si>
  <si>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</si>
  <si>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</si>
  <si>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</si>
  <si>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</si>
  <si>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</si>
  <si>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</si>
  <si>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</si>
  <si>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</si>
  <si>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</si>
  <si>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</si>
  <si>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</si>
  <si>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</si>
  <si>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</si>
  <si>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</si>
  <si>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</si>
  <si>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</si>
  <si>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</si>
  <si>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</si>
  <si>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</si>
  <si>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</si>
  <si>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</si>
  <si>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</si>
  <si>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</si>
  <si>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</si>
  <si>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</si>
  <si>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</si>
  <si>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</si>
  <si>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</si>
  <si>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</si>
  <si>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</si>
  <si>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</si>
  <si>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</si>
  <si>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</si>
  <si>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</si>
  <si>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</si>
  <si>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</si>
  <si>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</si>
  <si>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</si>
  <si>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</si>
  <si>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</si>
  <si>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</si>
  <si>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</si>
  <si>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</si>
  <si>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</si>
  <si>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</si>
  <si>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</si>
  <si>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</si>
  <si>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</si>
  <si>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</si>
  <si>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</si>
  <si>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</si>
  <si>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</si>
  <si>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</si>
  <si>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</si>
  <si>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</si>
  <si>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</si>
  <si>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</si>
  <si>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</si>
  <si>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</si>
  <si>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</si>
  <si>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</si>
  <si>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</si>
  <si>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</si>
  <si>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</si>
  <si>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</si>
  <si>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</si>
  <si>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</si>
  <si>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</si>
  <si>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</si>
  <si>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</si>
  <si>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</si>
  <si>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</si>
  <si>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</si>
  <si>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</si>
  <si>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</si>
  <si>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</si>
  <si>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</si>
  <si>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</si>
  <si>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</si>
  <si>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</si>
  <si>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</si>
  <si>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</si>
  <si>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</si>
  <si>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</si>
  <si>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</si>
  <si>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</si>
  <si>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</si>
  <si>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</si>
  <si>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</si>
  <si>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</si>
  <si>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</si>
  <si>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</si>
  <si>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</si>
  <si>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</si>
  <si>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</si>
  <si>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</si>
  <si>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</si>
  <si>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</si>
  <si>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</si>
  <si>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</si>
  <si>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</si>
  <si>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</si>
  <si>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</si>
  <si>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</si>
  <si>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</si>
  <si>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</si>
  <si>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</si>
  <si>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</si>
  <si>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</si>
  <si>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</si>
  <si>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</si>
  <si>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</si>
  <si>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</si>
  <si>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</si>
  <si>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</si>
  <si>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</si>
  <si>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</si>
  <si>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</si>
  <si>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</si>
  <si>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</si>
  <si>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</si>
  <si>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</si>
  <si>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</si>
  <si>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</si>
  <si>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</si>
  <si>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</si>
  <si>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</si>
  <si>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</si>
  <si>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</si>
  <si>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</si>
  <si>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</si>
  <si>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</si>
  <si>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</si>
  <si>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</si>
  <si>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</si>
  <si>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</si>
  <si>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</si>
  <si>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</si>
  <si>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</si>
  <si>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</si>
  <si>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</si>
  <si>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</si>
  <si>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</si>
  <si>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</si>
  <si>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</si>
  <si>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</si>
  <si>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</si>
  <si>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</si>
  <si>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</si>
  <si>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</si>
  <si>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</si>
  <si>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</si>
  <si>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</si>
  <si>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</si>
  <si>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</si>
  <si>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</si>
  <si>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</si>
  <si>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</si>
  <si>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</si>
  <si>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</si>
  <si>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</si>
  <si>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</si>
  <si>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</si>
  <si>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</si>
  <si>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</si>
  <si>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</si>
  <si>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</si>
  <si>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</si>
  <si>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</si>
  <si>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</si>
  <si>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</si>
  <si>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</si>
  <si>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</si>
  <si>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</si>
  <si>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</si>
  <si>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</si>
  <si>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</si>
  <si>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</si>
  <si>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</si>
  <si>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</si>
  <si>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</si>
  <si>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</si>
  <si>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</si>
  <si>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</si>
  <si>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</si>
  <si>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</si>
  <si>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</si>
  <si>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</si>
  <si>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</si>
  <si>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</si>
  <si>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</si>
  <si>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</si>
  <si>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</si>
  <si>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</si>
  <si>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</si>
  <si>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</si>
  <si>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</si>
  <si>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</si>
  <si>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</si>
  <si>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</si>
  <si>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</si>
  <si>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</si>
  <si>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</si>
  <si>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</si>
  <si>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</si>
  <si>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</si>
  <si>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</si>
  <si>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</si>
  <si>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</si>
  <si>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</si>
  <si>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</si>
  <si>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</si>
  <si>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</si>
  <si>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</si>
  <si>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</si>
  <si>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</si>
  <si>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</si>
  <si>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</si>
  <si>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</si>
  <si>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</si>
  <si>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</si>
  <si>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</si>
  <si>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</si>
  <si>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</si>
  <si>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</si>
  <si>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</si>
  <si>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</si>
  <si>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</si>
  <si>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</si>
  <si>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</si>
  <si>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</si>
  <si>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</si>
  <si>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</si>
  <si>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</si>
  <si>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</si>
  <si>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</si>
  <si>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</si>
  <si>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</si>
  <si>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</si>
  <si>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</si>
  <si>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</si>
  <si>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</si>
  <si>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</si>
  <si>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</si>
  <si>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</si>
  <si>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</si>
  <si>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</si>
  <si>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</si>
  <si>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</si>
  <si>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</si>
  <si>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</si>
  <si>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</si>
  <si>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</si>
  <si>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</si>
  <si>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</si>
  <si>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</si>
  <si>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</si>
  <si>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</si>
  <si>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</si>
  <si>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</si>
  <si>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</si>
  <si>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</si>
  <si>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</si>
  <si>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</si>
  <si>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</si>
  <si>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</si>
  <si>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</si>
  <si>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</si>
  <si>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</si>
  <si>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</si>
  <si>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</si>
  <si>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</si>
  <si>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</si>
  <si>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</si>
  <si>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</si>
  <si>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</si>
  <si>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</si>
  <si>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</si>
  <si>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</si>
  <si>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</si>
  <si>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</si>
  <si>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</si>
  <si>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</si>
  <si>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</si>
  <si>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</si>
  <si>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</si>
  <si>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</si>
  <si>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</si>
  <si>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</si>
  <si>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</si>
  <si>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</si>
  <si>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</si>
  <si>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</si>
  <si>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</si>
  <si>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</si>
  <si>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</si>
  <si>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</si>
  <si>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</si>
  <si>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</si>
  <si>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</si>
  <si>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</si>
  <si>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</si>
  <si>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</si>
  <si>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</si>
  <si>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</si>
  <si>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</si>
  <si>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</si>
  <si>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</si>
  <si>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</si>
  <si>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</si>
  <si>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</si>
  <si>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</si>
  <si>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</si>
  <si>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</si>
  <si>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</si>
  <si>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</si>
  <si>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</si>
  <si>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</si>
  <si>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</si>
  <si>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</si>
  <si>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</si>
  <si>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</si>
  <si>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</si>
  <si>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</si>
  <si>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</si>
  <si>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</si>
  <si>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</si>
  <si>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</si>
  <si>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</si>
  <si>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</si>
  <si>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</si>
  <si>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</si>
  <si>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</si>
  <si>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</si>
  <si>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</si>
  <si>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</si>
  <si>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</si>
  <si>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</si>
  <si>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</si>
  <si>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</si>
  <si>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</si>
  <si>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</si>
  <si>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</si>
  <si>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</si>
  <si>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</si>
  <si>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</si>
  <si>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</si>
  <si>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</si>
  <si>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</si>
  <si>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</si>
  <si>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</si>
  <si>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</si>
  <si>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</si>
  <si>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</si>
  <si>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</si>
  <si>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</si>
  <si>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</si>
  <si>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</si>
  <si>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</si>
  <si>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</si>
  <si>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</si>
  <si>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</si>
  <si>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</si>
  <si>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</si>
  <si>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</si>
  <si>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</si>
  <si>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</si>
  <si>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</si>
  <si>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</si>
  <si>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</si>
  <si>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</si>
  <si>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</si>
  <si>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</si>
  <si>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</si>
  <si>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</si>
  <si>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</si>
  <si>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</si>
  <si>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</si>
  <si>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</si>
  <si>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</si>
  <si>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</si>
  <si>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</si>
  <si>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</si>
  <si>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</si>
  <si>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</si>
  <si>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</si>
  <si>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</si>
  <si>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</si>
  <si>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</si>
  <si>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</si>
  <si>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</si>
  <si>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</si>
  <si>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</si>
  <si>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</si>
  <si>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</si>
  <si>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</si>
  <si>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</si>
  <si>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</si>
  <si>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</si>
  <si>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</si>
  <si>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</si>
  <si>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</si>
  <si>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</si>
  <si>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</si>
  <si>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</si>
  <si>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</si>
  <si>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</si>
  <si>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</si>
  <si>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</si>
  <si>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</si>
  <si>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</si>
  <si>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</si>
  <si>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</si>
  <si>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</si>
  <si>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</si>
  <si>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</si>
  <si>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</si>
  <si>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</si>
  <si>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</si>
  <si>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</si>
  <si>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</si>
  <si>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</si>
  <si>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</si>
  <si>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</si>
  <si>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</si>
  <si>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</si>
  <si>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</si>
  <si>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</si>
  <si>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</si>
  <si>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</si>
  <si>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</si>
  <si>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</si>
  <si>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</si>
  <si>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</si>
  <si>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</si>
  <si>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</si>
  <si>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</si>
  <si>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</si>
  <si>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</si>
  <si>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</si>
  <si>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</si>
  <si>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</si>
  <si>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</si>
  <si>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</si>
  <si>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</si>
  <si>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</si>
  <si>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</si>
  <si>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</si>
  <si>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</si>
  <si>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</si>
  <si>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</si>
  <si>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</si>
  <si>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</si>
  <si>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</si>
  <si>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</si>
  <si>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</si>
  <si>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</si>
  <si>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</si>
  <si>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</si>
  <si>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</si>
  <si>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</si>
  <si>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</si>
  <si>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</si>
  <si>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</si>
  <si>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</si>
  <si>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</si>
  <si>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</si>
  <si>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</si>
  <si>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</si>
  <si>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</si>
  <si>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</si>
  <si>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</si>
  <si>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</si>
  <si>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</si>
  <si>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</si>
  <si>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</si>
  <si>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</si>
  <si>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</si>
  <si>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</si>
  <si>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</si>
  <si>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</si>
  <si>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</si>
  <si>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</si>
  <si>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</si>
  <si>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</si>
  <si>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</si>
  <si>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</si>
  <si>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</si>
  <si>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</si>
  <si>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</si>
  <si>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</si>
  <si>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</si>
  <si>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</si>
  <si>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</si>
  <si>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</si>
  <si>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</si>
  <si>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</si>
  <si>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</si>
  <si>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</si>
  <si>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</si>
  <si>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</si>
  <si>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</si>
  <si>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</si>
  <si>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</si>
  <si>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</si>
  <si>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</si>
  <si>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</si>
  <si>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</si>
  <si>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</si>
  <si>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</si>
  <si>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</si>
  <si>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</si>
  <si>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</si>
  <si>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</si>
  <si>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</si>
  <si>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</si>
  <si>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</si>
  <si>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</si>
  <si>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</si>
  <si>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</si>
  <si>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</si>
  <si>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</si>
  <si>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</si>
  <si>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</si>
  <si>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</si>
  <si>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</si>
  <si>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</si>
  <si>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</si>
  <si>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</si>
  <si>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</si>
  <si>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</si>
  <si>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</si>
  <si>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</si>
  <si>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</si>
  <si>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</si>
  <si>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</si>
  <si>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</si>
  <si>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</si>
  <si>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</si>
  <si>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</si>
  <si>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</si>
  <si>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</si>
  <si>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</si>
  <si>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</si>
  <si>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</si>
  <si>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</si>
  <si>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</si>
  <si>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</si>
  <si>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</si>
  <si>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</si>
  <si>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</si>
  <si>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</si>
  <si>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</si>
  <si>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</si>
  <si>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</si>
  <si>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</si>
  <si>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</si>
  <si>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</si>
  <si>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</si>
  <si>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</si>
  <si>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</si>
  <si>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</si>
  <si>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</si>
  <si>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</si>
  <si>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</si>
  <si>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</si>
  <si>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</si>
  <si>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</si>
  <si>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</si>
  <si>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</si>
  <si>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</si>
  <si>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</si>
  <si>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</si>
  <si>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</si>
  <si>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</si>
  <si>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</si>
  <si>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</si>
  <si>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</si>
  <si>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</si>
  <si>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</si>
  <si>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</si>
  <si>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</si>
  <si>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</si>
  <si>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</si>
  <si>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</si>
  <si>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</si>
  <si>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</si>
  <si>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</si>
  <si>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</si>
  <si>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</si>
  <si>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</si>
  <si>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</si>
  <si>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</si>
  <si>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</si>
  <si>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</si>
  <si>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</si>
  <si>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</si>
  <si>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</si>
  <si>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</si>
  <si>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</si>
  <si>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</si>
  <si>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</si>
  <si>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</si>
  <si>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</si>
  <si>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</si>
  <si>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</si>
  <si>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</si>
  <si>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</si>
  <si>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</si>
  <si>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</si>
  <si>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</si>
  <si>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</si>
  <si>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</si>
  <si>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</si>
  <si>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</si>
  <si>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</si>
  <si>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</si>
  <si>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</si>
  <si>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</si>
  <si>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</si>
  <si>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</si>
  <si>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</si>
  <si>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</si>
  <si>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</si>
  <si>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</si>
  <si>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</si>
  <si>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</si>
  <si>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</si>
  <si>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</si>
  <si>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</si>
  <si>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</si>
  <si>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</si>
  <si>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</si>
  <si>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</si>
  <si>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</si>
  <si>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</si>
  <si>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</si>
  <si>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</si>
  <si>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</si>
  <si>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</si>
  <si>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</si>
  <si>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</si>
  <si>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</si>
  <si>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</si>
  <si>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</si>
  <si>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</si>
  <si>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</si>
  <si>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</si>
  <si>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</si>
  <si>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</si>
  <si>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</si>
  <si>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</si>
  <si>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</si>
  <si>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</si>
  <si>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</si>
  <si>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</si>
  <si>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</si>
  <si>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</si>
  <si>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</si>
  <si>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</si>
  <si>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</si>
  <si>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</si>
  <si>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</si>
  <si>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</si>
  <si>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</si>
  <si>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</si>
  <si>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</si>
  <si>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</si>
  <si>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</si>
  <si>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</si>
  <si>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</si>
  <si>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</si>
  <si>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</si>
  <si>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</si>
  <si>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</si>
  <si>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</si>
  <si>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</si>
  <si>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</si>
  <si>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</si>
  <si>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</si>
  <si>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</si>
  <si>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</si>
  <si>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</si>
  <si>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</si>
  <si>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</si>
  <si>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</si>
  <si>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</si>
  <si>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</si>
  <si>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</si>
  <si>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</si>
  <si>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</si>
  <si>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</si>
  <si>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</si>
  <si>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</si>
  <si>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</si>
  <si>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</si>
  <si>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</si>
  <si>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</si>
  <si>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</si>
  <si>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</si>
  <si>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</si>
  <si>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</si>
  <si>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</si>
  <si>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</si>
  <si>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</si>
  <si>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</si>
  <si>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</si>
  <si>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</si>
  <si>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</si>
  <si>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</si>
  <si>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</si>
  <si>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</si>
  <si>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</si>
  <si>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</si>
  <si>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</si>
  <si>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</si>
  <si>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</si>
  <si>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</si>
  <si>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</si>
  <si>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</si>
  <si>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</si>
  <si>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</si>
  <si>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</si>
  <si>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</si>
  <si>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</si>
  <si>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</si>
  <si>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</si>
  <si>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</si>
  <si>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</si>
  <si>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</si>
  <si>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</si>
  <si>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</si>
  <si>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</si>
  <si>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</si>
  <si>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</si>
  <si>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</si>
  <si>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</si>
  <si>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</si>
  <si>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</si>
  <si>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</si>
  <si>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</si>
  <si>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</si>
  <si>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</si>
  <si>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</si>
  <si>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</si>
  <si>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</si>
  <si>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</si>
  <si>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</si>
  <si>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</si>
  <si>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</si>
  <si>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</si>
  <si>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</si>
  <si>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</si>
  <si>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</si>
  <si>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</si>
  <si>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</si>
  <si>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</si>
  <si>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</si>
  <si>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</si>
  <si>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</si>
  <si>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</si>
  <si>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</si>
  <si>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</si>
  <si>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</si>
  <si>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</si>
  <si>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</si>
  <si>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</si>
  <si>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</si>
  <si>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</si>
  <si>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</si>
  <si>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</si>
  <si>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</si>
  <si>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</si>
  <si>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</si>
  <si>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</si>
  <si>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</si>
  <si>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</si>
  <si>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</si>
  <si>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</si>
  <si>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</si>
  <si>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</si>
  <si>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</si>
  <si>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</si>
  <si>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</si>
  <si>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</si>
  <si>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</si>
  <si>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</si>
  <si>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</si>
  <si>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</si>
  <si>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</si>
  <si>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</si>
  <si>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</si>
  <si>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</si>
  <si>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</si>
  <si>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</si>
  <si>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</si>
  <si>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</si>
  <si>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</si>
  <si>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</si>
  <si>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</si>
  <si>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</si>
  <si>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</si>
  <si>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</si>
  <si>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</si>
  <si>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</si>
  <si>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</si>
  <si>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</si>
  <si>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</si>
  <si>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</si>
  <si>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</si>
  <si>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</si>
  <si>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</si>
  <si>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</si>
  <si>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</si>
  <si>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</si>
  <si>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</si>
  <si>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</si>
  <si>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</si>
  <si>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</si>
  <si>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</si>
  <si>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</si>
  <si>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</si>
  <si>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</si>
  <si>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</si>
  <si>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</si>
  <si>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</si>
  <si>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</si>
  <si>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</si>
  <si>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</si>
  <si>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</si>
  <si>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</si>
  <si>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</si>
  <si>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</si>
  <si>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</si>
  <si>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</si>
  <si>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</si>
  <si>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</si>
  <si>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</si>
  <si>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</si>
  <si>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</si>
  <si>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</si>
  <si>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</si>
  <si>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</si>
  <si>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</si>
  <si>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</si>
  <si>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</si>
  <si>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</si>
  <si>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</si>
  <si>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</si>
  <si>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</si>
  <si>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</si>
  <si>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</si>
  <si>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</si>
  <si>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</si>
  <si>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</si>
  <si>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</si>
  <si>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</si>
  <si>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</si>
  <si>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</si>
  <si>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</si>
  <si>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</si>
  <si>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</si>
  <si>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</si>
  <si>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</si>
  <si>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</si>
  <si>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</si>
  <si>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</si>
  <si>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</si>
  <si>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</si>
  <si>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</si>
  <si>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</si>
  <si>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</si>
  <si>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</si>
  <si>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</si>
  <si>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</si>
  <si>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</si>
  <si>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</si>
  <si>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</si>
  <si>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</si>
  <si>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</si>
  <si>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</si>
  <si>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</si>
  <si>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</si>
  <si>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</si>
  <si>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</si>
  <si>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</si>
  <si>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</si>
  <si>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</si>
  <si>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</si>
  <si>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</si>
  <si>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</si>
  <si>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</si>
  <si>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</si>
  <si>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</si>
  <si>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</si>
  <si>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</si>
  <si>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</si>
  <si>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</si>
  <si>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</si>
  <si>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</si>
  <si>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</si>
  <si>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</si>
  <si>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</si>
  <si>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</si>
  <si>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</si>
  <si>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</si>
  <si>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</si>
  <si>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</si>
  <si>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</si>
  <si>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</si>
  <si>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</si>
  <si>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</si>
  <si>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</si>
  <si>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</si>
  <si>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</si>
  <si>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</si>
  <si>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</si>
  <si>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</si>
  <si>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</si>
  <si>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</si>
  <si>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</si>
  <si>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</si>
  <si>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</si>
  <si>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</si>
  <si>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</si>
  <si>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</si>
  <si>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</si>
  <si>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</si>
  <si>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</si>
  <si>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</si>
  <si>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</si>
  <si>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</si>
  <si>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</si>
  <si>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</si>
  <si>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</si>
  <si>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</si>
  <si>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</si>
  <si>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</si>
  <si>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</si>
  <si>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</si>
  <si>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</si>
  <si>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</si>
  <si>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</si>
  <si>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</si>
  <si>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</si>
  <si>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</si>
  <si>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</si>
  <si>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</si>
  <si>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</si>
  <si>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</si>
  <si>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</si>
  <si>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</si>
  <si>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</si>
  <si>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</si>
  <si>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</si>
  <si>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</si>
  <si>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</si>
  <si>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</si>
  <si>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</si>
  <si>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</si>
  <si>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</si>
  <si>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</si>
  <si>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</si>
  <si>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</si>
  <si>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</si>
  <si>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</si>
  <si>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</si>
  <si>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</si>
  <si>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</si>
  <si>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</si>
  <si>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</si>
  <si>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</si>
  <si>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</si>
  <si>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</si>
  <si>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</si>
  <si>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</si>
  <si>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</si>
  <si>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</si>
  <si>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</si>
  <si>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</si>
  <si>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</si>
  <si>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</si>
  <si>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</si>
  <si>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</si>
  <si>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</si>
  <si>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</si>
  <si>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</si>
  <si>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</si>
  <si>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</si>
  <si>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</si>
  <si>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</si>
  <si>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</si>
  <si>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</si>
  <si>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</si>
  <si>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</si>
  <si>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</si>
  <si>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</si>
  <si>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</si>
  <si>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</si>
  <si>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</si>
  <si>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</si>
  <si>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</si>
  <si>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</si>
  <si>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</si>
  <si>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</si>
  <si>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</si>
  <si>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</si>
  <si>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</si>
  <si>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</si>
  <si>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</si>
  <si>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</si>
  <si>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</si>
  <si>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</si>
  <si>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</si>
  <si>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</si>
  <si>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</si>
  <si>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</si>
  <si>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</si>
  <si>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</si>
  <si>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</si>
  <si>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</si>
  <si>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</si>
  <si>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</si>
  <si>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</si>
  <si>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</si>
  <si>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</si>
  <si>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</si>
  <si>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</si>
  <si>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</si>
  <si>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</si>
  <si>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</si>
  <si>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</si>
  <si>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</si>
  <si>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</si>
  <si>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</si>
  <si>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</si>
  <si>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</si>
  <si>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</si>
  <si>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</si>
  <si>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</si>
  <si>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</si>
  <si>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</si>
  <si>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</si>
  <si>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</si>
  <si>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</si>
  <si>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</si>
  <si>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</si>
  <si>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</si>
  <si>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</si>
  <si>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</si>
  <si>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</si>
  <si>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</si>
  <si>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</si>
  <si>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</si>
  <si>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</si>
  <si>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</si>
  <si>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</si>
  <si>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</si>
  <si>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</si>
  <si>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</si>
  <si>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</si>
  <si>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</si>
  <si>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</si>
  <si>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</si>
  <si>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</si>
  <si>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</si>
  <si>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</si>
  <si>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</si>
  <si>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</si>
  <si>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</si>
  <si>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</si>
  <si>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</si>
  <si>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</si>
  <si>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</si>
  <si>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</si>
  <si>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</si>
  <si>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</si>
  <si>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</si>
  <si>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</si>
  <si>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</si>
  <si>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</si>
  <si>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</si>
  <si>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</si>
  <si>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</si>
  <si>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</si>
  <si>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</si>
  <si>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</si>
  <si>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</si>
  <si>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</si>
  <si>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</si>
  <si>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</si>
  <si>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</si>
  <si>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</si>
  <si>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</si>
  <si>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</si>
  <si>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</si>
  <si>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</si>
  <si>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</si>
  <si>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</si>
  <si>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</si>
  <si>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</si>
  <si>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</si>
  <si>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</si>
  <si>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</si>
  <si>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</si>
  <si>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</si>
  <si>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</si>
  <si>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</si>
  <si>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</si>
  <si>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</si>
  <si>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</si>
  <si>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</si>
  <si>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</si>
  <si>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</si>
  <si>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</si>
  <si>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</si>
  <si>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</si>
  <si>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</si>
  <si>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</si>
  <si>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</si>
  <si>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</si>
  <si>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</si>
  <si>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</si>
  <si>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</si>
  <si>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</si>
  <si>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</si>
  <si>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</si>
  <si>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</si>
  <si>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</si>
  <si>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</si>
  <si>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</si>
  <si>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</si>
  <si>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</si>
  <si>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</si>
  <si>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</si>
  <si>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</si>
  <si>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</si>
  <si>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</si>
  <si>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</si>
  <si>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</si>
  <si>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</si>
  <si>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</si>
  <si>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</si>
  <si>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</si>
  <si>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</si>
  <si>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</si>
  <si>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</si>
  <si>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</si>
  <si>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</si>
  <si>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</si>
  <si>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</si>
  <si>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</si>
  <si>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</si>
  <si>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</si>
  <si>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</si>
  <si>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</si>
  <si>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</si>
  <si>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</si>
  <si>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</si>
  <si>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</si>
  <si>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</si>
  <si>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</si>
  <si>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</si>
  <si>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</si>
  <si>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</si>
  <si>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</si>
  <si>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</si>
  <si>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</si>
  <si>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</si>
  <si>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</si>
  <si>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</si>
  <si>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</si>
  <si>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</si>
  <si>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</si>
  <si>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</si>
  <si>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</si>
  <si>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</si>
  <si>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</si>
  <si>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</si>
  <si>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</si>
  <si>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</si>
  <si>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</si>
  <si>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</si>
  <si>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</si>
  <si>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</si>
  <si>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</si>
  <si>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</si>
  <si>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</si>
  <si>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</si>
  <si>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</si>
  <si>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</si>
  <si>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</si>
  <si>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</si>
  <si>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</si>
  <si>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</si>
  <si>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</si>
  <si>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</si>
  <si>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</si>
  <si>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</si>
  <si>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</si>
  <si>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</si>
  <si>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</si>
  <si>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</si>
  <si>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</si>
  <si>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</si>
  <si>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</si>
  <si>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</si>
  <si>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</si>
  <si>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</si>
  <si>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</si>
  <si>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</si>
  <si>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</si>
  <si>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</si>
  <si>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</si>
  <si>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</si>
  <si>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</si>
  <si>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</si>
  <si>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</si>
  <si>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</si>
  <si>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</si>
  <si>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</si>
  <si>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</si>
  <si>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</si>
  <si>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</si>
  <si>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</si>
  <si>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</si>
  <si>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</si>
  <si>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</si>
  <si>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</si>
  <si>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</si>
  <si>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</si>
  <si>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</si>
  <si>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</si>
  <si>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</si>
  <si>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</si>
  <si>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</si>
  <si>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</si>
  <si>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</si>
  <si>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</si>
  <si>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</si>
  <si>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</si>
  <si>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</si>
  <si>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</si>
  <si>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</si>
  <si>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</si>
  <si>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</si>
  <si>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</si>
  <si>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</si>
  <si>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</si>
  <si>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</si>
  <si>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</si>
  <si>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</si>
  <si>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</si>
  <si>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</si>
  <si>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</si>
  <si>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</si>
  <si>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</si>
  <si>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</si>
  <si>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</si>
  <si>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</si>
  <si>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</si>
  <si>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</si>
  <si>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</si>
  <si>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McLean</t>
  </si>
  <si>
    <t>Bloomington Area Career Center</t>
  </si>
  <si>
    <t>300 East Monroe Street</t>
  </si>
  <si>
    <t>Bloomington</t>
  </si>
  <si>
    <t>kellerb@district87.org</t>
  </si>
  <si>
    <t>Dr. Barry Reilly</t>
  </si>
  <si>
    <t>309-827-6031</t>
  </si>
  <si>
    <t>309-827-5717</t>
  </si>
  <si>
    <t>Tim C. Custis</t>
  </si>
  <si>
    <t>timcustis@gorenzcpa.com</t>
  </si>
  <si>
    <t>Bloomington District 87</t>
  </si>
  <si>
    <t>x</t>
  </si>
  <si>
    <t>There were no findings for the year ending June 30, 2017.</t>
  </si>
  <si>
    <t>The opinion is adverse due to the use of the Regulatory Basis of Accounting.</t>
  </si>
  <si>
    <t>066-005027</t>
  </si>
  <si>
    <t>None</t>
  </si>
  <si>
    <t>Page 11, Line 107 - 1999 - Reimbursements</t>
  </si>
  <si>
    <t>Page 14, Line 272 - 4999 - Workforce Investments Grant</t>
  </si>
  <si>
    <t xml:space="preserve">For the current fiscal year under audit, the district did not have any qualifying contracts </t>
  </si>
  <si>
    <t xml:space="preserve">exceeding the $25,000 limit. </t>
  </si>
  <si>
    <t>ManahanC@district87.org</t>
  </si>
  <si>
    <t>Page 29, Line 80 "PLEASE ENTER CONTRACTS PAID IN THE CURRENT YEAR"</t>
  </si>
  <si>
    <t xml:space="preserve">Page 29, Line 76 "Entry is Required" All fund balances are reserved </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</si>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</sst>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658091</xdr:colOff>
          <xdr:row>3</xdr:row>
          <xdr:rowOff>17319</xdr:rowOff>
        </xdr:from>
        <xdr:to>
          <xdr:col>1</xdr:col>
          <xdr:colOff>1572491</xdr:colOff>
          <xdr:row>7</xdr:row>
          <xdr:rowOff>55419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1818410</xdr:colOff>
          <xdr:row>3</xdr:row>
          <xdr:rowOff>43296</xdr:rowOff>
        </xdr:from>
        <xdr:to>
          <xdr:col>1</xdr:col>
          <xdr:colOff>2729346</xdr:colOff>
          <xdr:row>7</xdr:row>
          <xdr:rowOff>81396</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7" t="s">
        <v>425</v>
      </c>
      <c r="J1" s="1998"/>
      <c r="K1" s="1998"/>
      <c r="L1" s="1998"/>
      <c r="M1" s="1998"/>
      <c r="N1" s="1998"/>
      <c r="O1" s="1998"/>
      <c r="P1" s="1998"/>
      <c r="Q1" s="1998"/>
      <c r="R1" s="1998"/>
      <c r="S1" s="1998"/>
    </row>
    <row r="2" spans="1:28" ht="12" customHeight="1" x14ac:dyDescent="0.2">
      <c r="A2" s="47" t="s">
        <v>1684</v>
      </c>
      <c r="D2" s="48"/>
      <c r="I2" s="1999" t="s">
        <v>1036</v>
      </c>
      <c r="J2" s="1998"/>
      <c r="K2" s="1998"/>
      <c r="L2" s="1998"/>
      <c r="M2" s="1998"/>
      <c r="N2" s="1998"/>
      <c r="O2" s="1998"/>
      <c r="P2" s="1998"/>
      <c r="Q2" s="1998"/>
      <c r="R2" s="1998"/>
      <c r="S2" s="1998"/>
    </row>
    <row r="3" spans="1:28" ht="12" customHeight="1" x14ac:dyDescent="0.2">
      <c r="A3" s="155" t="s">
        <v>1685</v>
      </c>
      <c r="B3" s="156"/>
      <c r="C3" s="156"/>
      <c r="D3" s="157"/>
      <c r="I3" s="1999" t="s">
        <v>54</v>
      </c>
      <c r="J3" s="1998"/>
      <c r="K3" s="1998"/>
      <c r="L3" s="1998"/>
      <c r="M3" s="1998"/>
      <c r="N3" s="1998"/>
      <c r="O3" s="1998"/>
      <c r="P3" s="1998"/>
      <c r="Q3" s="1998"/>
      <c r="R3" s="1998"/>
      <c r="S3" s="1998"/>
    </row>
    <row r="4" spans="1:28" ht="12" customHeight="1" x14ac:dyDescent="0.2">
      <c r="A4" s="37"/>
      <c r="I4" s="1999" t="s">
        <v>545</v>
      </c>
      <c r="J4" s="1998"/>
      <c r="K4" s="1998"/>
      <c r="L4" s="1998"/>
      <c r="M4" s="1998"/>
      <c r="N4" s="1998"/>
      <c r="O4" s="1998"/>
      <c r="P4" s="1998"/>
      <c r="Q4" s="1998"/>
      <c r="R4" s="1998"/>
      <c r="S4" s="1998"/>
    </row>
    <row r="5" spans="1:28" ht="14.1" customHeight="1" x14ac:dyDescent="0.2">
      <c r="B5" s="104"/>
      <c r="C5" s="26" t="s">
        <v>966</v>
      </c>
      <c r="D5" s="84"/>
      <c r="E5" s="84"/>
      <c r="H5" s="38"/>
      <c r="I5" s="2007" t="s">
        <v>701</v>
      </c>
      <c r="J5" s="2006"/>
      <c r="K5" s="2006"/>
      <c r="L5" s="2006"/>
      <c r="M5" s="2006"/>
      <c r="N5" s="2006"/>
      <c r="O5" s="2006"/>
      <c r="P5" s="2006"/>
      <c r="Q5" s="2006"/>
      <c r="R5" s="2006"/>
      <c r="S5" s="2006"/>
    </row>
    <row r="6" spans="1:28" ht="14.1" customHeight="1" x14ac:dyDescent="0.2">
      <c r="B6" s="104" t="s">
        <v>2076</v>
      </c>
      <c r="C6" s="26" t="s">
        <v>967</v>
      </c>
      <c r="D6" s="84"/>
      <c r="E6" s="84"/>
      <c r="I6" s="2005" t="s">
        <v>938</v>
      </c>
      <c r="J6" s="2006"/>
      <c r="K6" s="2006"/>
      <c r="L6" s="2006"/>
      <c r="M6" s="2006"/>
      <c r="N6" s="2006"/>
      <c r="O6" s="2006"/>
      <c r="P6" s="2006"/>
      <c r="Q6" s="2006"/>
      <c r="R6" s="2006"/>
      <c r="S6" s="2006"/>
    </row>
    <row r="7" spans="1:28" ht="12.2" customHeight="1" x14ac:dyDescent="0.2">
      <c r="I7" s="2000">
        <v>43281</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695</v>
      </c>
      <c r="J9" s="2003"/>
      <c r="K9" s="2003"/>
      <c r="L9" s="2003"/>
      <c r="M9" s="2003"/>
      <c r="N9" s="2003"/>
      <c r="O9" s="2003"/>
      <c r="P9" s="2003"/>
      <c r="Q9" s="2003"/>
      <c r="R9" s="2003"/>
      <c r="S9" s="2004"/>
      <c r="T9" s="2018" t="s">
        <v>554</v>
      </c>
      <c r="U9" s="2019"/>
      <c r="V9" s="2019"/>
      <c r="W9" s="2019"/>
      <c r="X9" s="2019"/>
      <c r="Y9" s="2019"/>
      <c r="Z9" s="2019"/>
      <c r="AA9" s="2020"/>
    </row>
    <row r="10" spans="1:28" ht="13.5" customHeight="1" x14ac:dyDescent="0.2">
      <c r="A10" s="2025" t="s">
        <v>696</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1012</v>
      </c>
      <c r="B11" s="2029"/>
      <c r="C11" s="2029"/>
      <c r="D11" s="2029"/>
      <c r="E11" s="2029"/>
      <c r="F11" s="2029"/>
      <c r="G11" s="2029"/>
      <c r="H11" s="2030"/>
      <c r="I11" s="27"/>
      <c r="J11" s="74"/>
      <c r="K11" s="27"/>
      <c r="O11" s="148" t="s">
        <v>2076</v>
      </c>
      <c r="P11" s="100" t="s">
        <v>210</v>
      </c>
      <c r="Q11" s="30"/>
      <c r="R11" s="28"/>
      <c r="S11" s="27"/>
      <c r="T11" s="2022"/>
      <c r="U11" s="2023"/>
      <c r="V11" s="2023"/>
      <c r="W11" s="2023"/>
      <c r="X11" s="2023"/>
      <c r="Y11" s="2023"/>
      <c r="Z11" s="2023"/>
      <c r="AA11" s="202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2">
        <v>17064087041</v>
      </c>
      <c r="B13" s="2033"/>
      <c r="C13" s="2033"/>
      <c r="D13" s="2033"/>
      <c r="E13" s="2033"/>
      <c r="F13" s="2033"/>
      <c r="G13" s="2033"/>
      <c r="H13" s="2034"/>
      <c r="I13" s="31"/>
      <c r="J13" s="30"/>
      <c r="K13" s="28"/>
      <c r="L13" s="30"/>
      <c r="M13" s="30"/>
      <c r="N13" s="30"/>
      <c r="O13" s="30"/>
      <c r="P13" s="30"/>
      <c r="Q13" s="30"/>
      <c r="R13" s="30"/>
      <c r="S13" s="30"/>
      <c r="T13" s="2037" t="s">
        <v>2077</v>
      </c>
      <c r="U13" s="2038"/>
      <c r="V13" s="2038"/>
      <c r="W13" s="2038"/>
      <c r="X13" s="2038"/>
      <c r="Y13" s="2039"/>
      <c r="Z13" s="2039"/>
      <c r="AA13" s="204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1" t="s">
        <v>2085</v>
      </c>
      <c r="B15" s="2035"/>
      <c r="C15" s="2035"/>
      <c r="D15" s="2035"/>
      <c r="E15" s="2035"/>
      <c r="F15" s="2035"/>
      <c r="G15" s="2035"/>
      <c r="H15" s="2036"/>
      <c r="T15" s="2041" t="s">
        <v>2093</v>
      </c>
      <c r="U15" s="1985"/>
      <c r="V15" s="1985"/>
      <c r="W15" s="1985"/>
      <c r="X15" s="1985"/>
      <c r="Y15" s="2042"/>
      <c r="Z15" s="2042"/>
      <c r="AA15" s="204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2086</v>
      </c>
      <c r="B17" s="1992"/>
      <c r="C17" s="1992"/>
      <c r="D17" s="1992"/>
      <c r="E17" s="1992"/>
      <c r="F17" s="1992"/>
      <c r="G17" s="1992"/>
      <c r="H17" s="2017"/>
      <c r="T17" s="2048" t="s">
        <v>2078</v>
      </c>
      <c r="U17" s="2049"/>
      <c r="V17" s="2049"/>
      <c r="W17" s="2049"/>
      <c r="X17" s="2049"/>
      <c r="Y17" s="2049"/>
      <c r="Z17" s="2049"/>
      <c r="AA17" s="2050"/>
    </row>
    <row r="18" spans="1:27" ht="13.5" customHeight="1" x14ac:dyDescent="0.2">
      <c r="A18" s="85" t="s">
        <v>551</v>
      </c>
      <c r="B18" s="76"/>
      <c r="C18" s="72"/>
      <c r="D18" s="76"/>
      <c r="E18" s="76"/>
      <c r="F18" s="76"/>
      <c r="G18" s="76"/>
      <c r="H18" s="56"/>
      <c r="I18" s="2016" t="s">
        <v>697</v>
      </c>
      <c r="J18" s="1967"/>
      <c r="K18" s="1967"/>
      <c r="L18" s="1967"/>
      <c r="M18" s="1967"/>
      <c r="N18" s="1967"/>
      <c r="O18" s="1967"/>
      <c r="P18" s="1967"/>
      <c r="Q18" s="1967"/>
      <c r="R18" s="1967"/>
      <c r="S18" s="1968"/>
      <c r="T18" s="85" t="s">
        <v>735</v>
      </c>
      <c r="U18" s="51"/>
      <c r="V18" s="72"/>
      <c r="W18" s="50"/>
      <c r="X18" s="85" t="s">
        <v>284</v>
      </c>
      <c r="Y18" s="81"/>
      <c r="Z18" s="159" t="s">
        <v>698</v>
      </c>
      <c r="AA18" s="46"/>
    </row>
    <row r="19" spans="1:27" ht="13.5" customHeight="1" x14ac:dyDescent="0.2">
      <c r="A19" s="2031" t="s">
        <v>2087</v>
      </c>
      <c r="B19" s="1977"/>
      <c r="C19" s="1977"/>
      <c r="D19" s="1977"/>
      <c r="E19" s="1977"/>
      <c r="F19" s="1977"/>
      <c r="G19" s="1977"/>
      <c r="H19" s="1957"/>
      <c r="I19" s="30"/>
      <c r="J19" s="99"/>
      <c r="K19" s="40"/>
      <c r="L19" s="38"/>
      <c r="M19" s="112" t="s">
        <v>333</v>
      </c>
      <c r="P19" s="27"/>
      <c r="Q19" s="27"/>
      <c r="R19" s="27"/>
      <c r="S19" s="31"/>
      <c r="T19" s="2031" t="s">
        <v>2079</v>
      </c>
      <c r="U19" s="1956"/>
      <c r="V19" s="1956"/>
      <c r="W19" s="1957"/>
      <c r="X19" s="2046" t="s">
        <v>2080</v>
      </c>
      <c r="Y19" s="2047"/>
      <c r="Z19" s="2044">
        <v>61614</v>
      </c>
      <c r="AA19" s="204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5" t="s">
        <v>2088</v>
      </c>
      <c r="B21" s="1956"/>
      <c r="C21" s="1956"/>
      <c r="D21" s="1956"/>
      <c r="E21" s="1956"/>
      <c r="F21" s="1956"/>
      <c r="G21" s="1956"/>
      <c r="H21" s="1957"/>
      <c r="I21" s="2011" t="s">
        <v>699</v>
      </c>
      <c r="J21" s="2006"/>
      <c r="K21" s="2006"/>
      <c r="L21" s="2006"/>
      <c r="M21" s="2006"/>
      <c r="N21" s="2006"/>
      <c r="O21" s="2006"/>
      <c r="P21" s="2006"/>
      <c r="Q21" s="2006"/>
      <c r="R21" s="2006"/>
      <c r="S21" s="2012"/>
      <c r="T21" s="2055" t="s">
        <v>2081</v>
      </c>
      <c r="U21" s="2056"/>
      <c r="V21" s="2056"/>
      <c r="W21" s="2056"/>
      <c r="X21" s="2061" t="s">
        <v>2082</v>
      </c>
      <c r="Y21" s="2062"/>
      <c r="Z21" s="2062"/>
      <c r="AA21" s="2063"/>
    </row>
    <row r="22" spans="1:27" ht="13.5" customHeight="1" x14ac:dyDescent="0.2">
      <c r="A22" s="87" t="s">
        <v>552</v>
      </c>
      <c r="B22" s="59"/>
      <c r="C22" s="59"/>
      <c r="D22" s="59"/>
      <c r="E22" s="59"/>
      <c r="F22" s="59"/>
      <c r="G22" s="59"/>
      <c r="H22" s="60"/>
      <c r="I22" s="2013" t="s">
        <v>1504</v>
      </c>
      <c r="J22" s="2014"/>
      <c r="K22" s="2014"/>
      <c r="L22" s="2014"/>
      <c r="M22" s="2014"/>
      <c r="N22" s="2014"/>
      <c r="O22" s="2014"/>
      <c r="P22" s="2014"/>
      <c r="Q22" s="2014"/>
      <c r="R22" s="2014"/>
      <c r="S22" s="2015"/>
      <c r="T22" s="85" t="s">
        <v>1596</v>
      </c>
      <c r="U22" s="51"/>
      <c r="V22" s="72"/>
      <c r="W22" s="51"/>
      <c r="X22" s="160" t="s">
        <v>1385</v>
      </c>
      <c r="Z22" s="45"/>
      <c r="AA22" s="46"/>
    </row>
    <row r="23" spans="1:27" ht="13.5" customHeight="1" x14ac:dyDescent="0.2">
      <c r="A23" s="2008" t="s">
        <v>2089</v>
      </c>
      <c r="B23" s="2009"/>
      <c r="C23" s="2009"/>
      <c r="D23" s="2009"/>
      <c r="E23" s="2009"/>
      <c r="F23" s="2009"/>
      <c r="G23" s="2009"/>
      <c r="H23" s="2010"/>
      <c r="T23" s="1991" t="s">
        <v>2099</v>
      </c>
      <c r="U23" s="2054"/>
      <c r="V23" s="2054"/>
      <c r="W23" s="2054"/>
      <c r="X23" s="2058">
        <v>44530</v>
      </c>
      <c r="Y23" s="2059"/>
      <c r="Z23" s="2059"/>
      <c r="AA23" s="2060"/>
    </row>
    <row r="24" spans="1:27" ht="14.1" customHeight="1" x14ac:dyDescent="0.2">
      <c r="A24" s="88" t="s">
        <v>698</v>
      </c>
      <c r="B24" s="49"/>
      <c r="C24" s="49"/>
      <c r="D24" s="49"/>
      <c r="E24" s="49"/>
      <c r="F24" s="49"/>
      <c r="G24" s="49"/>
      <c r="H24" s="61"/>
      <c r="J24" s="1978" t="str">
        <f>IF(B5="x",IF(AUDITCHECK!D29="AFR form Incomplete.","",IF(AUDITCHECK!D29="Deficit reduction plan is required.","School District must complete a deficit reduction plan in the 2018-2019 Budget",)),"")</f>
        <v/>
      </c>
      <c r="K24" s="1978"/>
      <c r="L24" s="1978"/>
      <c r="M24" s="1978"/>
      <c r="N24" s="1978"/>
      <c r="O24" s="1978"/>
      <c r="P24" s="1978"/>
      <c r="Q24" s="1978"/>
      <c r="R24" s="1978"/>
      <c r="S24" s="1979"/>
      <c r="T24" s="105" t="s">
        <v>552</v>
      </c>
      <c r="U24" s="106"/>
      <c r="V24" s="106"/>
      <c r="W24" s="106"/>
      <c r="X24" s="107"/>
      <c r="Y24" s="107"/>
      <c r="Z24" s="107"/>
      <c r="AA24" s="108"/>
    </row>
    <row r="25" spans="1:27" ht="14.1" customHeight="1" x14ac:dyDescent="0.2">
      <c r="A25" s="1955">
        <v>61701</v>
      </c>
      <c r="B25" s="1956"/>
      <c r="C25" s="1956"/>
      <c r="D25" s="1956"/>
      <c r="E25" s="1956"/>
      <c r="F25" s="1956"/>
      <c r="G25" s="1956"/>
      <c r="H25" s="1957"/>
      <c r="I25" s="113"/>
      <c r="J25" s="1980"/>
      <c r="K25" s="1980"/>
      <c r="L25" s="1980"/>
      <c r="M25" s="1980"/>
      <c r="N25" s="1980"/>
      <c r="O25" s="1980"/>
      <c r="P25" s="1980"/>
      <c r="Q25" s="1980"/>
      <c r="R25" s="1980"/>
      <c r="S25" s="1981"/>
      <c r="T25" s="2051" t="s">
        <v>2094</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6" t="s">
        <v>1591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2090</v>
      </c>
      <c r="B38" s="1992"/>
      <c r="C38" s="1992"/>
      <c r="D38" s="1992"/>
      <c r="E38" s="1992"/>
      <c r="F38" s="1956"/>
      <c r="G38" s="1956"/>
      <c r="H38" s="1957"/>
      <c r="I38" s="1984"/>
      <c r="J38" s="1985"/>
      <c r="K38" s="1985"/>
      <c r="L38" s="1985"/>
      <c r="M38" s="1985"/>
      <c r="N38" s="1985"/>
      <c r="O38" s="1985"/>
      <c r="P38" s="1986"/>
      <c r="Q38" s="1986"/>
      <c r="R38" s="1986"/>
      <c r="S38" s="1987"/>
      <c r="T38" s="2041"/>
      <c r="U38" s="1985"/>
      <c r="V38" s="1985"/>
      <c r="W38" s="1985"/>
      <c r="X38" s="1986"/>
      <c r="Y38" s="1986"/>
      <c r="Z38" s="1986"/>
      <c r="AA38" s="1987"/>
    </row>
    <row r="39" spans="1:27" ht="12" customHeight="1" x14ac:dyDescent="0.2">
      <c r="A39" s="1961" t="s">
        <v>552</v>
      </c>
      <c r="B39" s="1962"/>
      <c r="C39" s="72"/>
      <c r="D39" s="69"/>
      <c r="E39" s="69"/>
      <c r="F39" s="79"/>
      <c r="G39" s="69"/>
      <c r="H39" s="56"/>
      <c r="I39" s="1961" t="s">
        <v>552</v>
      </c>
      <c r="J39" s="1962"/>
      <c r="K39" s="1962"/>
      <c r="L39" s="1962"/>
      <c r="M39" s="1962"/>
      <c r="N39" s="67"/>
      <c r="O39" s="72"/>
      <c r="P39" s="72"/>
      <c r="Q39" s="78"/>
      <c r="R39" s="72"/>
      <c r="S39" s="56"/>
      <c r="T39" s="72" t="s">
        <v>552</v>
      </c>
      <c r="U39" s="51"/>
      <c r="V39" s="72"/>
      <c r="W39" s="50"/>
      <c r="X39" s="78"/>
      <c r="Y39" s="45"/>
      <c r="Z39" s="45"/>
      <c r="AA39" s="46"/>
    </row>
    <row r="40" spans="1:27" ht="13.5" customHeight="1" x14ac:dyDescent="0.2">
      <c r="A40" s="1969" t="s">
        <v>2105</v>
      </c>
      <c r="B40" s="1970"/>
      <c r="C40" s="1971"/>
      <c r="D40" s="1971"/>
      <c r="E40" s="1971"/>
      <c r="F40" s="1972"/>
      <c r="G40" s="1972"/>
      <c r="H40" s="1973"/>
      <c r="I40" s="1994"/>
      <c r="J40" s="1995"/>
      <c r="K40" s="1995"/>
      <c r="L40" s="1995"/>
      <c r="M40" s="1995"/>
      <c r="N40" s="1995"/>
      <c r="O40" s="1995"/>
      <c r="P40" s="1995"/>
      <c r="Q40" s="1995"/>
      <c r="R40" s="1995"/>
      <c r="S40" s="1996"/>
      <c r="T40" s="1994"/>
      <c r="U40" s="2057"/>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3" t="s">
        <v>2091</v>
      </c>
      <c r="B42" s="1975"/>
      <c r="C42" s="1976"/>
      <c r="D42" s="1974" t="s">
        <v>2092</v>
      </c>
      <c r="E42" s="1975"/>
      <c r="F42" s="1975"/>
      <c r="G42" s="1975"/>
      <c r="H42" s="1976"/>
      <c r="I42" s="1958"/>
      <c r="J42" s="1959"/>
      <c r="K42" s="1959"/>
      <c r="L42" s="1959"/>
      <c r="M42" s="1959"/>
      <c r="N42" s="1959"/>
      <c r="O42" s="1960"/>
      <c r="P42" s="1993"/>
      <c r="Q42" s="1959"/>
      <c r="R42" s="1959"/>
      <c r="S42" s="1960"/>
      <c r="T42" s="1958"/>
      <c r="U42" s="1959"/>
      <c r="V42" s="1959"/>
      <c r="W42" s="1960"/>
      <c r="X42" s="1993"/>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7" t="s">
        <v>1904</v>
      </c>
      <c r="B2" s="1548" t="s">
        <v>2036</v>
      </c>
      <c r="C2" s="713" t="s">
        <v>1909</v>
      </c>
      <c r="D2" s="713" t="s">
        <v>1910</v>
      </c>
      <c r="E2" s="713" t="s">
        <v>1911</v>
      </c>
      <c r="F2" s="713" t="s">
        <v>1912</v>
      </c>
    </row>
    <row r="3" spans="1:6" ht="12" customHeight="1" x14ac:dyDescent="0.2">
      <c r="A3" s="2198"/>
      <c r="B3" s="1545"/>
      <c r="C3" s="1546"/>
      <c r="D3" s="1547" t="s">
        <v>274</v>
      </c>
      <c r="E3" s="1546"/>
      <c r="F3" s="1547" t="s">
        <v>275</v>
      </c>
    </row>
    <row r="4" spans="1:6" ht="13.7" customHeight="1" x14ac:dyDescent="0.2">
      <c r="A4" s="714" t="s">
        <v>1217</v>
      </c>
      <c r="B4" s="1769">
        <f>'Revenues 9-14'!C5</f>
        <v>0</v>
      </c>
      <c r="C4" s="1544"/>
      <c r="D4" s="1772">
        <f>B4-C4</f>
        <v>0</v>
      </c>
      <c r="E4" s="1544"/>
      <c r="F4" s="1772">
        <f>E4-C4</f>
        <v>0</v>
      </c>
    </row>
    <row r="5" spans="1:6" ht="13.7" customHeight="1" x14ac:dyDescent="0.2">
      <c r="A5" s="714" t="s">
        <v>925</v>
      </c>
      <c r="B5" s="1770">
        <f>'Revenues 9-14'!D5</f>
        <v>0</v>
      </c>
      <c r="C5" s="583"/>
      <c r="D5" s="1773">
        <f t="shared" ref="D5:D18" si="0">B5-C5</f>
        <v>0</v>
      </c>
      <c r="E5" s="583"/>
      <c r="F5" s="1773">
        <f>E5-C5</f>
        <v>0</v>
      </c>
    </row>
    <row r="6" spans="1:6" ht="13.7" customHeight="1" x14ac:dyDescent="0.2">
      <c r="A6" s="714" t="s">
        <v>431</v>
      </c>
      <c r="B6" s="1770">
        <f>'Revenues 9-14'!E5</f>
        <v>0</v>
      </c>
      <c r="C6" s="583"/>
      <c r="D6" s="1773">
        <f t="shared" si="0"/>
        <v>0</v>
      </c>
      <c r="E6" s="583"/>
      <c r="F6" s="1773">
        <f t="shared" ref="F6:F18" si="1">E6-C6</f>
        <v>0</v>
      </c>
    </row>
    <row r="7" spans="1:6" ht="13.7" customHeight="1" x14ac:dyDescent="0.2">
      <c r="A7" s="714" t="s">
        <v>157</v>
      </c>
      <c r="B7" s="1770">
        <f>'Revenues 9-14'!F5</f>
        <v>0</v>
      </c>
      <c r="C7" s="583"/>
      <c r="D7" s="1773">
        <f t="shared" si="0"/>
        <v>0</v>
      </c>
      <c r="E7" s="583"/>
      <c r="F7" s="1773">
        <f t="shared" si="1"/>
        <v>0</v>
      </c>
    </row>
    <row r="8" spans="1:6" ht="13.7" customHeight="1" x14ac:dyDescent="0.2">
      <c r="A8" s="714" t="s">
        <v>1241</v>
      </c>
      <c r="B8" s="1770">
        <f>'Revenues 9-14'!G5</f>
        <v>0</v>
      </c>
      <c r="C8" s="583"/>
      <c r="D8" s="1773">
        <f t="shared" si="0"/>
        <v>0</v>
      </c>
      <c r="E8" s="583"/>
      <c r="F8" s="1773">
        <f t="shared" si="1"/>
        <v>0</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0</v>
      </c>
      <c r="C10" s="583"/>
      <c r="D10" s="1773">
        <f t="shared" si="0"/>
        <v>0</v>
      </c>
      <c r="E10" s="583"/>
      <c r="F10" s="1773">
        <f t="shared" si="1"/>
        <v>0</v>
      </c>
    </row>
    <row r="11" spans="1:6" x14ac:dyDescent="0.2">
      <c r="A11" s="714" t="s">
        <v>429</v>
      </c>
      <c r="B11" s="1770">
        <f>'Revenues 9-14'!J5</f>
        <v>0</v>
      </c>
      <c r="C11" s="583"/>
      <c r="D11" s="1773">
        <f t="shared" si="0"/>
        <v>0</v>
      </c>
      <c r="E11" s="583"/>
      <c r="F11" s="1773">
        <f t="shared" si="1"/>
        <v>0</v>
      </c>
    </row>
    <row r="12" spans="1:6" ht="13.7" customHeight="1" x14ac:dyDescent="0.2">
      <c r="A12" s="714" t="s">
        <v>159</v>
      </c>
      <c r="B12" s="1770">
        <f>'Revenues 9-14'!K5</f>
        <v>0</v>
      </c>
      <c r="C12" s="583"/>
      <c r="D12" s="1773">
        <f t="shared" si="0"/>
        <v>0</v>
      </c>
      <c r="E12" s="583"/>
      <c r="F12" s="1773">
        <f t="shared" si="1"/>
        <v>0</v>
      </c>
    </row>
    <row r="13" spans="1:6" ht="13.7" customHeight="1" x14ac:dyDescent="0.2">
      <c r="A13" s="714" t="s">
        <v>993</v>
      </c>
      <c r="B13" s="1770">
        <f>SUM('Revenues 9-14'!C6:D6)</f>
        <v>0</v>
      </c>
      <c r="C13" s="583"/>
      <c r="D13" s="1773">
        <f t="shared" si="0"/>
        <v>0</v>
      </c>
      <c r="E13" s="583"/>
      <c r="F13" s="1773">
        <f t="shared" si="1"/>
        <v>0</v>
      </c>
    </row>
    <row r="14" spans="1:6" ht="13.7" customHeight="1" x14ac:dyDescent="0.2">
      <c r="A14" s="714" t="s">
        <v>430</v>
      </c>
      <c r="B14" s="1770">
        <f>SUM('Revenues 9-14'!C7:D7,'Revenues 9-14'!F7:H7)</f>
        <v>0</v>
      </c>
      <c r="C14" s="583"/>
      <c r="D14" s="1773">
        <f t="shared" si="0"/>
        <v>0</v>
      </c>
      <c r="E14" s="583"/>
      <c r="F14" s="1773">
        <f t="shared" si="1"/>
        <v>0</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0</v>
      </c>
      <c r="C16" s="583"/>
      <c r="D16" s="1773">
        <f t="shared" si="0"/>
        <v>0</v>
      </c>
      <c r="E16" s="583"/>
      <c r="F16" s="1773">
        <f t="shared" si="1"/>
        <v>0</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0</v>
      </c>
      <c r="C19" s="1771">
        <f>SUM(C4:C18)</f>
        <v>0</v>
      </c>
      <c r="D19" s="1771">
        <f>SUM(D4:D18)</f>
        <v>0</v>
      </c>
      <c r="E19" s="1771">
        <f>SUM(E4:E18)</f>
        <v>0</v>
      </c>
      <c r="F19" s="1771">
        <f>SUM(F4:F18)</f>
        <v>0</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650</v>
      </c>
      <c r="B1" s="2217"/>
      <c r="C1" s="720"/>
    </row>
    <row r="2" spans="1:7" ht="33.75" x14ac:dyDescent="0.2">
      <c r="A2" s="2224" t="s">
        <v>1904</v>
      </c>
      <c r="B2" s="2225"/>
      <c r="C2" s="1907" t="s">
        <v>2037</v>
      </c>
      <c r="D2" s="722" t="s">
        <v>2044</v>
      </c>
      <c r="E2" s="722" t="s">
        <v>2045</v>
      </c>
      <c r="F2" s="1907" t="s">
        <v>2038</v>
      </c>
    </row>
    <row r="3" spans="1:7" ht="15.75" customHeight="1" x14ac:dyDescent="0.2">
      <c r="A3" s="2226" t="s">
        <v>1176</v>
      </c>
      <c r="B3" s="2227"/>
      <c r="C3" s="2220"/>
      <c r="D3" s="2221"/>
      <c r="E3" s="2221"/>
      <c r="F3" s="2222"/>
    </row>
    <row r="4" spans="1:7" ht="12.75" customHeight="1" thickBot="1" x14ac:dyDescent="0.25">
      <c r="A4" s="2214" t="s">
        <v>651</v>
      </c>
      <c r="B4" s="2215"/>
      <c r="C4" s="579"/>
      <c r="D4" s="579"/>
      <c r="E4" s="579"/>
      <c r="F4" s="1775">
        <f>SUM(C4+D4)-E4</f>
        <v>0</v>
      </c>
    </row>
    <row r="5" spans="1:7" ht="15.75" customHeight="1" thickTop="1" x14ac:dyDescent="0.2">
      <c r="A5" s="2218" t="s">
        <v>1172</v>
      </c>
      <c r="B5" s="2213"/>
      <c r="C5" s="2207"/>
      <c r="D5" s="2208"/>
      <c r="E5" s="2208"/>
      <c r="F5" s="2209"/>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0" t="s">
        <v>652</v>
      </c>
      <c r="B15" s="2211"/>
      <c r="C15" s="1775">
        <f>SUM(C6:C14)</f>
        <v>0</v>
      </c>
      <c r="D15" s="1775">
        <f>SUM(D6:D14)</f>
        <v>0</v>
      </c>
      <c r="E15" s="1775">
        <f>SUM(E6:E14)</f>
        <v>0</v>
      </c>
      <c r="F15" s="1775">
        <f>SUM(F6:F14)</f>
        <v>0</v>
      </c>
      <c r="G15" s="550"/>
    </row>
    <row r="16" spans="1:7" s="202" customFormat="1" ht="15.75" customHeight="1" thickTop="1" x14ac:dyDescent="0.2">
      <c r="A16" s="2223" t="s">
        <v>1173</v>
      </c>
      <c r="B16" s="2213"/>
      <c r="C16" s="2207"/>
      <c r="D16" s="2208"/>
      <c r="E16" s="2208"/>
      <c r="F16" s="2209"/>
    </row>
    <row r="17" spans="1:11" ht="12.75" customHeight="1" thickBot="1" x14ac:dyDescent="0.25">
      <c r="A17" s="2205" t="s">
        <v>66</v>
      </c>
      <c r="B17" s="2206"/>
      <c r="C17" s="725"/>
      <c r="D17" s="583"/>
      <c r="E17" s="725"/>
      <c r="F17" s="1775">
        <f>SUM(C17+D17)-E17</f>
        <v>0</v>
      </c>
    </row>
    <row r="18" spans="1:11" ht="12.75" customHeight="1" thickTop="1" thickBot="1" x14ac:dyDescent="0.25">
      <c r="A18" s="2205" t="s">
        <v>6</v>
      </c>
      <c r="B18" s="2206"/>
      <c r="C18" s="725"/>
      <c r="D18" s="583"/>
      <c r="E18" s="725"/>
      <c r="F18" s="1775">
        <f>SUM(C18+D18)-E18</f>
        <v>0</v>
      </c>
    </row>
    <row r="19" spans="1:11" ht="12.75" customHeight="1" thickTop="1" thickBot="1" x14ac:dyDescent="0.25">
      <c r="A19" s="2205" t="s">
        <v>406</v>
      </c>
      <c r="B19" s="2206"/>
      <c r="C19" s="725"/>
      <c r="D19" s="583"/>
      <c r="E19" s="725"/>
      <c r="F19" s="1775">
        <f>SUM(C19+D19)-E19</f>
        <v>0</v>
      </c>
    </row>
    <row r="20" spans="1:11" ht="12.75" customHeight="1" thickTop="1" thickBot="1" x14ac:dyDescent="0.25">
      <c r="A20" s="2205" t="s">
        <v>468</v>
      </c>
      <c r="B20" s="2206"/>
      <c r="C20" s="725"/>
      <c r="D20" s="583"/>
      <c r="E20" s="725"/>
      <c r="F20" s="1775">
        <f>SUM(C20+D20)-E20</f>
        <v>0</v>
      </c>
    </row>
    <row r="21" spans="1:11" ht="14.25" thickTop="1" thickBot="1" x14ac:dyDescent="0.25">
      <c r="A21" s="2210" t="s">
        <v>653</v>
      </c>
      <c r="B21" s="2211"/>
      <c r="C21" s="1775">
        <f>SUM(C17:C20)</f>
        <v>0</v>
      </c>
      <c r="D21" s="1775">
        <f>SUM(D17:D20)</f>
        <v>0</v>
      </c>
      <c r="E21" s="1775">
        <f>SUM(E17:E20)</f>
        <v>0</v>
      </c>
      <c r="F21" s="1775">
        <f>SUM(F17:F20)</f>
        <v>0</v>
      </c>
      <c r="G21" s="550"/>
    </row>
    <row r="22" spans="1:11" ht="15.75" customHeight="1" thickTop="1" x14ac:dyDescent="0.2">
      <c r="A22" s="2212" t="s">
        <v>1174</v>
      </c>
      <c r="B22" s="2213"/>
      <c r="C22" s="2207"/>
      <c r="D22" s="2208"/>
      <c r="E22" s="2208"/>
      <c r="F22" s="2209"/>
    </row>
    <row r="23" spans="1:11" ht="13.5" thickBot="1" x14ac:dyDescent="0.25">
      <c r="A23" s="2214" t="s">
        <v>654</v>
      </c>
      <c r="B23" s="2215"/>
      <c r="C23" s="579"/>
      <c r="D23" s="579"/>
      <c r="E23" s="579"/>
      <c r="F23" s="1775">
        <f>SUM(C23+D23)-E23</f>
        <v>0</v>
      </c>
      <c r="G23" s="550"/>
    </row>
    <row r="24" spans="1:11" ht="15.75" customHeight="1" thickTop="1" x14ac:dyDescent="0.2">
      <c r="A24" s="2212" t="s">
        <v>1175</v>
      </c>
      <c r="B24" s="2213"/>
      <c r="C24" s="2207"/>
      <c r="D24" s="2208"/>
      <c r="E24" s="2208"/>
      <c r="F24" s="2209"/>
    </row>
    <row r="25" spans="1:11" ht="13.5" thickBot="1" x14ac:dyDescent="0.25">
      <c r="A25" s="2214" t="s">
        <v>655</v>
      </c>
      <c r="B25" s="2215"/>
      <c r="C25" s="579"/>
      <c r="D25" s="579"/>
      <c r="E25" s="579"/>
      <c r="F25" s="1775">
        <f>SUM(C25+D25)-E25</f>
        <v>0</v>
      </c>
      <c r="G25" s="550"/>
    </row>
    <row r="26" spans="1:11" ht="15.75" customHeight="1" thickTop="1" x14ac:dyDescent="0.2">
      <c r="A26" s="2218" t="s">
        <v>678</v>
      </c>
      <c r="B26" s="2213"/>
      <c r="C26" s="726"/>
      <c r="D26" s="726"/>
      <c r="E26" s="726"/>
      <c r="F26" s="727"/>
    </row>
    <row r="27" spans="1:11" ht="13.5" thickBot="1" x14ac:dyDescent="0.25">
      <c r="A27" s="2210" t="s">
        <v>1130</v>
      </c>
      <c r="B27" s="2211"/>
      <c r="C27" s="583"/>
      <c r="D27" s="583"/>
      <c r="E27" s="583"/>
      <c r="F27" s="1775">
        <f>SUM(C27+D27)-E27</f>
        <v>0</v>
      </c>
      <c r="G27" s="550"/>
    </row>
    <row r="28" spans="1:11" ht="7.5" customHeight="1" thickTop="1" x14ac:dyDescent="0.2">
      <c r="A28" s="592"/>
    </row>
    <row r="29" spans="1:11" ht="23.25" customHeight="1" x14ac:dyDescent="0.2">
      <c r="A29" s="2216" t="s">
        <v>603</v>
      </c>
      <c r="B29" s="2217"/>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c r="B31" s="732"/>
      <c r="C31" s="733"/>
      <c r="D31" s="734"/>
      <c r="E31" s="733"/>
      <c r="F31" s="733"/>
      <c r="G31" s="733"/>
      <c r="H31" s="733"/>
      <c r="I31" s="1776">
        <f>((E31+F31)-H31)+G31</f>
        <v>0</v>
      </c>
      <c r="J31" s="733"/>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0</v>
      </c>
      <c r="D49" s="744"/>
      <c r="E49" s="1776">
        <f t="shared" ref="E49:J49" si="2">SUM(E31:E48)</f>
        <v>0</v>
      </c>
      <c r="F49" s="1776">
        <f t="shared" si="2"/>
        <v>0</v>
      </c>
      <c r="G49" s="1776">
        <f t="shared" si="2"/>
        <v>0</v>
      </c>
      <c r="H49" s="1776">
        <f t="shared" si="2"/>
        <v>0</v>
      </c>
      <c r="I49" s="1776">
        <f t="shared" si="2"/>
        <v>0</v>
      </c>
      <c r="J49" s="1776">
        <f t="shared" si="2"/>
        <v>0</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199" t="s">
        <v>605</v>
      </c>
      <c r="C52" s="2200"/>
      <c r="D52" s="2200"/>
      <c r="E52" s="748" t="s">
        <v>900</v>
      </c>
      <c r="F52" s="2201"/>
      <c r="G52" s="2202"/>
      <c r="H52" s="735"/>
      <c r="I52" s="735"/>
      <c r="J52" s="745"/>
    </row>
    <row r="53" spans="1:11" ht="11.25" customHeight="1" x14ac:dyDescent="0.2">
      <c r="A53" s="749" t="s">
        <v>969</v>
      </c>
      <c r="B53" s="750" t="s">
        <v>1008</v>
      </c>
      <c r="C53" s="745"/>
      <c r="D53" s="736"/>
      <c r="E53" s="748" t="s">
        <v>518</v>
      </c>
      <c r="F53" s="2203"/>
      <c r="G53" s="2204"/>
      <c r="H53" s="735"/>
      <c r="I53" s="735"/>
      <c r="J53" s="745"/>
    </row>
    <row r="54" spans="1:11" ht="11.25" customHeight="1" x14ac:dyDescent="0.2">
      <c r="A54" s="751" t="s">
        <v>970</v>
      </c>
      <c r="B54" s="746" t="s">
        <v>1009</v>
      </c>
      <c r="C54" s="745"/>
      <c r="D54" s="736"/>
      <c r="E54" s="748" t="s">
        <v>519</v>
      </c>
      <c r="F54" s="2203"/>
      <c r="G54" s="220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911</v>
      </c>
      <c r="B1" s="2229"/>
      <c r="C1" s="2229"/>
      <c r="D1" s="2229"/>
      <c r="E1" s="2229"/>
      <c r="F1" s="2229"/>
      <c r="G1" s="2230"/>
      <c r="H1" s="1550"/>
      <c r="I1" s="759"/>
      <c r="J1" s="433"/>
    </row>
    <row r="2" spans="1:11" ht="26.25" x14ac:dyDescent="0.2">
      <c r="A2" s="2247" t="s">
        <v>1776</v>
      </c>
      <c r="B2" s="2248"/>
      <c r="C2" s="2248"/>
      <c r="D2" s="2248"/>
      <c r="E2" s="2249"/>
      <c r="F2" s="760" t="s">
        <v>960</v>
      </c>
      <c r="G2" s="761" t="s">
        <v>1773</v>
      </c>
      <c r="H2" s="761" t="s">
        <v>430</v>
      </c>
      <c r="I2" s="761" t="s">
        <v>1220</v>
      </c>
      <c r="J2" s="761" t="s">
        <v>1918</v>
      </c>
      <c r="K2" s="761" t="s">
        <v>140</v>
      </c>
    </row>
    <row r="3" spans="1:11" x14ac:dyDescent="0.2">
      <c r="A3" s="2250" t="s">
        <v>1698</v>
      </c>
      <c r="B3" s="2251"/>
      <c r="C3" s="2251"/>
      <c r="D3" s="2251"/>
      <c r="E3" s="2252"/>
      <c r="F3" s="762"/>
      <c r="G3" s="763"/>
      <c r="H3" s="763"/>
      <c r="I3" s="763"/>
      <c r="J3" s="764"/>
      <c r="K3" s="764"/>
    </row>
    <row r="4" spans="1:11" x14ac:dyDescent="0.2">
      <c r="A4" s="2253" t="s">
        <v>387</v>
      </c>
      <c r="B4" s="2254"/>
      <c r="C4" s="2254"/>
      <c r="D4" s="2254"/>
      <c r="E4" s="2200"/>
      <c r="F4" s="765"/>
      <c r="G4" s="766"/>
      <c r="H4" s="767"/>
      <c r="I4" s="766"/>
      <c r="J4" s="768"/>
      <c r="K4" s="768"/>
    </row>
    <row r="5" spans="1:11" x14ac:dyDescent="0.2">
      <c r="A5" s="2231" t="s">
        <v>1129</v>
      </c>
      <c r="B5" s="2232"/>
      <c r="C5" s="2232"/>
      <c r="D5" s="2232"/>
      <c r="E5" s="2233"/>
      <c r="F5" s="769" t="s">
        <v>903</v>
      </c>
      <c r="G5" s="770"/>
      <c r="H5" s="763"/>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31" t="s">
        <v>1919</v>
      </c>
      <c r="B10" s="2232"/>
      <c r="C10" s="2232"/>
      <c r="D10" s="2232"/>
      <c r="E10" s="2234"/>
      <c r="F10" s="782" t="s">
        <v>917</v>
      </c>
      <c r="G10" s="781"/>
      <c r="H10" s="783"/>
      <c r="I10" s="763"/>
      <c r="J10" s="764"/>
      <c r="K10" s="764"/>
    </row>
    <row r="11" spans="1:11" x14ac:dyDescent="0.2">
      <c r="A11" s="2231" t="s">
        <v>162</v>
      </c>
      <c r="B11" s="2232"/>
      <c r="C11" s="2232"/>
      <c r="D11" s="2232"/>
      <c r="E11" s="2233"/>
      <c r="F11" s="769" t="s">
        <v>907</v>
      </c>
      <c r="G11" s="770"/>
      <c r="H11" s="763"/>
      <c r="I11" s="763"/>
      <c r="J11" s="764"/>
      <c r="K11" s="772"/>
    </row>
    <row r="12" spans="1:11" ht="13.5" thickBot="1" x14ac:dyDescent="0.25">
      <c r="A12" s="2258" t="s">
        <v>961</v>
      </c>
      <c r="B12" s="2259"/>
      <c r="C12" s="2259"/>
      <c r="D12" s="2259"/>
      <c r="E12" s="2260"/>
      <c r="F12" s="1777"/>
      <c r="G12" s="1778">
        <f>SUM(G5:G11)</f>
        <v>0</v>
      </c>
      <c r="H12" s="1778">
        <f>SUM(H5:H11)</f>
        <v>0</v>
      </c>
      <c r="I12" s="1778">
        <f>SUM(I5:I11)</f>
        <v>0</v>
      </c>
      <c r="J12" s="1778">
        <f>SUM(J5:J11)</f>
        <v>0</v>
      </c>
      <c r="K12" s="1778">
        <f>SUM(K5:K11)</f>
        <v>0</v>
      </c>
    </row>
    <row r="13" spans="1:11" ht="13.5" thickTop="1" x14ac:dyDescent="0.2">
      <c r="A13" s="2255" t="s">
        <v>388</v>
      </c>
      <c r="B13" s="2256"/>
      <c r="C13" s="2256"/>
      <c r="D13" s="2256"/>
      <c r="E13" s="2257"/>
      <c r="F13" s="784"/>
      <c r="G13" s="785"/>
      <c r="H13" s="786"/>
      <c r="I13" s="787"/>
      <c r="J13" s="787"/>
      <c r="K13" s="787"/>
    </row>
    <row r="14" spans="1:11" x14ac:dyDescent="0.2">
      <c r="A14" s="2238" t="s">
        <v>476</v>
      </c>
      <c r="B14" s="2238"/>
      <c r="C14" s="2238"/>
      <c r="D14" s="2238"/>
      <c r="E14" s="2239"/>
      <c r="F14" s="788" t="s">
        <v>909</v>
      </c>
      <c r="G14" s="781"/>
      <c r="H14" s="763"/>
      <c r="I14" s="770"/>
      <c r="J14" s="772"/>
      <c r="K14" s="764"/>
    </row>
    <row r="15" spans="1:11" x14ac:dyDescent="0.2">
      <c r="A15" s="2232" t="s">
        <v>4</v>
      </c>
      <c r="B15" s="2232"/>
      <c r="C15" s="2232"/>
      <c r="D15" s="2232"/>
      <c r="E15" s="2233"/>
      <c r="F15" s="788" t="s">
        <v>910</v>
      </c>
      <c r="G15" s="770"/>
      <c r="H15" s="763"/>
      <c r="I15" s="763"/>
      <c r="J15" s="764"/>
      <c r="K15" s="764"/>
    </row>
    <row r="16" spans="1:11" x14ac:dyDescent="0.2">
      <c r="A16" s="2232" t="s">
        <v>316</v>
      </c>
      <c r="B16" s="2232"/>
      <c r="C16" s="2232"/>
      <c r="D16" s="2232"/>
      <c r="E16" s="2233"/>
      <c r="F16" s="788" t="s">
        <v>980</v>
      </c>
      <c r="G16" s="771"/>
      <c r="H16" s="766"/>
      <c r="I16" s="766"/>
      <c r="J16" s="768"/>
      <c r="K16" s="768"/>
    </row>
    <row r="17" spans="1:11" x14ac:dyDescent="0.2">
      <c r="A17" s="2263" t="s">
        <v>992</v>
      </c>
      <c r="B17" s="2263"/>
      <c r="C17" s="2263"/>
      <c r="D17" s="2263"/>
      <c r="E17" s="2264"/>
      <c r="F17" s="789"/>
      <c r="G17" s="790"/>
      <c r="H17" s="791"/>
      <c r="I17" s="791"/>
      <c r="J17" s="792"/>
      <c r="K17" s="793"/>
    </row>
    <row r="18" spans="1:11" x14ac:dyDescent="0.2">
      <c r="A18" s="2242" t="s">
        <v>386</v>
      </c>
      <c r="B18" s="2243"/>
      <c r="C18" s="2243"/>
      <c r="D18" s="2243"/>
      <c r="E18" s="2244"/>
      <c r="F18" s="788" t="s">
        <v>989</v>
      </c>
      <c r="G18" s="781"/>
      <c r="H18" s="781"/>
      <c r="I18" s="781"/>
      <c r="J18" s="764"/>
      <c r="K18" s="794"/>
    </row>
    <row r="19" spans="1:11" ht="21.75" customHeight="1" x14ac:dyDescent="0.2">
      <c r="A19" s="2240" t="s">
        <v>1915</v>
      </c>
      <c r="B19" s="2240"/>
      <c r="C19" s="2240"/>
      <c r="D19" s="2240"/>
      <c r="E19" s="2241"/>
      <c r="F19" s="788" t="s">
        <v>990</v>
      </c>
      <c r="G19" s="781"/>
      <c r="H19" s="781"/>
      <c r="I19" s="781"/>
      <c r="J19" s="764"/>
      <c r="K19" s="794"/>
    </row>
    <row r="20" spans="1:11" x14ac:dyDescent="0.2">
      <c r="A20" s="2242" t="s">
        <v>1920</v>
      </c>
      <c r="B20" s="2243"/>
      <c r="C20" s="2243"/>
      <c r="D20" s="2243"/>
      <c r="E20" s="2244"/>
      <c r="F20" s="788" t="s">
        <v>991</v>
      </c>
      <c r="G20" s="781"/>
      <c r="H20" s="781"/>
      <c r="I20" s="781"/>
      <c r="J20" s="764"/>
      <c r="K20" s="794"/>
    </row>
    <row r="21" spans="1:11" ht="13.5" thickBot="1" x14ac:dyDescent="0.25">
      <c r="A21" s="2261" t="s">
        <v>659</v>
      </c>
      <c r="B21" s="2261"/>
      <c r="C21" s="2261"/>
      <c r="D21" s="2261"/>
      <c r="E21" s="2261"/>
      <c r="F21" s="1779"/>
      <c r="G21" s="791"/>
      <c r="H21" s="795"/>
      <c r="I21" s="795"/>
      <c r="J21" s="1780">
        <f>SUM(J18:J20)</f>
        <v>0</v>
      </c>
      <c r="K21" s="792"/>
    </row>
    <row r="22" spans="1:11" ht="13.5" thickTop="1" x14ac:dyDescent="0.2">
      <c r="A22" s="2232" t="s">
        <v>1921</v>
      </c>
      <c r="B22" s="2232"/>
      <c r="C22" s="2232"/>
      <c r="D22" s="2232"/>
      <c r="E22" s="2233"/>
      <c r="F22" s="788" t="s">
        <v>917</v>
      </c>
      <c r="G22" s="781"/>
      <c r="H22" s="763"/>
      <c r="I22" s="763"/>
      <c r="J22" s="796"/>
      <c r="K22" s="764"/>
    </row>
    <row r="23" spans="1:11" ht="13.5" thickBot="1" x14ac:dyDescent="0.25">
      <c r="A23" s="2262" t="s">
        <v>962</v>
      </c>
      <c r="B23" s="2261"/>
      <c r="C23" s="2261"/>
      <c r="D23" s="2261"/>
      <c r="E23" s="2261"/>
      <c r="F23" s="1781"/>
      <c r="G23" s="1778">
        <f>SUM(G14:G16,G21,G22)</f>
        <v>0</v>
      </c>
      <c r="H23" s="1778">
        <f>SUM(H14:H16,H21,H22)</f>
        <v>0</v>
      </c>
      <c r="I23" s="1778">
        <f>SUM(I14:I16,I21,I22)</f>
        <v>0</v>
      </c>
      <c r="J23" s="1778">
        <f>SUM(J14:J16,J21,J22)</f>
        <v>0</v>
      </c>
      <c r="K23" s="1778">
        <f>SUM(K14:K16,K21,K22)</f>
        <v>0</v>
      </c>
    </row>
    <row r="24" spans="1:11" ht="14.25" thickTop="1" thickBot="1" x14ac:dyDescent="0.25">
      <c r="A24" s="2262" t="s">
        <v>2025</v>
      </c>
      <c r="B24" s="2261"/>
      <c r="C24" s="2261"/>
      <c r="D24" s="2261"/>
      <c r="E24" s="2261"/>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5"/>
      <c r="I31" s="2236"/>
      <c r="J31" s="2236"/>
      <c r="K31" s="2236"/>
    </row>
    <row r="32" spans="1:11" x14ac:dyDescent="0.2">
      <c r="A32" s="808"/>
      <c r="B32" s="237"/>
      <c r="C32" s="237"/>
      <c r="D32" s="237"/>
      <c r="E32" s="804"/>
      <c r="F32" s="810" t="s">
        <v>561</v>
      </c>
      <c r="G32" s="763"/>
      <c r="H32" s="2237"/>
      <c r="I32" s="2236"/>
      <c r="J32" s="2236"/>
      <c r="K32" s="2236"/>
    </row>
    <row r="33" spans="1:11" ht="1.5" customHeight="1" x14ac:dyDescent="0.2">
      <c r="A33" s="811" t="s">
        <v>1231</v>
      </c>
      <c r="B33" s="364"/>
      <c r="C33" s="364"/>
      <c r="D33" s="364"/>
      <c r="E33" s="364"/>
      <c r="F33" s="364"/>
      <c r="G33" s="812"/>
      <c r="H33" s="2237"/>
      <c r="I33" s="2236"/>
      <c r="J33" s="2236"/>
      <c r="K33" s="2236"/>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45"/>
      <c r="C41" s="2245"/>
      <c r="D41" s="2245"/>
      <c r="E41" s="2245"/>
      <c r="F41" s="2246"/>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2034</v>
      </c>
      <c r="B1" s="2268"/>
      <c r="C1" s="2269"/>
      <c r="D1" s="825"/>
      <c r="E1" s="826"/>
      <c r="F1" s="826"/>
      <c r="G1" s="827"/>
      <c r="H1" s="828"/>
      <c r="I1" s="829"/>
      <c r="J1" s="2265"/>
      <c r="K1" s="2266"/>
      <c r="L1" s="2266"/>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0</v>
      </c>
      <c r="D5" s="840"/>
      <c r="E5" s="840"/>
      <c r="F5" s="1780">
        <f>(C5+D5)-E5</f>
        <v>0</v>
      </c>
      <c r="G5" s="836"/>
      <c r="H5" s="841"/>
      <c r="I5" s="841"/>
      <c r="J5" s="841"/>
      <c r="K5" s="792"/>
      <c r="L5" s="1789">
        <f>F5-K5</f>
        <v>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0</v>
      </c>
      <c r="D8" s="843"/>
      <c r="E8" s="843"/>
      <c r="F8" s="1780">
        <f>(C8+D8)-E8</f>
        <v>0</v>
      </c>
      <c r="G8" s="842">
        <v>50</v>
      </c>
      <c r="H8" s="764">
        <v>0</v>
      </c>
      <c r="I8" s="764"/>
      <c r="J8" s="764"/>
      <c r="K8" s="1789">
        <f>(H8+I8)-J8</f>
        <v>0</v>
      </c>
      <c r="L8" s="1789">
        <f>F8-K8</f>
        <v>0</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0</v>
      </c>
      <c r="D10" s="845"/>
      <c r="E10" s="845"/>
      <c r="F10" s="1784">
        <f>(C10+D10)-E10</f>
        <v>0</v>
      </c>
      <c r="G10" s="842">
        <v>20</v>
      </c>
      <c r="H10" s="846">
        <v>0</v>
      </c>
      <c r="I10" s="846"/>
      <c r="J10" s="846"/>
      <c r="K10" s="1789">
        <f>(H10+I10)-J10</f>
        <v>0</v>
      </c>
      <c r="L10" s="1789">
        <f>F10-K10</f>
        <v>0</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69977</v>
      </c>
      <c r="D12" s="843">
        <v>4818</v>
      </c>
      <c r="E12" s="843">
        <v>7146</v>
      </c>
      <c r="F12" s="1780">
        <f>(C12+D12)-E12</f>
        <v>67649</v>
      </c>
      <c r="G12" s="842">
        <v>10</v>
      </c>
      <c r="H12" s="764">
        <v>30023</v>
      </c>
      <c r="I12" s="764">
        <v>6764</v>
      </c>
      <c r="J12" s="764">
        <v>7146</v>
      </c>
      <c r="K12" s="1789">
        <f>(H12+I12)-J12</f>
        <v>29641</v>
      </c>
      <c r="L12" s="1789">
        <f>F12-K12</f>
        <v>38008</v>
      </c>
    </row>
    <row r="13" spans="1:14" ht="14.25" thickTop="1" thickBot="1" x14ac:dyDescent="0.25">
      <c r="A13" s="847" t="s">
        <v>1184</v>
      </c>
      <c r="B13" s="839">
        <v>252</v>
      </c>
      <c r="C13" s="843">
        <v>0</v>
      </c>
      <c r="D13" s="843"/>
      <c r="E13" s="843"/>
      <c r="F13" s="1780">
        <f>(C13+D13)-E13</f>
        <v>0</v>
      </c>
      <c r="G13" s="842">
        <v>5</v>
      </c>
      <c r="H13" s="764">
        <v>0</v>
      </c>
      <c r="I13" s="764"/>
      <c r="J13" s="764"/>
      <c r="K13" s="1789">
        <f>(H13+I13)-J13</f>
        <v>0</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69977</v>
      </c>
      <c r="D16" s="1780">
        <f>SUM(D3,D5:D6,D8:D10,D12:D15)</f>
        <v>4818</v>
      </c>
      <c r="E16" s="1780">
        <f>SUM(E3,E5:E6,E8:E10,E12:E15)</f>
        <v>7146</v>
      </c>
      <c r="F16" s="1780">
        <f>SUM(F3,F5:F6,F8:F10,F12:F15)</f>
        <v>67649</v>
      </c>
      <c r="G16" s="842"/>
      <c r="H16" s="1780">
        <f>SUM(H3,H6,H8:H10,H12:H14,)</f>
        <v>30023</v>
      </c>
      <c r="I16" s="1780">
        <f>SUM(I3,I6,I8:I10,I12:I14,)</f>
        <v>6764</v>
      </c>
      <c r="J16" s="1780">
        <f>SUM(J3,J6,J8:J10,J12:J14,)</f>
        <v>7146</v>
      </c>
      <c r="K16" s="1780">
        <f>(H16+I16)-J16</f>
        <v>29641</v>
      </c>
      <c r="L16" s="1780">
        <f>F16-K16</f>
        <v>38008</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6764</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L32" sqref="L3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3" t="s">
        <v>1699</v>
      </c>
      <c r="B1" s="2274"/>
      <c r="C1" s="2274"/>
      <c r="D1" s="2274"/>
      <c r="E1" s="2274"/>
      <c r="F1" s="2275"/>
      <c r="G1" s="854"/>
    </row>
    <row r="2" spans="1:7" ht="15" customHeight="1" thickBot="1" x14ac:dyDescent="0.25">
      <c r="A2" s="2276" t="s">
        <v>498</v>
      </c>
      <c r="B2" s="2277"/>
      <c r="C2" s="2277"/>
      <c r="D2" s="2277"/>
      <c r="E2" s="2277"/>
      <c r="F2" s="2278"/>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1267104</v>
      </c>
      <c r="G8" s="864"/>
    </row>
    <row r="9" spans="1:7" x14ac:dyDescent="0.2">
      <c r="A9" s="868" t="s">
        <v>480</v>
      </c>
      <c r="B9" s="869" t="s">
        <v>1988</v>
      </c>
      <c r="C9" s="870"/>
      <c r="D9" s="868" t="s">
        <v>522</v>
      </c>
      <c r="E9" s="867"/>
      <c r="F9" s="1933">
        <f>'Expenditures 15-22'!K151</f>
        <v>0</v>
      </c>
      <c r="G9" s="871"/>
    </row>
    <row r="10" spans="1:7" x14ac:dyDescent="0.2">
      <c r="A10" s="868" t="s">
        <v>520</v>
      </c>
      <c r="B10" s="869" t="s">
        <v>1989</v>
      </c>
      <c r="C10" s="870"/>
      <c r="D10" s="868" t="s">
        <v>522</v>
      </c>
      <c r="E10" s="867"/>
      <c r="F10" s="1933">
        <f>'Expenditures 15-22'!K174</f>
        <v>0</v>
      </c>
      <c r="G10" s="871"/>
    </row>
    <row r="11" spans="1:7" x14ac:dyDescent="0.2">
      <c r="A11" s="868" t="s">
        <v>481</v>
      </c>
      <c r="B11" s="869" t="s">
        <v>1990</v>
      </c>
      <c r="C11" s="870"/>
      <c r="D11" s="868" t="s">
        <v>522</v>
      </c>
      <c r="E11" s="867"/>
      <c r="F11" s="1933">
        <f>'Expenditures 15-22'!K210</f>
        <v>0</v>
      </c>
      <c r="G11" s="871"/>
    </row>
    <row r="12" spans="1:7" x14ac:dyDescent="0.2">
      <c r="A12" s="868" t="s">
        <v>482</v>
      </c>
      <c r="B12" s="869" t="s">
        <v>1991</v>
      </c>
      <c r="C12" s="870"/>
      <c r="D12" s="868" t="s">
        <v>522</v>
      </c>
      <c r="E12" s="867"/>
      <c r="F12" s="1933">
        <f>'Expenditures 15-22'!K295</f>
        <v>0</v>
      </c>
      <c r="G12" s="871"/>
    </row>
    <row r="13" spans="1:7" x14ac:dyDescent="0.2">
      <c r="A13" s="868" t="s">
        <v>108</v>
      </c>
      <c r="B13" s="869" t="s">
        <v>1992</v>
      </c>
      <c r="C13" s="870"/>
      <c r="D13" s="868" t="s">
        <v>522</v>
      </c>
      <c r="E13" s="867"/>
      <c r="F13" s="1933">
        <f>'Expenditures 15-22'!K342</f>
        <v>0</v>
      </c>
      <c r="G13" s="872"/>
    </row>
    <row r="14" spans="1:7" ht="12" customHeight="1" thickBot="1" x14ac:dyDescent="0.25">
      <c r="A14" s="1790"/>
      <c r="B14" s="1791"/>
      <c r="C14" s="1792"/>
      <c r="D14" s="1793" t="s">
        <v>522</v>
      </c>
      <c r="E14" s="1794" t="s">
        <v>1015</v>
      </c>
      <c r="F14" s="1795">
        <f>SUM(F8:F13)</f>
        <v>1267104</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37846</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248739</v>
      </c>
      <c r="G53" s="864"/>
    </row>
    <row r="54" spans="1:7" x14ac:dyDescent="0.2">
      <c r="A54" s="868" t="s">
        <v>479</v>
      </c>
      <c r="B54" s="868" t="s">
        <v>1552</v>
      </c>
      <c r="C54" s="888" t="s">
        <v>1039</v>
      </c>
      <c r="D54" s="884" t="s">
        <v>1157</v>
      </c>
      <c r="E54" s="867"/>
      <c r="F54" s="1937">
        <f>'Expenditures 15-22'!G114</f>
        <v>4818</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0</v>
      </c>
      <c r="G57" s="864"/>
    </row>
    <row r="58" spans="1:7" x14ac:dyDescent="0.2">
      <c r="A58" s="868" t="s">
        <v>480</v>
      </c>
      <c r="B58" s="868" t="s">
        <v>1994</v>
      </c>
      <c r="C58" s="885" t="s">
        <v>1039</v>
      </c>
      <c r="D58" s="884" t="s">
        <v>1157</v>
      </c>
      <c r="E58" s="867"/>
      <c r="F58" s="1939">
        <f>'Expenditures 15-22'!G151</f>
        <v>0</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0</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291403</v>
      </c>
      <c r="G76" s="864"/>
    </row>
    <row r="77" spans="1:8" s="892" customFormat="1" ht="12" customHeight="1" thickTop="1" thickBot="1" x14ac:dyDescent="0.25">
      <c r="A77" s="1799"/>
      <c r="B77" s="1796"/>
      <c r="C77" s="1792"/>
      <c r="D77" s="1797" t="s">
        <v>2011</v>
      </c>
      <c r="E77" s="1794"/>
      <c r="F77" s="1800">
        <f>(F14-F76)</f>
        <v>975701</v>
      </c>
      <c r="G77" s="868"/>
    </row>
    <row r="78" spans="1:8" s="892" customFormat="1" ht="12" customHeight="1" thickTop="1" x14ac:dyDescent="0.2">
      <c r="A78" s="1801"/>
      <c r="B78" s="1796"/>
      <c r="C78" s="1792"/>
      <c r="D78" s="1797" t="s">
        <v>2058</v>
      </c>
      <c r="E78" s="1794"/>
      <c r="F78" s="897">
        <v>0</v>
      </c>
      <c r="G78" s="898"/>
      <c r="H78" s="868"/>
    </row>
    <row r="79" spans="1:8" s="892" customFormat="1" ht="12" customHeight="1" thickBot="1" x14ac:dyDescent="0.25">
      <c r="A79" s="1802"/>
      <c r="B79" s="1796"/>
      <c r="C79" s="1792"/>
      <c r="D79" s="1797" t="s">
        <v>2012</v>
      </c>
      <c r="E79" s="1794" t="s">
        <v>1015</v>
      </c>
      <c r="F79" s="1803" t="str">
        <f>IF(F78&gt;0,F77/F78," Complete Line 78")</f>
        <v xml:space="preserve"> Complete Line 78</v>
      </c>
      <c r="G79" s="868"/>
    </row>
    <row r="80" spans="1:8" s="892" customFormat="1" ht="8.25" customHeight="1" thickTop="1" x14ac:dyDescent="0.2">
      <c r="A80" s="899"/>
      <c r="B80" s="868"/>
      <c r="C80" s="870"/>
      <c r="D80" s="900"/>
      <c r="E80" s="867"/>
      <c r="F80" s="901"/>
      <c r="G80" s="868"/>
    </row>
    <row r="81" spans="1:7" s="892" customFormat="1" ht="12" thickBot="1" x14ac:dyDescent="0.25">
      <c r="A81" s="2270" t="s">
        <v>1167</v>
      </c>
      <c r="B81" s="2271"/>
      <c r="C81" s="2271"/>
      <c r="D81" s="2271"/>
      <c r="E81" s="2271"/>
      <c r="F81" s="2272"/>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0</v>
      </c>
      <c r="G94" s="911"/>
    </row>
    <row r="95" spans="1:7" x14ac:dyDescent="0.2">
      <c r="A95" s="907" t="s">
        <v>142</v>
      </c>
      <c r="B95" s="907" t="s">
        <v>177</v>
      </c>
      <c r="C95" s="909">
        <v>1700</v>
      </c>
      <c r="D95" s="917" t="str">
        <f>'Revenues 9-14'!A82</f>
        <v>Total District/School Activity Income</v>
      </c>
      <c r="E95" s="905"/>
      <c r="F95" s="1809">
        <f>SUM('Revenues 9-14'!C82,'Revenues 9-14'!D82)</f>
        <v>0</v>
      </c>
      <c r="G95" s="911"/>
    </row>
    <row r="96" spans="1:7" x14ac:dyDescent="0.2">
      <c r="A96" s="907" t="s">
        <v>479</v>
      </c>
      <c r="B96" s="907" t="s">
        <v>178</v>
      </c>
      <c r="C96" s="909">
        <f>'Revenues 9-14'!B84</f>
        <v>1811</v>
      </c>
      <c r="D96" s="910" t="str">
        <f>'Revenues 9-14'!A84</f>
        <v>Rentals - Regular Textbooks</v>
      </c>
      <c r="E96" s="905"/>
      <c r="F96" s="1809">
        <f>'Revenues 9-14'!C84</f>
        <v>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0</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598016</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0</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0</v>
      </c>
      <c r="G129" s="929"/>
    </row>
    <row r="130" spans="1:7" x14ac:dyDescent="0.2">
      <c r="A130" s="926" t="s">
        <v>689</v>
      </c>
      <c r="B130" s="926" t="s">
        <v>804</v>
      </c>
      <c r="C130" s="931">
        <v>4300</v>
      </c>
      <c r="D130" s="932" t="str">
        <f>'Revenues 9-14'!A211</f>
        <v>Total Title I</v>
      </c>
      <c r="E130" s="905"/>
      <c r="F130" s="1809">
        <f>SUM('Revenues 9-14'!C211,'Revenues 9-14'!D211,'Revenues 9-14'!F211,'Revenues 9-14'!G211)</f>
        <v>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32664</v>
      </c>
      <c r="G174" s="926"/>
    </row>
    <row r="175" spans="1:7" x14ac:dyDescent="0.2">
      <c r="A175" s="1942" t="s">
        <v>5</v>
      </c>
      <c r="B175" s="1943" t="s">
        <v>2057</v>
      </c>
      <c r="C175" s="1944">
        <v>3100</v>
      </c>
      <c r="D175" s="1945" t="s">
        <v>2060</v>
      </c>
      <c r="E175" s="905"/>
      <c r="F175" s="1929"/>
      <c r="G175" s="926"/>
    </row>
    <row r="176" spans="1:7" x14ac:dyDescent="0.2">
      <c r="A176" s="1942" t="s">
        <v>685</v>
      </c>
      <c r="B176" s="1943" t="s">
        <v>2057</v>
      </c>
      <c r="C176" s="1944">
        <v>3300</v>
      </c>
      <c r="D176" s="1945" t="s">
        <v>2061</v>
      </c>
      <c r="E176" s="905"/>
      <c r="F176" s="1929"/>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630680</v>
      </c>
    </row>
    <row r="179" spans="1:7" ht="12" customHeight="1" x14ac:dyDescent="0.2">
      <c r="A179" s="1790"/>
      <c r="B179" s="1804"/>
      <c r="C179" s="1805"/>
      <c r="D179" s="1806" t="s">
        <v>2014</v>
      </c>
      <c r="E179" s="1807"/>
      <c r="F179" s="1809">
        <f>'PCTC-OEPP 27-28'!F77-F178</f>
        <v>345021</v>
      </c>
    </row>
    <row r="180" spans="1:7" ht="12" customHeight="1" x14ac:dyDescent="0.2">
      <c r="A180" s="1790"/>
      <c r="B180" s="1804"/>
      <c r="C180" s="1805"/>
      <c r="D180" s="1806" t="s">
        <v>1923</v>
      </c>
      <c r="E180" s="1807"/>
      <c r="F180" s="1809">
        <f>'Cap Outlay Deprec 26'!I18</f>
        <v>6764</v>
      </c>
    </row>
    <row r="181" spans="1:7" ht="12" customHeight="1" x14ac:dyDescent="0.2">
      <c r="A181" s="1790"/>
      <c r="B181" s="1804"/>
      <c r="C181" s="1805"/>
      <c r="D181" s="1806" t="s">
        <v>2015</v>
      </c>
      <c r="E181" s="1807"/>
      <c r="F181" s="1809">
        <f>F179+F180</f>
        <v>351785</v>
      </c>
    </row>
    <row r="182" spans="1:7" ht="12" customHeight="1" x14ac:dyDescent="0.2">
      <c r="A182" s="1790"/>
      <c r="B182" s="1810"/>
      <c r="C182" s="1805"/>
      <c r="D182" s="1806" t="str">
        <f>D78</f>
        <v>9 Month ADA from District Average Daily Attendance/Prior General State Aid Inquiry 2017-2018</v>
      </c>
      <c r="E182" s="1807"/>
      <c r="F182" s="1811">
        <f>'PCTC-OEPP 27-28'!F78</f>
        <v>0</v>
      </c>
      <c r="G182" s="929"/>
    </row>
    <row r="183" spans="1:7" ht="12" customHeight="1" thickBot="1" x14ac:dyDescent="0.25">
      <c r="A183" s="1790"/>
      <c r="B183" s="1810"/>
      <c r="C183" s="1805"/>
      <c r="D183" s="1806" t="s">
        <v>2016</v>
      </c>
      <c r="E183" s="1807" t="s">
        <v>1626</v>
      </c>
      <c r="F183" s="1812" t="e">
        <f>F181/F182</f>
        <v>#DIV/0!</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L32" sqref="L32"/>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4" t="s">
        <v>1924</v>
      </c>
      <c r="B4" s="2285"/>
      <c r="C4" s="2285"/>
      <c r="D4" s="2285"/>
      <c r="E4" s="2285"/>
      <c r="F4" s="2285"/>
      <c r="G4" s="2286"/>
    </row>
    <row r="5" spans="1:7" x14ac:dyDescent="0.25">
      <c r="A5" s="2287"/>
      <c r="B5" s="2288"/>
      <c r="C5" s="2288"/>
      <c r="D5" s="2288"/>
      <c r="E5" s="2288"/>
      <c r="F5" s="2288"/>
      <c r="G5" s="2289"/>
    </row>
    <row r="6" spans="1:7" ht="18.75" x14ac:dyDescent="0.25">
      <c r="A6" s="1554" t="s">
        <v>1925</v>
      </c>
      <c r="B6" s="1555"/>
      <c r="C6" s="1555"/>
      <c r="D6" s="1555"/>
      <c r="E6" s="1555"/>
      <c r="F6" s="1555"/>
      <c r="G6" s="1556"/>
    </row>
    <row r="7" spans="1:7" ht="30.75" customHeight="1" x14ac:dyDescent="0.25">
      <c r="A7" s="2290" t="s">
        <v>2074</v>
      </c>
      <c r="B7" s="2291"/>
      <c r="C7" s="2291"/>
      <c r="D7" s="2291"/>
      <c r="E7" s="2291"/>
      <c r="F7" s="2291"/>
      <c r="G7" s="2292"/>
    </row>
    <row r="8" spans="1:7" ht="15.75" customHeight="1" x14ac:dyDescent="0.25">
      <c r="A8" s="2293" t="s">
        <v>2023</v>
      </c>
      <c r="B8" s="2294"/>
      <c r="C8" s="2294"/>
      <c r="D8" s="2294"/>
      <c r="E8" s="2294"/>
      <c r="F8" s="2294"/>
      <c r="G8" s="2295"/>
    </row>
    <row r="9" spans="1:7" ht="35.25" customHeight="1" x14ac:dyDescent="0.25">
      <c r="A9" s="2290" t="s">
        <v>2022</v>
      </c>
      <c r="B9" s="2291"/>
      <c r="C9" s="2291"/>
      <c r="D9" s="2291"/>
      <c r="E9" s="2291"/>
      <c r="F9" s="2291"/>
      <c r="G9" s="2292"/>
    </row>
    <row r="10" spans="1:7" ht="15" customHeight="1" x14ac:dyDescent="0.25">
      <c r="A10" s="1557" t="s">
        <v>1926</v>
      </c>
      <c r="B10" s="1558"/>
      <c r="C10" s="1558"/>
      <c r="D10" s="1558"/>
      <c r="E10" s="1558"/>
      <c r="F10" s="1558"/>
      <c r="G10" s="1559"/>
    </row>
    <row r="11" spans="1:7" ht="17.25" customHeight="1" x14ac:dyDescent="0.25">
      <c r="A11" s="2290" t="s">
        <v>1940</v>
      </c>
      <c r="B11" s="2291"/>
      <c r="C11" s="2291"/>
      <c r="D11" s="2291"/>
      <c r="E11" s="2291"/>
      <c r="F11" s="2291"/>
      <c r="G11" s="2292"/>
    </row>
    <row r="12" spans="1:7" ht="15" customHeight="1" x14ac:dyDescent="0.25">
      <c r="A12" s="1557" t="s">
        <v>1931</v>
      </c>
      <c r="B12" s="1558"/>
      <c r="C12" s="1558"/>
      <c r="D12" s="1558"/>
      <c r="E12" s="1558"/>
      <c r="F12" s="1558"/>
      <c r="G12" s="1559"/>
    </row>
    <row r="13" spans="1:7" ht="32.25" customHeight="1" x14ac:dyDescent="0.25">
      <c r="A13" s="2281" t="s">
        <v>1932</v>
      </c>
      <c r="B13" s="2282"/>
      <c r="C13" s="2282"/>
      <c r="D13" s="2282"/>
      <c r="E13" s="2282"/>
      <c r="F13" s="2282"/>
      <c r="G13" s="2283"/>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2100</v>
      </c>
      <c r="B17" s="1866"/>
      <c r="C17" s="1676"/>
      <c r="D17" s="1865"/>
      <c r="E17" s="1560">
        <f t="shared" ref="E17:E141" si="1">IF(D17&lt;=25000,D17,IF(D17&gt;25000,25000,0))</f>
        <v>0</v>
      </c>
      <c r="F17" s="1813">
        <f t="shared" si="0"/>
        <v>0</v>
      </c>
      <c r="G17" s="1814">
        <f>IF(F17=0,0,D17-F17)</f>
        <v>0</v>
      </c>
      <c r="H17" s="1667"/>
    </row>
    <row r="18" spans="1:8" hidden="1"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idden="1" x14ac:dyDescent="0.25">
      <c r="A19" s="1673"/>
      <c r="B19" s="1867"/>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6" t="s">
        <v>1778</v>
      </c>
      <c r="B5" s="2297"/>
      <c r="C5" s="2297"/>
      <c r="D5" s="2297"/>
      <c r="E5" s="2297"/>
      <c r="F5" s="2297"/>
      <c r="G5" s="2298"/>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c r="F10" s="973"/>
      <c r="G10" s="974"/>
      <c r="H10" s="162"/>
      <c r="I10" s="162"/>
    </row>
    <row r="11" spans="1:9" s="667" customFormat="1" ht="22.5" customHeight="1" x14ac:dyDescent="0.2">
      <c r="A11" s="2301" t="s">
        <v>1944</v>
      </c>
      <c r="B11" s="2302"/>
      <c r="C11" s="2302"/>
      <c r="D11" s="2303"/>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785997</v>
      </c>
      <c r="F19" s="1820"/>
      <c r="G19" s="1822">
        <f>'Expenditures 15-22'!K33-SUM('Expenditures 15-22'!G33,'Expenditures 15-22'!I33)+'Expenditures 15-22'!D229</f>
        <v>785997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34901</v>
      </c>
      <c r="F21" s="1823"/>
      <c r="G21" s="1826">
        <f>'Expenditures 15-22'!K42-SUM('Expenditures 15-22'!G42,'Expenditures 15-22'!I42)+'Expenditures 15-22'!K120-SUM('Expenditures 15-22'!G120,'Expenditures 15-22'!I120)+'Expenditures 15-22'!K180-SUM('Expenditures 15-22'!G180,'Expenditures 15-22'!I180)+'Expenditures 15-22'!D238</f>
        <v>34901</v>
      </c>
      <c r="H21" s="986"/>
      <c r="I21" s="162"/>
    </row>
    <row r="22" spans="1:9" s="667" customFormat="1" ht="12" customHeight="1" x14ac:dyDescent="0.2">
      <c r="A22" s="993" t="s">
        <v>585</v>
      </c>
      <c r="B22" s="994"/>
      <c r="C22" s="992">
        <v>2200</v>
      </c>
      <c r="D22" s="1823"/>
      <c r="E22" s="1825">
        <f>'Expenditures 15-22'!K47-SUM('Expenditures 15-22'!G47,'Expenditures 15-22'!I47)+'Expenditures 15-22'!D243</f>
        <v>15612</v>
      </c>
      <c r="F22" s="1823"/>
      <c r="G22" s="1826">
        <f>'Expenditures 15-22'!K47-SUM('Expenditures 15-22'!G47,'Expenditures 15-22'!I47)+'Expenditures 15-22'!D243</f>
        <v>15612</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177037</v>
      </c>
      <c r="F23" s="1823"/>
      <c r="G23" s="1825">
        <f>'Expenditures 15-22'!K53-SUM('Expenditures 15-22'!G53,'Expenditures 15-22'!I53)+'Expenditures 15-22'!D257+'Expenditures 15-22'!K330-SUM('Expenditures 15-22'!G330,'Expenditures 15-22'!I330)</f>
        <v>177037</v>
      </c>
      <c r="H23" s="986"/>
      <c r="I23" s="162"/>
    </row>
    <row r="24" spans="1:9" s="667" customFormat="1" ht="12" customHeight="1" x14ac:dyDescent="0.2">
      <c r="A24" s="993" t="s">
        <v>587</v>
      </c>
      <c r="B24" s="994"/>
      <c r="C24" s="992">
        <v>2400</v>
      </c>
      <c r="D24" s="1823"/>
      <c r="E24" s="1825">
        <f>'Expenditures 15-22'!K57-SUM('Expenditures 15-22'!G57,'Expenditures 15-22'!I57)+'Expenditures 15-22'!D261</f>
        <v>0</v>
      </c>
      <c r="F24" s="1823"/>
      <c r="G24" s="1826">
        <f>'Expenditures 15-22'!K57-SUM('Expenditures 15-22'!G57,'Expenditures 15-22'!I57)+'Expenditures 15-22'!D261</f>
        <v>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0</v>
      </c>
      <c r="E27" s="1825">
        <f>E8</f>
        <v>0</v>
      </c>
      <c r="F27" s="1825">
        <f>'Expenditures 15-22'!K60-SUM('Expenditures 15-22'!G60,'Expenditures 15-22'!I60)+'Expenditures 15-22'!D264-E8</f>
        <v>0</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0</v>
      </c>
      <c r="F28" s="1827">
        <f>'Expenditures 15-22'!K61-SUM('Expenditures 15-22'!G61,'Expenditures 15-22'!I61)+'Expenditures 15-22'!K124-SUM('Expenditures 15-22'!G124,'Expenditures 15-22'!I124)+'Expenditures 15-22'!D266-E9</f>
        <v>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0</v>
      </c>
      <c r="F29" s="1823"/>
      <c r="G29" s="1826">
        <f>'Expenditures 15-22'!K62-SUM('Expenditures 15-22'!G62,'Expenditures 15-22'!I62)+'Expenditures 15-22'!K125-SUM('Expenditures 15-22'!G125,'Expenditures 15-22'!I125)+'Expenditures 15-22'!K182-SUM('Expenditures 15-22'!G182,'Expenditures 15-22'!I182)+'Expenditures 15-22'!D267</f>
        <v>0</v>
      </c>
      <c r="H29" s="984"/>
    </row>
    <row r="30" spans="1:9" ht="12" customHeight="1" x14ac:dyDescent="0.2">
      <c r="A30" s="993" t="s">
        <v>102</v>
      </c>
      <c r="B30" s="996"/>
      <c r="C30" s="992">
        <v>2560</v>
      </c>
      <c r="D30" s="1823"/>
      <c r="E30" s="1825">
        <f>'Expenditures 15-22'!K63-SUM('Expenditures 15-22'!G63,'Expenditures 15-22'!I63)+'Expenditures 15-22'!D268-E10</f>
        <v>0</v>
      </c>
      <c r="F30" s="1823"/>
      <c r="G30" s="1825">
        <f>'Expenditures 15-22'!K63-SUM('Expenditures 15-22'!G63,'Expenditures 15-22'!I63)+'Expenditures 15-22'!D268-E10</f>
        <v>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1929</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0</v>
      </c>
      <c r="E41" s="1827">
        <f>SUM(E19:E40)</f>
        <v>1013547</v>
      </c>
      <c r="F41" s="1827">
        <f>SUM(F19:F39)</f>
        <v>0</v>
      </c>
      <c r="G41" s="1827">
        <f>SUM(G19:G40)</f>
        <v>1013547</v>
      </c>
    </row>
    <row r="42" spans="1:7" x14ac:dyDescent="0.2">
      <c r="A42" s="986"/>
      <c r="B42" s="162"/>
      <c r="C42" s="1000"/>
      <c r="D42" s="2299" t="s">
        <v>543</v>
      </c>
      <c r="E42" s="2300"/>
      <c r="F42" s="1001" t="s">
        <v>544</v>
      </c>
      <c r="G42" s="1002"/>
    </row>
    <row r="43" spans="1:7" ht="12" customHeight="1" x14ac:dyDescent="0.2">
      <c r="A43" s="986"/>
      <c r="B43" s="162"/>
      <c r="C43" s="1000"/>
      <c r="D43" s="1828" t="s">
        <v>493</v>
      </c>
      <c r="E43" s="1829">
        <f>D41</f>
        <v>0</v>
      </c>
      <c r="F43" s="1828" t="s">
        <v>495</v>
      </c>
      <c r="G43" s="1829">
        <f>F41</f>
        <v>0</v>
      </c>
    </row>
    <row r="44" spans="1:7" ht="12" customHeight="1" x14ac:dyDescent="0.2">
      <c r="A44" s="986"/>
      <c r="B44" s="162"/>
      <c r="C44" s="1000"/>
      <c r="D44" s="1828" t="s">
        <v>494</v>
      </c>
      <c r="E44" s="1829">
        <f>E41</f>
        <v>1013547</v>
      </c>
      <c r="F44" s="1828" t="s">
        <v>494</v>
      </c>
      <c r="G44" s="1829">
        <f>G41</f>
        <v>1013547</v>
      </c>
    </row>
    <row r="45" spans="1:7" ht="12" customHeight="1" x14ac:dyDescent="0.2">
      <c r="A45" s="986"/>
      <c r="B45" s="162"/>
      <c r="C45" s="162"/>
      <c r="D45" s="1830" t="s">
        <v>1063</v>
      </c>
      <c r="E45" s="1831">
        <f>(E43/E44)</f>
        <v>0</v>
      </c>
      <c r="F45" s="1830" t="s">
        <v>1063</v>
      </c>
      <c r="G45" s="1831">
        <f>(G43/G44)</f>
        <v>0</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2" sqref="L32"/>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8" t="s">
        <v>1446</v>
      </c>
      <c r="B1" s="2318"/>
      <c r="C1" s="2318"/>
      <c r="D1" s="2318"/>
      <c r="E1" s="2318"/>
      <c r="F1" s="2318"/>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9" t="s">
        <v>1627</v>
      </c>
      <c r="B5" s="2320"/>
      <c r="C5" s="2321"/>
      <c r="D5" s="2321"/>
      <c r="E5" s="2321"/>
      <c r="F5" s="2321"/>
    </row>
    <row r="6" spans="1:10" ht="12" customHeight="1" x14ac:dyDescent="0.25">
      <c r="A6" s="1873"/>
      <c r="B6" s="1874"/>
      <c r="C6" s="2322" t="str">
        <f>COVER!A17</f>
        <v>Bloomington Area Career Center</v>
      </c>
      <c r="D6" s="2322"/>
      <c r="E6" s="2322"/>
      <c r="F6" s="1875"/>
    </row>
    <row r="7" spans="1:10" ht="11.25" customHeight="1" thickBot="1" x14ac:dyDescent="0.3">
      <c r="A7" s="1873"/>
      <c r="B7" s="1874"/>
      <c r="C7" s="2323">
        <f>COVER!A13</f>
        <v>17064087041</v>
      </c>
      <c r="D7" s="2323"/>
      <c r="E7" s="2323"/>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t="s">
        <v>2096</v>
      </c>
      <c r="D12" s="1888" t="s">
        <v>2096</v>
      </c>
      <c r="E12" s="1891"/>
      <c r="F12" s="1890" t="s">
        <v>2095</v>
      </c>
      <c r="H12" s="1901">
        <f t="shared" ref="H12:H33" si="0">IF(C12="X",5,0)</f>
        <v>5</v>
      </c>
      <c r="I12" s="1901">
        <f t="shared" ref="I12:I33" si="1">IF(D12="X",5,0)</f>
        <v>5</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t="s">
        <v>2096</v>
      </c>
      <c r="D18" s="1888" t="s">
        <v>2096</v>
      </c>
      <c r="E18" s="1891"/>
      <c r="F18" s="1890" t="s">
        <v>2095</v>
      </c>
      <c r="H18" s="1901">
        <f t="shared" si="0"/>
        <v>5</v>
      </c>
      <c r="I18" s="1901">
        <f t="shared" si="1"/>
        <v>5</v>
      </c>
      <c r="J18" s="1901">
        <f t="shared" si="2"/>
        <v>0</v>
      </c>
    </row>
    <row r="19" spans="1:12" ht="12" customHeight="1" x14ac:dyDescent="0.2">
      <c r="A19" s="1886" t="s">
        <v>1608</v>
      </c>
      <c r="B19" s="1887"/>
      <c r="C19" s="1888" t="s">
        <v>2096</v>
      </c>
      <c r="D19" s="1888" t="s">
        <v>2096</v>
      </c>
      <c r="E19" s="1891"/>
      <c r="F19" s="1890" t="s">
        <v>2095</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t="s">
        <v>2096</v>
      </c>
      <c r="D21" s="1888" t="s">
        <v>2096</v>
      </c>
      <c r="E21" s="1891"/>
      <c r="F21" s="1890" t="s">
        <v>2095</v>
      </c>
      <c r="H21" s="1901">
        <f t="shared" si="0"/>
        <v>5</v>
      </c>
      <c r="I21" s="1901">
        <f t="shared" si="1"/>
        <v>5</v>
      </c>
      <c r="J21" s="1901">
        <f t="shared" si="2"/>
        <v>0</v>
      </c>
    </row>
    <row r="22" spans="1:12" ht="12" customHeight="1" x14ac:dyDescent="0.2">
      <c r="A22" s="1886" t="s">
        <v>1611</v>
      </c>
      <c r="B22" s="1887"/>
      <c r="C22" s="1888" t="s">
        <v>2096</v>
      </c>
      <c r="D22" s="1888" t="s">
        <v>2096</v>
      </c>
      <c r="E22" s="1891"/>
      <c r="F22" s="1890" t="s">
        <v>2095</v>
      </c>
      <c r="H22" s="1901">
        <f t="shared" si="0"/>
        <v>5</v>
      </c>
      <c r="I22" s="1901">
        <f t="shared" si="1"/>
        <v>5</v>
      </c>
      <c r="J22" s="1901">
        <f t="shared" si="2"/>
        <v>0</v>
      </c>
    </row>
    <row r="23" spans="1:12" ht="12" customHeight="1" x14ac:dyDescent="0.2">
      <c r="A23" s="1886" t="s">
        <v>1612</v>
      </c>
      <c r="B23" s="1887"/>
      <c r="C23" s="1888" t="s">
        <v>2096</v>
      </c>
      <c r="D23" s="1888" t="s">
        <v>2096</v>
      </c>
      <c r="E23" s="1891"/>
      <c r="F23" s="1890" t="s">
        <v>2095</v>
      </c>
      <c r="H23" s="1901">
        <f t="shared" si="0"/>
        <v>5</v>
      </c>
      <c r="I23" s="1901">
        <f t="shared" si="1"/>
        <v>5</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2096</v>
      </c>
      <c r="D25" s="1888" t="s">
        <v>2096</v>
      </c>
      <c r="E25" s="1891"/>
      <c r="F25" s="1890" t="s">
        <v>2095</v>
      </c>
      <c r="H25" s="1901">
        <f t="shared" si="0"/>
        <v>5</v>
      </c>
      <c r="I25" s="1901">
        <f t="shared" si="1"/>
        <v>5</v>
      </c>
      <c r="J25" s="1901">
        <f t="shared" si="2"/>
        <v>0</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2096</v>
      </c>
      <c r="D29" s="1888" t="s">
        <v>2096</v>
      </c>
      <c r="E29" s="1891"/>
      <c r="F29" s="1890" t="s">
        <v>2095</v>
      </c>
      <c r="H29" s="1901">
        <f t="shared" si="0"/>
        <v>5</v>
      </c>
      <c r="I29" s="1901">
        <f t="shared" si="1"/>
        <v>5</v>
      </c>
      <c r="J29" s="1901">
        <f t="shared" si="2"/>
        <v>0</v>
      </c>
    </row>
    <row r="30" spans="1:12" ht="12" customHeight="1" x14ac:dyDescent="0.2">
      <c r="A30" s="1886" t="s">
        <v>1619</v>
      </c>
      <c r="B30" s="1887"/>
      <c r="C30" s="1888" t="s">
        <v>2096</v>
      </c>
      <c r="D30" s="1888" t="s">
        <v>2096</v>
      </c>
      <c r="E30" s="1891"/>
      <c r="F30" s="1890" t="s">
        <v>2095</v>
      </c>
      <c r="H30" s="1901">
        <f t="shared" si="0"/>
        <v>5</v>
      </c>
      <c r="I30" s="1901">
        <f t="shared" si="1"/>
        <v>5</v>
      </c>
      <c r="J30" s="1901">
        <f t="shared" si="2"/>
        <v>0</v>
      </c>
    </row>
    <row r="31" spans="1:12" ht="12" customHeight="1" x14ac:dyDescent="0.2">
      <c r="A31" s="1886" t="s">
        <v>1620</v>
      </c>
      <c r="B31" s="1887"/>
      <c r="C31" s="1888" t="s">
        <v>2096</v>
      </c>
      <c r="D31" s="1888" t="s">
        <v>2096</v>
      </c>
      <c r="E31" s="1891"/>
      <c r="F31" s="1890" t="s">
        <v>2095</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50</v>
      </c>
      <c r="I34" s="1901">
        <f>SUM(I11:I32)</f>
        <v>50</v>
      </c>
      <c r="J34" s="1901">
        <f>SUM(J11:J32)</f>
        <v>0</v>
      </c>
      <c r="K34" s="1901">
        <f>SUM(H34:J34)</f>
        <v>100</v>
      </c>
    </row>
    <row r="35" spans="1:11" ht="12" customHeight="1" x14ac:dyDescent="0.2">
      <c r="A35" s="1894" t="s">
        <v>1459</v>
      </c>
      <c r="B35" s="1895"/>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96"/>
      <c r="B39" s="1896"/>
      <c r="C39" s="1896"/>
      <c r="D39" s="1896"/>
      <c r="E39" s="1896"/>
      <c r="F39" s="1896"/>
    </row>
    <row r="40" spans="1:11" s="1893" customFormat="1" ht="12" customHeight="1" x14ac:dyDescent="0.25">
      <c r="A40" s="1897" t="s">
        <v>1458</v>
      </c>
      <c r="B40" s="1898"/>
      <c r="C40" s="2313"/>
      <c r="D40" s="2313"/>
      <c r="E40" s="2313"/>
      <c r="F40" s="2314"/>
      <c r="H40" s="1902"/>
      <c r="I40" s="1902"/>
      <c r="J40" s="1902"/>
      <c r="K40" s="1902"/>
    </row>
    <row r="41" spans="1:11" s="1893" customFormat="1" ht="12" customHeight="1" x14ac:dyDescent="0.25">
      <c r="A41" s="2315"/>
      <c r="B41" s="2316"/>
      <c r="C41" s="2316"/>
      <c r="D41" s="2316"/>
      <c r="E41" s="2316"/>
      <c r="F41" s="2317"/>
      <c r="H41" s="1902"/>
      <c r="I41" s="1902"/>
      <c r="J41" s="1902"/>
      <c r="K41" s="1902"/>
    </row>
    <row r="42" spans="1:11" s="1893" customFormat="1" ht="12" customHeight="1" x14ac:dyDescent="0.25">
      <c r="A42" s="2315"/>
      <c r="B42" s="2316"/>
      <c r="C42" s="2316"/>
      <c r="D42" s="2316"/>
      <c r="E42" s="2316"/>
      <c r="F42" s="2317"/>
      <c r="H42" s="1902"/>
      <c r="I42" s="1902"/>
      <c r="J42" s="1902"/>
      <c r="K42" s="1902"/>
    </row>
    <row r="43" spans="1:11" s="1893" customFormat="1" ht="15" x14ac:dyDescent="0.25">
      <c r="A43" s="2304"/>
      <c r="B43" s="2305"/>
      <c r="C43" s="2305"/>
      <c r="D43" s="2305"/>
      <c r="E43" s="2305"/>
      <c r="F43" s="2306"/>
      <c r="H43" s="1902"/>
      <c r="I43" s="1902"/>
      <c r="J43" s="1902"/>
      <c r="K43" s="1902"/>
    </row>
    <row r="44" spans="1:11" s="1893" customFormat="1" ht="12" hidden="1" customHeight="1" x14ac:dyDescent="0.25">
      <c r="A44" s="2304"/>
      <c r="B44" s="2305"/>
      <c r="C44" s="2305"/>
      <c r="D44" s="2305"/>
      <c r="E44" s="2305"/>
      <c r="F44" s="2306"/>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1" t="str">
        <f>COVER!A17</f>
        <v>Bloomington Area Career Center</v>
      </c>
      <c r="J6" s="2332"/>
      <c r="Q6" s="1684"/>
    </row>
    <row r="7" spans="1:17" x14ac:dyDescent="0.2">
      <c r="A7" s="2333" t="s">
        <v>924</v>
      </c>
      <c r="B7" s="2334"/>
      <c r="C7" s="2334"/>
      <c r="D7" s="2334"/>
      <c r="E7" s="2335"/>
      <c r="F7" s="1016"/>
      <c r="G7" s="1008"/>
      <c r="H7" s="1015" t="s">
        <v>390</v>
      </c>
      <c r="I7" s="2336">
        <f>COVER!A13</f>
        <v>17064087041</v>
      </c>
      <c r="J7" s="2336"/>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0</v>
      </c>
      <c r="F12" s="1038"/>
      <c r="G12" s="1832">
        <f t="shared" ref="G12:G18" si="0">SUM(E12:F12)</f>
        <v>0</v>
      </c>
      <c r="H12" s="1039"/>
      <c r="I12" s="1038"/>
      <c r="J12" s="1832">
        <f t="shared" ref="J12:J18" si="1">SUM(H12:I12)</f>
        <v>0</v>
      </c>
    </row>
    <row r="13" spans="1:17" ht="15" customHeight="1" x14ac:dyDescent="0.2">
      <c r="A13" s="1034">
        <v>2</v>
      </c>
      <c r="B13" s="1035" t="s">
        <v>44</v>
      </c>
      <c r="C13" s="1036"/>
      <c r="D13" s="1037">
        <v>2330</v>
      </c>
      <c r="E13" s="1832">
        <f>'Expenditures 15-22'!K51</f>
        <v>178037</v>
      </c>
      <c r="F13" s="1038"/>
      <c r="G13" s="1832">
        <f t="shared" si="0"/>
        <v>178037</v>
      </c>
      <c r="H13" s="1039">
        <v>181935</v>
      </c>
      <c r="I13" s="1038"/>
      <c r="J13" s="1832">
        <f t="shared" si="1"/>
        <v>181935</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0" t="s">
        <v>7</v>
      </c>
      <c r="C18" s="2341"/>
      <c r="D18" s="2342"/>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178037</v>
      </c>
      <c r="F19" s="1834">
        <f t="shared" si="2"/>
        <v>0</v>
      </c>
      <c r="G19" s="1834">
        <f t="shared" si="2"/>
        <v>178037</v>
      </c>
      <c r="H19" s="1834">
        <f t="shared" si="2"/>
        <v>181935</v>
      </c>
      <c r="I19" s="1834">
        <f t="shared" si="2"/>
        <v>0</v>
      </c>
      <c r="J19" s="1834">
        <f t="shared" si="2"/>
        <v>181935</v>
      </c>
    </row>
    <row r="20" spans="1:10" ht="13.5" thickTop="1" x14ac:dyDescent="0.2">
      <c r="A20" s="1034">
        <v>9</v>
      </c>
      <c r="B20" s="2343" t="s">
        <v>1703</v>
      </c>
      <c r="C20" s="2343"/>
      <c r="D20" s="2344"/>
      <c r="E20" s="1045"/>
      <c r="F20" s="1045"/>
      <c r="G20" s="1045"/>
      <c r="H20" s="1045"/>
      <c r="I20" s="1045"/>
      <c r="J20" s="1835">
        <f>IF(AND(G19&gt;0,J19&gt;0),(((J19-G19)/G19)),"Enter Budget Data")</f>
        <v>2.1894325336868178E-2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9"/>
      <c r="D26" s="2349"/>
      <c r="E26" s="1049"/>
      <c r="F26" s="2348"/>
      <c r="G26" s="2348"/>
    </row>
    <row r="27" spans="1:10" x14ac:dyDescent="0.2">
      <c r="B27" s="1046"/>
      <c r="C27" s="1050" t="s">
        <v>1093</v>
      </c>
      <c r="D27" s="1051"/>
      <c r="E27" s="1052"/>
      <c r="F27" s="2345" t="s">
        <v>1589</v>
      </c>
      <c r="G27" s="2345"/>
    </row>
    <row r="28" spans="1:10" ht="28.5" customHeight="1" x14ac:dyDescent="0.2">
      <c r="B28" s="1046"/>
      <c r="C28" s="2347"/>
      <c r="D28" s="2347"/>
      <c r="E28" s="1053"/>
      <c r="F28" s="2347"/>
      <c r="G28" s="2347"/>
    </row>
    <row r="29" spans="1:10" x14ac:dyDescent="0.2">
      <c r="B29" s="1046"/>
      <c r="C29" s="1054" t="s">
        <v>1642</v>
      </c>
      <c r="E29" s="1055"/>
      <c r="F29" s="2346" t="s">
        <v>1590</v>
      </c>
      <c r="G29" s="2346"/>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1943</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2101</v>
      </c>
    </row>
    <row r="6" spans="1:2" x14ac:dyDescent="0.2">
      <c r="A6" s="1067">
        <v>2</v>
      </c>
      <c r="B6" s="329" t="s">
        <v>2102</v>
      </c>
    </row>
    <row r="7" spans="1:2" x14ac:dyDescent="0.2">
      <c r="A7" s="1067">
        <v>3</v>
      </c>
      <c r="B7" s="329" t="s">
        <v>2106</v>
      </c>
    </row>
    <row r="8" spans="1:2" x14ac:dyDescent="0.2">
      <c r="A8" s="1067"/>
      <c r="B8" s="329" t="s">
        <v>2103</v>
      </c>
    </row>
    <row r="9" spans="1:2" x14ac:dyDescent="0.2">
      <c r="A9" s="1068"/>
      <c r="B9" s="329" t="s">
        <v>2104</v>
      </c>
    </row>
    <row r="10" spans="1:2" x14ac:dyDescent="0.2">
      <c r="A10" s="1067">
        <v>4</v>
      </c>
      <c r="B10" s="329" t="s">
        <v>2107</v>
      </c>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Bloomington Area Career Center</v>
      </c>
    </row>
    <row r="65" spans="2:2" x14ac:dyDescent="0.2">
      <c r="B65" s="1069">
        <f>COVER!A13</f>
        <v>17064087041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0" t="s">
        <v>1784</v>
      </c>
      <c r="B18" s="235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657225</xdr:colOff>
                <xdr:row>3</xdr:row>
                <xdr:rowOff>19050</xdr:rowOff>
              </from>
              <to>
                <xdr:col>1</xdr:col>
                <xdr:colOff>1571625</xdr:colOff>
                <xdr:row>7</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1819275</xdr:colOff>
                <xdr:row>3</xdr:row>
                <xdr:rowOff>47625</xdr:rowOff>
              </from>
              <to>
                <xdr:col>1</xdr:col>
                <xdr:colOff>2733675</xdr:colOff>
                <xdr:row>7</xdr:row>
                <xdr:rowOff>85725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3"/>
      <c r="H2" s="1073"/>
    </row>
    <row r="3" spans="1:8" ht="57" customHeight="1" x14ac:dyDescent="0.2">
      <c r="A3" s="2364" t="s">
        <v>1786</v>
      </c>
      <c r="B3" s="2365"/>
      <c r="C3" s="2365"/>
      <c r="D3" s="2365"/>
      <c r="E3" s="2365"/>
      <c r="F3" s="2366"/>
      <c r="G3" s="1073"/>
      <c r="H3" s="1073"/>
    </row>
    <row r="4" spans="1:8" ht="14.25" customHeight="1" x14ac:dyDescent="0.2">
      <c r="A4" s="2370" t="s">
        <v>2055</v>
      </c>
      <c r="B4" s="2371"/>
      <c r="C4" s="2371"/>
      <c r="D4" s="2371"/>
      <c r="E4" s="2371"/>
      <c r="F4" s="2372"/>
      <c r="G4" s="1073"/>
      <c r="H4" s="1073"/>
    </row>
    <row r="5" spans="1:8" ht="14.25" customHeight="1" x14ac:dyDescent="0.2">
      <c r="A5" s="2373" t="s">
        <v>2056</v>
      </c>
      <c r="B5" s="2374"/>
      <c r="C5" s="2374"/>
      <c r="D5" s="2374"/>
      <c r="E5" s="2374"/>
      <c r="F5" s="2375"/>
      <c r="G5" s="1073"/>
      <c r="H5" s="1073"/>
    </row>
    <row r="6" spans="1:8" s="1074" customFormat="1" ht="41.25" customHeight="1" x14ac:dyDescent="0.2">
      <c r="A6" s="2367" t="s">
        <v>1792</v>
      </c>
      <c r="B6" s="2368"/>
      <c r="C6" s="2368"/>
      <c r="D6" s="2368"/>
      <c r="E6" s="2368"/>
      <c r="F6" s="2369"/>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1375186</v>
      </c>
      <c r="C8" s="1836">
        <f>'Acct Summary 7-8'!D8</f>
        <v>0</v>
      </c>
      <c r="D8" s="1836">
        <f>'Acct Summary 7-8'!F8</f>
        <v>0</v>
      </c>
      <c r="E8" s="1836">
        <f>'Acct Summary 7-8'!I8</f>
        <v>0</v>
      </c>
      <c r="F8" s="1836">
        <f>SUM(B8:E8)</f>
        <v>1375186</v>
      </c>
    </row>
    <row r="9" spans="1:8" s="1078" customFormat="1" ht="14.25" customHeight="1" thickBot="1" x14ac:dyDescent="0.25">
      <c r="A9" s="1077" t="s">
        <v>1436</v>
      </c>
      <c r="B9" s="1837">
        <f>'Acct Summary 7-8'!C17</f>
        <v>1267104</v>
      </c>
      <c r="C9" s="1837">
        <f>'Acct Summary 7-8'!D17</f>
        <v>0</v>
      </c>
      <c r="D9" s="1837">
        <f>'Acct Summary 7-8'!F17</f>
        <v>0</v>
      </c>
      <c r="E9" s="1836"/>
      <c r="F9" s="1836">
        <f>SUM(B9:E9)</f>
        <v>1267104</v>
      </c>
    </row>
    <row r="10" spans="1:8" s="1078" customFormat="1" ht="14.25" thickTop="1" thickBot="1" x14ac:dyDescent="0.25">
      <c r="A10" s="1079" t="s">
        <v>1437</v>
      </c>
      <c r="B10" s="1838">
        <f>(B8-B9)</f>
        <v>108082</v>
      </c>
      <c r="C10" s="1838">
        <f>(C8-C9)</f>
        <v>0</v>
      </c>
      <c r="D10" s="1838">
        <f>(D8-D9)</f>
        <v>0</v>
      </c>
      <c r="E10" s="1837">
        <f>(E8-E9)</f>
        <v>0</v>
      </c>
      <c r="F10" s="1839">
        <f>SUM(F8-F9)</f>
        <v>108082</v>
      </c>
    </row>
    <row r="11" spans="1:8" s="1078" customFormat="1" ht="14.25" thickTop="1" thickBot="1" x14ac:dyDescent="0.25">
      <c r="A11" s="1080" t="s">
        <v>1785</v>
      </c>
      <c r="B11" s="1840">
        <f>'Acct Summary 7-8'!C81</f>
        <v>541945</v>
      </c>
      <c r="C11" s="1840">
        <f>'Acct Summary 7-8'!D81</f>
        <v>0</v>
      </c>
      <c r="D11" s="1840">
        <f>'Acct Summary 7-8'!F81</f>
        <v>0</v>
      </c>
      <c r="E11" s="1840">
        <f>'Acct Summary 7-8'!I81</f>
        <v>0</v>
      </c>
      <c r="F11" s="1841">
        <f>SUM(B11:E11)</f>
        <v>541945</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3"/>
      <c r="B13" s="1084"/>
      <c r="C13" s="2355"/>
      <c r="D13" s="2356"/>
      <c r="E13" s="2356"/>
      <c r="F13" s="2357"/>
      <c r="H13" s="1073"/>
    </row>
    <row r="14" spans="1:8" ht="19.5"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75" hidden="1" customHeight="1" x14ac:dyDescent="0.2">
      <c r="A16" s="2354" t="s">
        <v>1787</v>
      </c>
      <c r="B16" s="2354"/>
      <c r="C16" s="2354"/>
      <c r="D16" s="2354"/>
      <c r="E16" s="2354"/>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6" t="s">
        <v>686</v>
      </c>
      <c r="B3" s="2377"/>
      <c r="C3" s="2377"/>
      <c r="D3" s="2378"/>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7" t="s">
        <v>1584</v>
      </c>
      <c r="D7" s="2388"/>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9" t="s">
        <v>1065</v>
      </c>
      <c r="B15" s="2380"/>
      <c r="C15" s="2380"/>
      <c r="D15" s="2381"/>
    </row>
    <row r="16" spans="1:4" s="667" customFormat="1" ht="24" customHeight="1" x14ac:dyDescent="0.2">
      <c r="A16" s="2382" t="s">
        <v>684</v>
      </c>
      <c r="B16" s="2383"/>
      <c r="C16" s="2383"/>
      <c r="D16" s="2384"/>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1" t="s">
        <v>332</v>
      </c>
      <c r="D21" s="2392"/>
    </row>
    <row r="22" spans="1:10" ht="12.75" x14ac:dyDescent="0.2">
      <c r="A22" s="1138"/>
      <c r="B22" s="1139">
        <v>2</v>
      </c>
      <c r="C22" s="2389" t="s">
        <v>1605</v>
      </c>
      <c r="D22" s="239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3" t="s">
        <v>557</v>
      </c>
      <c r="D43" s="2394"/>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5" t="s">
        <v>817</v>
      </c>
      <c r="D56" s="2386"/>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5" t="s">
        <v>1797</v>
      </c>
      <c r="D70" s="2386"/>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ENTRY IS REQUIRED!</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17064087041</v>
      </c>
    </row>
    <row r="3" spans="1:2" x14ac:dyDescent="0.2">
      <c r="A3" t="s">
        <v>1013</v>
      </c>
      <c r="B3" s="138" t="str">
        <f>COVER!A15</f>
        <v>McLean</v>
      </c>
    </row>
    <row r="4" spans="1:2" x14ac:dyDescent="0.2">
      <c r="A4" t="s">
        <v>1064</v>
      </c>
      <c r="B4" s="138" t="str">
        <f>COVER!A17</f>
        <v>Bloomington Area Career Center</v>
      </c>
    </row>
    <row r="5" spans="1:2" x14ac:dyDescent="0.2">
      <c r="A5" t="s">
        <v>728</v>
      </c>
      <c r="B5" s="138" t="str">
        <f>COVER!A38</f>
        <v>Dr. Barry Reilly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v>
      </c>
    </row>
    <row r="18" spans="1:2" x14ac:dyDescent="0.2">
      <c r="A18" t="s">
        <v>1212</v>
      </c>
      <c r="B18" s="138" t="str">
        <f>COVER!T17</f>
        <v>4200 N Knoxville Ave</v>
      </c>
    </row>
    <row r="19" spans="1:2" x14ac:dyDescent="0.2">
      <c r="A19" t="s">
        <v>941</v>
      </c>
      <c r="B19" s="138" t="str">
        <f>COVER!T25</f>
        <v>timcustis@gorenzcpa.com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481204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541945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0</v>
      </c>
      <c r="D92" s="2" t="str">
        <f t="shared" si="0"/>
        <v>Error?</v>
      </c>
    </row>
    <row r="93" spans="1:4" x14ac:dyDescent="0.2">
      <c r="A93" s="5">
        <v>32</v>
      </c>
      <c r="B93" s="138">
        <f>'Assets-Liab 5-6'!C41</f>
        <v>541945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67649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67649</v>
      </c>
      <c r="C279" s="2" t="s">
        <v>594</v>
      </c>
      <c r="D279" s="2" t="str">
        <f t="shared" si="3"/>
        <v>Error?</v>
      </c>
    </row>
    <row r="280" spans="1:4" x14ac:dyDescent="0.2">
      <c r="A280" s="5">
        <v>219</v>
      </c>
      <c r="B280" s="138">
        <f>'Assets-Liab 5-6'!M40</f>
        <v>67649</v>
      </c>
      <c r="D280" s="2" t="str">
        <f t="shared" si="3"/>
        <v>Error?</v>
      </c>
    </row>
    <row r="281" spans="1:4" x14ac:dyDescent="0.2">
      <c r="A281" s="5">
        <v>220</v>
      </c>
      <c r="B281" s="138">
        <f>'Assets-Liab 5-6'!M41</f>
        <v>67649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570746</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570746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28700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28700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117454</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146154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716900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76469</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76469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6201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6201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43711</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49912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126381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36918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36918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11377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11377</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14407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25784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265641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61257</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61257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4235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4235</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1465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5700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66957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1149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1149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2669</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2669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1000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3669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4818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2761</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40607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45800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86407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749300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787146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34901</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34901</v>
      </c>
      <c r="C1115" s="2" t="s">
        <v>594</v>
      </c>
      <c r="D1115" s="2" t="str">
        <f t="shared" si="16"/>
        <v>Error?</v>
      </c>
    </row>
    <row r="1116" spans="1:4" x14ac:dyDescent="0.2">
      <c r="A1116" s="5">
        <v>1055</v>
      </c>
      <c r="B1116" s="138">
        <f>'Expenditures 15-22'!K44</f>
        <v>18281</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18281</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178037</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231219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248739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1267104</v>
      </c>
      <c r="C1152" s="2" t="s">
        <v>594</v>
      </c>
      <c r="D1152" s="2" t="str">
        <f t="shared" si="17"/>
        <v>Error?</v>
      </c>
    </row>
    <row r="1153" spans="1:4" x14ac:dyDescent="0.2">
      <c r="A1153" s="5">
        <v>1092</v>
      </c>
      <c r="B1153" s="138">
        <f>'Expenditures 15-22'!K115</f>
        <v>108082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433863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541945</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69977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69977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4818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4818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7146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7146</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67649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67649</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30023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30023</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6764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6764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7146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7146</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29641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29641</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38008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38008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202939</v>
      </c>
      <c r="C2088" s="2" t="s">
        <v>594</v>
      </c>
      <c r="D2088" s="2" t="str">
        <f t="shared" si="31"/>
        <v>Error?</v>
      </c>
    </row>
    <row r="2089" spans="1:4" x14ac:dyDescent="0.2">
      <c r="A2089" s="5">
        <v>2028</v>
      </c>
      <c r="B2089" s="138">
        <f>'Expenditures 15-22'!K92</f>
        <v>45800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541945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744506</v>
      </c>
      <c r="C2551" s="2" t="s">
        <v>594</v>
      </c>
      <c r="D2551" s="2" t="str">
        <f t="shared" si="38"/>
        <v>Error?</v>
      </c>
    </row>
    <row r="2552" spans="1:4" x14ac:dyDescent="0.2">
      <c r="A2552" s="10">
        <v>2491</v>
      </c>
      <c r="D2552" s="2" t="str">
        <f t="shared" si="38"/>
        <v>OK</v>
      </c>
    </row>
    <row r="2553" spans="1:4" x14ac:dyDescent="0.2">
      <c r="A2553" s="5">
        <v>2492</v>
      </c>
      <c r="B2553" s="138">
        <f>'Acct Summary 7-8'!C6</f>
        <v>598016</v>
      </c>
      <c r="C2553" s="2" t="s">
        <v>594</v>
      </c>
      <c r="D2553" s="2" t="str">
        <f t="shared" si="38"/>
        <v>Error?</v>
      </c>
    </row>
    <row r="2554" spans="1:4" x14ac:dyDescent="0.2">
      <c r="A2554" s="5">
        <v>2493</v>
      </c>
      <c r="B2554" s="138">
        <f>'Acct Summary 7-8'!C7</f>
        <v>32664</v>
      </c>
      <c r="C2554" s="2" t="s">
        <v>594</v>
      </c>
      <c r="D2554" s="2" t="str">
        <f t="shared" si="38"/>
        <v>Error?</v>
      </c>
    </row>
    <row r="2555" spans="1:4" x14ac:dyDescent="0.2">
      <c r="A2555" s="5">
        <v>2494</v>
      </c>
      <c r="B2555" s="138">
        <f>'Acct Summary 7-8'!C8</f>
        <v>1375186</v>
      </c>
      <c r="C2555" s="2" t="s">
        <v>594</v>
      </c>
      <c r="D2555" s="2" t="str">
        <f t="shared" si="38"/>
        <v>Error?</v>
      </c>
    </row>
    <row r="2556" spans="1:4" x14ac:dyDescent="0.2">
      <c r="A2556" s="5">
        <v>2495</v>
      </c>
      <c r="B2556" s="138">
        <f>'Acct Summary 7-8'!C12</f>
        <v>787146</v>
      </c>
      <c r="C2556" s="2" t="s">
        <v>594</v>
      </c>
      <c r="D2556" s="2" t="str">
        <f t="shared" si="38"/>
        <v>Error?</v>
      </c>
    </row>
    <row r="2557" spans="1:4" x14ac:dyDescent="0.2">
      <c r="A2557" s="5">
        <v>2496</v>
      </c>
      <c r="B2557" s="138">
        <f>'Acct Summary 7-8'!C13</f>
        <v>231219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248739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1267104</v>
      </c>
      <c r="C2561" s="2" t="s">
        <v>594</v>
      </c>
      <c r="D2561" s="2" t="str">
        <f t="shared" si="39"/>
        <v>Error?</v>
      </c>
    </row>
    <row r="2562" spans="1:4" x14ac:dyDescent="0.2">
      <c r="A2562" s="5">
        <v>2501</v>
      </c>
      <c r="B2562" s="138">
        <f>'Acct Summary 7-8'!C20</f>
        <v>108082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117454</v>
      </c>
      <c r="D2718" s="2" t="str">
        <f t="shared" si="41"/>
        <v>Error?</v>
      </c>
    </row>
    <row r="2719" spans="1:4" x14ac:dyDescent="0.2">
      <c r="A2719" s="5">
        <v>2658</v>
      </c>
      <c r="B2719" s="138">
        <f>'Expenditures 15-22'!D51</f>
        <v>43711</v>
      </c>
      <c r="D2719" s="2" t="str">
        <f t="shared" si="41"/>
        <v>Error?</v>
      </c>
    </row>
    <row r="2720" spans="1:4" x14ac:dyDescent="0.2">
      <c r="A2720" s="5">
        <v>2659</v>
      </c>
      <c r="B2720" s="138">
        <f>'Expenditures 15-22'!E51</f>
        <v>14407</v>
      </c>
      <c r="D2720" s="2" t="str">
        <f t="shared" si="41"/>
        <v>Error?</v>
      </c>
    </row>
    <row r="2721" spans="1:4" x14ac:dyDescent="0.2">
      <c r="A2721" s="5">
        <v>2660</v>
      </c>
      <c r="B2721" s="138">
        <f>'Expenditures 15-22'!F51</f>
        <v>1465</v>
      </c>
      <c r="D2721" s="2" t="str">
        <f t="shared" si="41"/>
        <v>Error?</v>
      </c>
    </row>
    <row r="2722" spans="1:4" x14ac:dyDescent="0.2">
      <c r="A2722" s="5">
        <v>2661</v>
      </c>
      <c r="B2722" s="138">
        <f>'Expenditures 15-22'!G51</f>
        <v>1000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178037</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202939</v>
      </c>
      <c r="C2789" s="2" t="s">
        <v>594</v>
      </c>
      <c r="D2789" s="2" t="str">
        <f t="shared" si="42"/>
        <v>Error?</v>
      </c>
    </row>
    <row r="2790" spans="1:4" x14ac:dyDescent="0.2">
      <c r="A2790" s="5">
        <v>2729</v>
      </c>
      <c r="B2790" s="138">
        <f>'Expenditures 15-22'!E102</f>
        <v>202939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202939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202939</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108082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24741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1375186</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1267104</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541945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32664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719075</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719075</v>
      </c>
      <c r="C5087" s="2" t="s">
        <v>594</v>
      </c>
      <c r="D5087" s="2" t="str">
        <f t="shared" si="78"/>
        <v>Error?</v>
      </c>
    </row>
    <row r="5088" spans="1:4" x14ac:dyDescent="0.2">
      <c r="A5088" s="5">
        <v>5027</v>
      </c>
      <c r="B5088" s="138">
        <f>'Revenues 9-14'!C65</f>
        <v>6777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6777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7023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11478</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153</v>
      </c>
      <c r="D5119" s="2" t="str">
        <f t="shared" ref="D5119:D5182" si="79">IF(ISBLANK(B5119),"OK",IF(A5119-B5119=0,"OK","Error?"))</f>
        <v>Error?</v>
      </c>
    </row>
    <row r="5120" spans="1:4" x14ac:dyDescent="0.2">
      <c r="A5120" s="5">
        <v>5059</v>
      </c>
      <c r="B5120" s="138">
        <f>'Revenues 9-14'!C108</f>
        <v>18654</v>
      </c>
      <c r="C5120" s="2" t="s">
        <v>594</v>
      </c>
      <c r="D5120" s="2" t="str">
        <f t="shared" si="79"/>
        <v>Error?</v>
      </c>
    </row>
    <row r="5121" spans="1:4" x14ac:dyDescent="0.2">
      <c r="A5121" s="5">
        <v>5060</v>
      </c>
      <c r="B5121" s="138">
        <f>'Revenues 9-14'!C109</f>
        <v>744506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598016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598016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598016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598016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32664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32664</v>
      </c>
      <c r="C5326" s="2" t="s">
        <v>594</v>
      </c>
      <c r="D5326" s="2" t="str">
        <f t="shared" si="82"/>
        <v>Error?</v>
      </c>
    </row>
    <row r="5327" spans="1:4" x14ac:dyDescent="0.2">
      <c r="A5327" s="5">
        <v>5266</v>
      </c>
      <c r="B5327" s="138">
        <f>'Revenues 9-14'!C275</f>
        <v>1375186</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36000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108082</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0.19943352185184843</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37846</v>
      </c>
      <c r="D6890" s="2" t="str">
        <f t="shared" si="106"/>
        <v>Error?</v>
      </c>
    </row>
    <row r="6891" spans="1:4" x14ac:dyDescent="0.2">
      <c r="A6891">
        <v>6830</v>
      </c>
      <c r="B6891" s="138">
        <f>'Expenditures 15-22'!K27</f>
        <v>37846</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45800</v>
      </c>
      <c r="D6987" s="2" t="str">
        <f t="shared" si="108"/>
        <v>Error?</v>
      </c>
    </row>
    <row r="6988" spans="1:4" x14ac:dyDescent="0.2">
      <c r="A6988">
        <v>6927</v>
      </c>
      <c r="B6988" s="138">
        <f>'Expenditures 15-22'!K88</f>
        <v>45800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45800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6764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04" t="s">
        <v>1252</v>
      </c>
      <c r="B3" s="2404"/>
      <c r="C3" s="2404"/>
      <c r="D3" s="2404"/>
      <c r="E3" s="2404"/>
      <c r="F3" s="2404"/>
      <c r="G3" s="2404"/>
      <c r="H3" s="2404"/>
      <c r="I3" s="2404"/>
      <c r="J3" s="2404"/>
      <c r="K3" s="2404"/>
      <c r="L3" s="2404"/>
    </row>
    <row r="4" spans="1:29" ht="13.5" customHeight="1" x14ac:dyDescent="0.2">
      <c r="A4" s="2418" t="s">
        <v>1799</v>
      </c>
      <c r="B4" s="2435"/>
      <c r="C4" s="2435"/>
      <c r="D4" s="2435"/>
      <c r="E4" s="2435"/>
      <c r="F4" s="2435"/>
      <c r="G4" s="2435"/>
      <c r="H4" s="2435"/>
      <c r="I4" s="2435"/>
      <c r="J4" s="2435"/>
      <c r="K4" s="2435"/>
      <c r="L4" s="243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398" t="str">
        <f>COVER!A17</f>
        <v>Bloomington Area Career Center</v>
      </c>
      <c r="B7" s="2399"/>
      <c r="C7" s="2399"/>
      <c r="D7" s="2436"/>
      <c r="E7" s="2437">
        <f>COVER!A13</f>
        <v>17064087041</v>
      </c>
      <c r="F7" s="2438"/>
      <c r="G7" s="2405" t="str">
        <f>COVER!T23</f>
        <v>066-005027</v>
      </c>
      <c r="H7" s="2406"/>
      <c r="I7" s="2406"/>
      <c r="J7" s="2406"/>
      <c r="K7" s="2406"/>
      <c r="L7" s="2407"/>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08"/>
      <c r="B9" s="2409"/>
      <c r="C9" s="2409"/>
      <c r="D9" s="2409"/>
      <c r="E9" s="2409"/>
      <c r="F9" s="2410"/>
      <c r="G9" s="2411" t="str">
        <f>COVER!T13</f>
        <v>Gorenz and Associates, Ltd.</v>
      </c>
      <c r="H9" s="2412"/>
      <c r="I9" s="2412"/>
      <c r="J9" s="2412"/>
      <c r="K9" s="2412"/>
      <c r="L9" s="2413"/>
    </row>
    <row r="10" spans="1:29" ht="13.5" customHeight="1" x14ac:dyDescent="0.2">
      <c r="A10" s="2395" t="str">
        <f>COVER!A38</f>
        <v>Dr. Barry Reilly</v>
      </c>
      <c r="B10" s="2396"/>
      <c r="C10" s="2396"/>
      <c r="D10" s="2396"/>
      <c r="E10" s="2396"/>
      <c r="F10" s="2397"/>
      <c r="G10" s="2411" t="str">
        <f>COVER!T17</f>
        <v>4200 N Knoxville Ave</v>
      </c>
      <c r="H10" s="2424"/>
      <c r="I10" s="2424"/>
      <c r="J10" s="2424"/>
      <c r="K10" s="2424"/>
      <c r="L10" s="2425"/>
    </row>
    <row r="11" spans="1:29" ht="13.5" customHeight="1" x14ac:dyDescent="0.2">
      <c r="A11" s="1183" t="s">
        <v>1599</v>
      </c>
      <c r="B11" s="1184"/>
      <c r="C11" s="1185"/>
      <c r="D11" s="1190"/>
      <c r="E11" s="1185"/>
      <c r="F11" s="1189"/>
      <c r="G11" s="2411" t="str">
        <f>COVER!T19</f>
        <v>Peoria</v>
      </c>
      <c r="H11" s="2424"/>
      <c r="I11" s="2424"/>
      <c r="J11" s="2424"/>
      <c r="K11" s="2424"/>
      <c r="L11" s="2425"/>
    </row>
    <row r="12" spans="1:29" ht="13.5" customHeight="1" x14ac:dyDescent="0.2">
      <c r="A12" s="2429" t="s">
        <v>1598</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1600</v>
      </c>
      <c r="H13" s="2420"/>
      <c r="I13" s="2432" t="str">
        <f>COVER!T25</f>
        <v>timcustis@gorenzcpa.com</v>
      </c>
      <c r="J13" s="2433"/>
      <c r="K13" s="2433"/>
      <c r="L13" s="2434"/>
    </row>
    <row r="14" spans="1:29" ht="13.5" customHeight="1" x14ac:dyDescent="0.2">
      <c r="A14" s="2411" t="str">
        <f>COVER!A19</f>
        <v>300 East Monroe Street</v>
      </c>
      <c r="B14" s="2424"/>
      <c r="C14" s="2424"/>
      <c r="D14" s="2424"/>
      <c r="E14" s="2424"/>
      <c r="F14" s="2425"/>
      <c r="G14" s="1194" t="s">
        <v>1247</v>
      </c>
      <c r="H14" s="1192"/>
      <c r="I14" s="1192"/>
      <c r="J14" s="1192"/>
      <c r="K14" s="1192"/>
      <c r="L14" s="1193"/>
    </row>
    <row r="15" spans="1:29" ht="13.5" customHeight="1" x14ac:dyDescent="0.2">
      <c r="A15" s="2411" t="str">
        <f>COVER!A21</f>
        <v>Bloomington</v>
      </c>
      <c r="B15" s="2424"/>
      <c r="C15" s="2424"/>
      <c r="D15" s="2424"/>
      <c r="E15" s="2424"/>
      <c r="F15" s="2425"/>
      <c r="G15" s="2421" t="str">
        <f>COVER!T15</f>
        <v>Tim C. Custis</v>
      </c>
      <c r="H15" s="2422"/>
      <c r="I15" s="2422"/>
      <c r="J15" s="2422"/>
      <c r="K15" s="2422"/>
      <c r="L15" s="2423"/>
    </row>
    <row r="16" spans="1:29" ht="12.2" customHeight="1" x14ac:dyDescent="0.2">
      <c r="A16" s="2401">
        <f>COVER!A25</f>
        <v>61701</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94" t="s">
        <v>1246</v>
      </c>
      <c r="H17" s="1192"/>
      <c r="I17" s="1192"/>
      <c r="J17" s="1192"/>
      <c r="K17" s="1196" t="s">
        <v>1245</v>
      </c>
      <c r="L17" s="1189"/>
      <c r="M17" s="1182"/>
    </row>
    <row r="18" spans="1:13" ht="12.2" customHeight="1" x14ac:dyDescent="0.2">
      <c r="A18" s="2395"/>
      <c r="B18" s="2396"/>
      <c r="C18" s="2396"/>
      <c r="D18" s="2396"/>
      <c r="E18" s="2396"/>
      <c r="F18" s="2397"/>
      <c r="G18" s="2398" t="str">
        <f>COVER!T21</f>
        <v>309-685-7621</v>
      </c>
      <c r="H18" s="2399"/>
      <c r="I18" s="2399"/>
      <c r="J18" s="2399"/>
      <c r="K18" s="2398" t="str">
        <f>COVER!X21</f>
        <v>309-685-4758</v>
      </c>
      <c r="L18" s="240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9" t="str">
        <f>'Single Audit Cover'!A7</f>
        <v>Bloomington Area Career Center</v>
      </c>
      <c r="B1" s="2435"/>
      <c r="C1" s="2435"/>
      <c r="D1" s="2435"/>
    </row>
    <row r="2" spans="1:11" s="1213" customFormat="1" ht="12.75" x14ac:dyDescent="0.2">
      <c r="A2" s="2440">
        <f>'Single Audit Cover'!E7</f>
        <v>17064087041</v>
      </c>
      <c r="B2" s="2441"/>
      <c r="C2" s="2441"/>
      <c r="D2" s="2441"/>
    </row>
    <row r="3" spans="1:11" s="1213" customFormat="1" ht="12.75" x14ac:dyDescent="0.2">
      <c r="A3" s="2439" t="s">
        <v>1593</v>
      </c>
      <c r="B3" s="2435"/>
      <c r="C3" s="2435"/>
      <c r="D3" s="2435"/>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3" t="str">
        <f>'Single Audit Cover'!A7</f>
        <v>Bloomington Area Career Center</v>
      </c>
      <c r="B1" s="2443"/>
      <c r="C1" s="2443"/>
      <c r="D1" s="2443"/>
      <c r="E1" s="2443"/>
    </row>
    <row r="2" spans="1:5" x14ac:dyDescent="0.2">
      <c r="A2" s="2444">
        <f>'Single Audit Cover'!E7</f>
        <v>17064087041</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58" t="s">
        <v>1305</v>
      </c>
    </row>
    <row r="10" spans="1:5" x14ac:dyDescent="0.2">
      <c r="A10" s="1259" t="s">
        <v>1304</v>
      </c>
      <c r="B10" s="1260" t="s">
        <v>1303</v>
      </c>
      <c r="C10" s="1260"/>
      <c r="D10" s="1261">
        <f>SUM('Acct Summary 7-8'!C7:K7)</f>
        <v>32664</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0</v>
      </c>
    </row>
    <row r="19" spans="1:4" ht="13.5" thickBot="1" x14ac:dyDescent="0.25">
      <c r="A19" s="1263" t="s">
        <v>1297</v>
      </c>
      <c r="D19" s="1264">
        <f>SUM(D10:D17)</f>
        <v>32664</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5"/>
      <c r="B24" s="2445"/>
      <c r="D24" s="1266"/>
    </row>
    <row r="25" spans="1:4" x14ac:dyDescent="0.2">
      <c r="A25" s="2442"/>
      <c r="B25" s="2442"/>
      <c r="D25" s="1266"/>
    </row>
    <row r="26" spans="1:4" x14ac:dyDescent="0.2">
      <c r="A26" s="2442"/>
      <c r="B26" s="2442"/>
      <c r="D26" s="1266"/>
    </row>
    <row r="27" spans="1:4" x14ac:dyDescent="0.2">
      <c r="A27" s="2442"/>
      <c r="B27" s="2442"/>
      <c r="D27" s="1266"/>
    </row>
    <row r="28" spans="1:4" x14ac:dyDescent="0.2">
      <c r="A28" s="2442"/>
      <c r="B28" s="2442"/>
      <c r="D28" s="1266"/>
    </row>
    <row r="29" spans="1:4" x14ac:dyDescent="0.2">
      <c r="A29" s="2442"/>
      <c r="B29" s="2442"/>
      <c r="D29" s="1266"/>
    </row>
    <row r="30" spans="1:4" x14ac:dyDescent="0.2">
      <c r="A30" s="2442"/>
      <c r="B30" s="2442"/>
      <c r="D30" s="1266"/>
    </row>
    <row r="32" spans="1:4" x14ac:dyDescent="0.2">
      <c r="A32" s="1258" t="s">
        <v>1295</v>
      </c>
      <c r="D32" s="1261">
        <f>SUM(D19:D30)</f>
        <v>32664</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2"/>
      <c r="B40" s="2442"/>
      <c r="D40" s="1266"/>
    </row>
    <row r="41" spans="1:4" x14ac:dyDescent="0.2">
      <c r="A41" s="2442"/>
      <c r="B41" s="2442"/>
      <c r="D41" s="1269"/>
    </row>
    <row r="42" spans="1:4" x14ac:dyDescent="0.2">
      <c r="A42" s="2442"/>
      <c r="B42" s="2442"/>
      <c r="D42" s="1269"/>
    </row>
    <row r="43" spans="1:4" x14ac:dyDescent="0.2">
      <c r="A43" s="2442"/>
      <c r="B43" s="2442"/>
      <c r="D43" s="1269"/>
    </row>
    <row r="44" spans="1:4" x14ac:dyDescent="0.2">
      <c r="A44" s="2442"/>
      <c r="B44" s="2442"/>
      <c r="D44" s="1269"/>
    </row>
    <row r="45" spans="1:4" x14ac:dyDescent="0.2">
      <c r="A45" s="2442"/>
      <c r="B45" s="2442"/>
      <c r="D45" s="1269"/>
    </row>
    <row r="47" spans="1:4" x14ac:dyDescent="0.2">
      <c r="B47" s="1270" t="s">
        <v>1289</v>
      </c>
      <c r="C47" s="1270"/>
      <c r="D47" s="1271">
        <f>SUM(D35:D45)</f>
        <v>0</v>
      </c>
    </row>
    <row r="49" spans="2:4" x14ac:dyDescent="0.2">
      <c r="B49" s="1270" t="s">
        <v>1288</v>
      </c>
      <c r="C49" s="1270"/>
      <c r="D49" s="1271">
        <f>D32-D47</f>
        <v>32664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Bloomington Area Career Center</v>
      </c>
      <c r="B1" s="2448"/>
      <c r="C1" s="2448"/>
      <c r="D1" s="2448"/>
      <c r="E1" s="2448"/>
      <c r="F1" s="2448"/>
    </row>
    <row r="2" spans="1:7" ht="13.5" customHeight="1" x14ac:dyDescent="0.2">
      <c r="A2" s="2449">
        <f>'Single Audit Cover'!E7</f>
        <v>17064087041</v>
      </c>
      <c r="B2" s="2449"/>
      <c r="C2" s="2449"/>
      <c r="D2" s="2449"/>
      <c r="E2" s="2449"/>
      <c r="F2" s="2449"/>
      <c r="G2" s="1273"/>
    </row>
    <row r="3" spans="1:7" ht="15.75" customHeight="1" x14ac:dyDescent="0.2">
      <c r="A3" s="2450" t="s">
        <v>1333</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74" t="s">
        <v>1831</v>
      </c>
      <c r="C6" s="317"/>
      <c r="D6" s="317"/>
    </row>
    <row r="7" spans="1:7" ht="60.95" customHeight="1" x14ac:dyDescent="0.2">
      <c r="A7" s="2447" t="s">
        <v>1832</v>
      </c>
      <c r="B7" s="2447"/>
      <c r="C7" s="2447"/>
      <c r="D7" s="2447"/>
      <c r="E7" s="2447"/>
      <c r="F7" s="2447"/>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47" t="s">
        <v>1834</v>
      </c>
      <c r="B13" s="2447"/>
      <c r="C13" s="2447"/>
      <c r="D13" s="2447"/>
      <c r="E13" s="2447"/>
      <c r="F13" s="2447"/>
    </row>
    <row r="14" spans="1:7" ht="9.75" customHeight="1" x14ac:dyDescent="0.2">
      <c r="C14" s="1258"/>
      <c r="D14" s="1258"/>
    </row>
    <row r="15" spans="1:7" ht="13.5" customHeight="1" x14ac:dyDescent="0.2">
      <c r="C15" s="1869" t="s">
        <v>1332</v>
      </c>
      <c r="D15" s="2453" t="s">
        <v>1331</v>
      </c>
      <c r="E15" s="2453"/>
      <c r="F15" s="2453"/>
    </row>
    <row r="16" spans="1:7" ht="13.5" customHeight="1" x14ac:dyDescent="0.2">
      <c r="A16" s="1280"/>
      <c r="B16" s="1274" t="s">
        <v>1330</v>
      </c>
      <c r="C16" s="1869" t="s">
        <v>1329</v>
      </c>
      <c r="D16" s="2454" t="s">
        <v>1670</v>
      </c>
      <c r="E16" s="2454"/>
      <c r="F16" s="2454"/>
    </row>
    <row r="17" spans="1:6" ht="20.45" customHeight="1" x14ac:dyDescent="0.2">
      <c r="A17" s="1281"/>
      <c r="B17" s="1282"/>
      <c r="C17" s="1283"/>
      <c r="D17" s="2452"/>
      <c r="E17" s="2452"/>
      <c r="F17" s="2452"/>
    </row>
    <row r="18" spans="1:6" ht="20.65" customHeight="1" x14ac:dyDescent="0.2">
      <c r="A18" s="1281"/>
      <c r="B18" s="1282"/>
      <c r="C18" s="1283"/>
      <c r="D18" s="2452"/>
      <c r="E18" s="2452"/>
      <c r="F18" s="2452"/>
    </row>
    <row r="19" spans="1:6" ht="20.65" customHeight="1" x14ac:dyDescent="0.2">
      <c r="A19" s="1281"/>
      <c r="B19" s="1282"/>
      <c r="C19" s="1283"/>
      <c r="D19" s="2452"/>
      <c r="E19" s="2452"/>
      <c r="F19" s="2452"/>
    </row>
    <row r="20" spans="1:6" ht="20.65" customHeight="1" x14ac:dyDescent="0.2">
      <c r="A20" s="1281"/>
      <c r="B20" s="1282"/>
      <c r="C20" s="1283"/>
      <c r="D20" s="2452"/>
      <c r="E20" s="2452"/>
      <c r="F20" s="2452"/>
    </row>
    <row r="21" spans="1:6" ht="20.65" customHeight="1" x14ac:dyDescent="0.2">
      <c r="A21" s="1281"/>
      <c r="B21" s="1282"/>
      <c r="C21" s="1283"/>
      <c r="D21" s="2452"/>
      <c r="E21" s="2452"/>
      <c r="F21" s="2452"/>
    </row>
    <row r="22" spans="1:6" ht="20.65" customHeight="1" x14ac:dyDescent="0.2">
      <c r="A22" s="1281"/>
      <c r="B22" s="1282"/>
      <c r="C22" s="1283"/>
      <c r="D22" s="2452"/>
      <c r="E22" s="2452"/>
      <c r="F22" s="2452"/>
    </row>
    <row r="23" spans="1:6" ht="20.65" customHeight="1" x14ac:dyDescent="0.2">
      <c r="A23" s="1281"/>
      <c r="B23" s="1282"/>
      <c r="C23" s="1283"/>
      <c r="D23" s="2452"/>
      <c r="E23" s="2452"/>
      <c r="F23" s="2452"/>
    </row>
    <row r="24" spans="1:6" ht="20.65" customHeight="1" x14ac:dyDescent="0.2">
      <c r="A24" s="1281"/>
      <c r="B24" s="1282"/>
      <c r="C24" s="1283"/>
      <c r="D24" s="2452"/>
      <c r="E24" s="2452"/>
      <c r="F24" s="2452"/>
    </row>
    <row r="25" spans="1:6" ht="20.65" customHeight="1" x14ac:dyDescent="0.2">
      <c r="A25" s="1281"/>
      <c r="B25" s="1282"/>
      <c r="C25" s="1283"/>
      <c r="D25" s="2452"/>
      <c r="E25" s="2452"/>
      <c r="F25" s="2452"/>
    </row>
    <row r="26" spans="1:6" ht="20.65" customHeight="1" x14ac:dyDescent="0.2">
      <c r="A26" s="1281"/>
      <c r="B26" s="1282"/>
      <c r="C26" s="1283"/>
      <c r="D26" s="2452"/>
      <c r="E26" s="2452"/>
      <c r="F26" s="2452"/>
    </row>
    <row r="27" spans="1:6" ht="20.65" customHeight="1" x14ac:dyDescent="0.2">
      <c r="A27" s="1281"/>
      <c r="B27" s="1282"/>
      <c r="C27" s="1283"/>
      <c r="D27" s="2452"/>
      <c r="E27" s="2452"/>
      <c r="F27" s="2452"/>
    </row>
    <row r="28" spans="1:6" ht="20.65" customHeight="1" x14ac:dyDescent="0.2">
      <c r="A28" s="1281"/>
      <c r="B28" s="1282"/>
      <c r="C28" s="1283"/>
      <c r="D28" s="2452"/>
      <c r="E28" s="2452"/>
      <c r="F28" s="2452"/>
    </row>
    <row r="29" spans="1:6" ht="20.65" customHeight="1" x14ac:dyDescent="0.2">
      <c r="A29" s="1281"/>
      <c r="B29" s="1282"/>
      <c r="C29" s="1283"/>
      <c r="D29" s="2452"/>
      <c r="E29" s="2452"/>
      <c r="F29" s="2452"/>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6" t="s">
        <v>1835</v>
      </c>
      <c r="B32" s="2456"/>
      <c r="C32" s="2456"/>
      <c r="D32" s="2456"/>
      <c r="E32" s="2456"/>
      <c r="F32" s="2456"/>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57">
        <f>+C33+C34</f>
        <v>0</v>
      </c>
      <c r="F34" s="2458"/>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9" t="s">
        <v>1672</v>
      </c>
      <c r="C49" s="2459"/>
      <c r="D49" s="2459"/>
      <c r="E49" s="1397"/>
    </row>
    <row r="50" spans="1:5" s="1298" customFormat="1" ht="3.75" customHeight="1" x14ac:dyDescent="0.2">
      <c r="A50" s="1297"/>
      <c r="B50" s="1868"/>
      <c r="C50" s="1868"/>
      <c r="D50" s="1868"/>
      <c r="E50" s="1397"/>
    </row>
    <row r="51" spans="1:5" s="1298" customFormat="1" ht="20.25" customHeight="1" x14ac:dyDescent="0.2">
      <c r="A51" s="1299">
        <v>6</v>
      </c>
      <c r="B51" s="2455" t="s">
        <v>1632</v>
      </c>
      <c r="C51" s="2455"/>
      <c r="D51" s="2455"/>
    </row>
    <row r="52" spans="1:5" ht="14.25" customHeight="1" x14ac:dyDescent="0.2">
      <c r="A52" s="1299"/>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4" t="str">
        <f>'Single Audit Cover'!A7</f>
        <v>Bloomington Area Career Center</v>
      </c>
      <c r="C1" s="2460"/>
      <c r="D1" s="2460"/>
      <c r="E1" s="2460"/>
      <c r="F1" s="2460"/>
      <c r="G1" s="2460"/>
      <c r="H1" s="2460"/>
      <c r="I1" s="2460"/>
      <c r="J1" s="2460"/>
      <c r="K1" s="2460"/>
      <c r="L1" s="2460"/>
      <c r="M1" s="2460"/>
    </row>
    <row r="2" spans="2:14" ht="15" x14ac:dyDescent="0.2">
      <c r="B2" s="2449">
        <f>'Single Audit Cover'!E7</f>
        <v>17064087041</v>
      </c>
      <c r="C2" s="2449"/>
      <c r="D2" s="2449"/>
      <c r="E2" s="2449"/>
      <c r="F2" s="2449"/>
      <c r="G2" s="2449"/>
      <c r="H2" s="2449"/>
      <c r="I2" s="2449"/>
      <c r="J2" s="2449"/>
      <c r="K2" s="2449"/>
      <c r="L2" s="2449"/>
      <c r="M2" s="2449"/>
      <c r="N2" s="1300"/>
    </row>
    <row r="3" spans="2:14" ht="15" x14ac:dyDescent="0.2">
      <c r="B3" s="2461" t="s">
        <v>1281</v>
      </c>
      <c r="C3" s="2461"/>
      <c r="D3" s="2461"/>
      <c r="E3" s="2461"/>
      <c r="F3" s="2461"/>
      <c r="G3" s="2461"/>
      <c r="H3" s="2461"/>
      <c r="I3" s="2461"/>
      <c r="J3" s="2461"/>
      <c r="K3" s="2461"/>
      <c r="L3" s="2461"/>
      <c r="M3" s="2461"/>
      <c r="N3" s="1300"/>
    </row>
    <row r="4" spans="2:14" ht="15" x14ac:dyDescent="0.2">
      <c r="B4" s="2462" t="str">
        <f>'Single Audit Cover'!A4</f>
        <v>Year Ending June 30, 2018</v>
      </c>
      <c r="C4" s="2462"/>
      <c r="D4" s="2462"/>
      <c r="E4" s="2462"/>
      <c r="F4" s="2462"/>
      <c r="G4" s="2462"/>
      <c r="H4" s="2462"/>
      <c r="I4" s="2462"/>
      <c r="J4" s="2462"/>
      <c r="K4" s="2462"/>
      <c r="L4" s="2462"/>
      <c r="M4" s="2462"/>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2098</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2083</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t="s">
        <v>2108</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Bloomington Area Career Center</v>
      </c>
      <c r="C1" s="2468"/>
      <c r="D1" s="2468"/>
      <c r="E1" s="2468"/>
      <c r="F1" s="2468"/>
      <c r="G1" s="2468"/>
      <c r="H1" s="2468"/>
      <c r="I1" s="2468"/>
      <c r="J1" s="1420"/>
    </row>
    <row r="2" spans="2:10" s="317" customFormat="1" ht="12.75" customHeight="1" x14ac:dyDescent="0.2">
      <c r="B2" s="2469">
        <f>'Single Audit Cover'!E7</f>
        <v>17064087041</v>
      </c>
      <c r="C2" s="2470"/>
      <c r="D2" s="2470"/>
      <c r="E2" s="2470"/>
      <c r="F2" s="2470"/>
      <c r="G2" s="2470"/>
      <c r="H2" s="2470"/>
      <c r="I2" s="2470"/>
      <c r="J2" s="1420"/>
    </row>
    <row r="3" spans="2:10" s="317" customFormat="1" ht="12.75" customHeight="1" x14ac:dyDescent="0.2">
      <c r="B3" s="2471" t="s">
        <v>1347</v>
      </c>
      <c r="C3" s="2472"/>
      <c r="D3" s="2472"/>
      <c r="E3" s="2472"/>
      <c r="F3" s="2472"/>
      <c r="G3" s="2472"/>
      <c r="H3" s="2472"/>
      <c r="I3" s="2472"/>
      <c r="J3" s="1421"/>
    </row>
    <row r="4" spans="2:10" s="317" customFormat="1" ht="12.75" customHeight="1" x14ac:dyDescent="0.2">
      <c r="B4" s="2471" t="str">
        <f>'Single Audit Cover'!A4</f>
        <v>Year Ending June 30, 2018</v>
      </c>
      <c r="C4" s="2472"/>
      <c r="D4" s="2472"/>
      <c r="E4" s="2472"/>
      <c r="F4" s="2472"/>
      <c r="G4" s="2472"/>
      <c r="H4" s="2472"/>
      <c r="I4" s="2472"/>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1" t="s">
        <v>1346</v>
      </c>
      <c r="C7" s="2472"/>
      <c r="D7" s="2472"/>
      <c r="E7" s="2472"/>
      <c r="F7" s="2472"/>
      <c r="G7" s="2472"/>
      <c r="H7" s="2472"/>
      <c r="I7" s="2472"/>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3"/>
      <c r="D11" s="2473"/>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4"/>
      <c r="E29" s="2474"/>
      <c r="F29" s="2474"/>
      <c r="G29" s="2474"/>
      <c r="H29" s="2474"/>
      <c r="I29" s="2474"/>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5" t="s">
        <v>1854</v>
      </c>
      <c r="D37" s="2476"/>
      <c r="E37" s="2476"/>
      <c r="F37" s="2477"/>
      <c r="G37" s="2475" t="s">
        <v>1674</v>
      </c>
      <c r="H37" s="2476"/>
      <c r="I37" s="2477"/>
    </row>
    <row r="38" spans="2:9" ht="16.5" customHeight="1" x14ac:dyDescent="0.2">
      <c r="B38" s="1442"/>
      <c r="C38" s="2463"/>
      <c r="D38" s="2464"/>
      <c r="E38" s="2464"/>
      <c r="F38" s="2465"/>
      <c r="G38" s="2478"/>
      <c r="H38" s="2479"/>
      <c r="I38" s="2480"/>
    </row>
    <row r="39" spans="2:9" ht="16.5" customHeight="1" x14ac:dyDescent="0.2">
      <c r="B39" s="1442"/>
      <c r="C39" s="2463"/>
      <c r="D39" s="2464"/>
      <c r="E39" s="2464"/>
      <c r="F39" s="2465"/>
      <c r="G39" s="2466"/>
      <c r="H39" s="2466"/>
      <c r="I39" s="2466"/>
    </row>
    <row r="40" spans="2:9" ht="16.5" customHeight="1" x14ac:dyDescent="0.2">
      <c r="B40" s="1442"/>
      <c r="C40" s="2463"/>
      <c r="D40" s="2464"/>
      <c r="E40" s="2464"/>
      <c r="F40" s="2465"/>
      <c r="G40" s="2466"/>
      <c r="H40" s="2466"/>
      <c r="I40" s="2466"/>
    </row>
    <row r="41" spans="2:9" ht="16.5" customHeight="1" x14ac:dyDescent="0.2">
      <c r="B41" s="1442"/>
      <c r="C41" s="2463"/>
      <c r="D41" s="2464"/>
      <c r="E41" s="2464"/>
      <c r="F41" s="2465"/>
      <c r="G41" s="2466"/>
      <c r="H41" s="2466"/>
      <c r="I41" s="2466"/>
    </row>
    <row r="42" spans="2:9" ht="16.5" customHeight="1" x14ac:dyDescent="0.2">
      <c r="B42" s="1442"/>
      <c r="C42" s="2463"/>
      <c r="D42" s="2464"/>
      <c r="E42" s="2464"/>
      <c r="F42" s="2465"/>
      <c r="G42" s="2466"/>
      <c r="H42" s="2466"/>
      <c r="I42" s="2466"/>
    </row>
    <row r="43" spans="2:9" ht="16.5" customHeight="1" x14ac:dyDescent="0.2">
      <c r="B43" s="1442"/>
      <c r="C43" s="2481" t="s">
        <v>1675</v>
      </c>
      <c r="D43" s="2482"/>
      <c r="E43" s="2482"/>
      <c r="F43" s="2483"/>
      <c r="G43" s="2484">
        <f>SUM(G38:I42)</f>
        <v>0</v>
      </c>
      <c r="H43" s="2484"/>
      <c r="I43" s="2484"/>
    </row>
    <row r="44" spans="2:9" ht="12.75" customHeight="1" x14ac:dyDescent="0.2"/>
    <row r="45" spans="2:9" ht="12.75" customHeight="1" x14ac:dyDescent="0.2">
      <c r="B45" s="1433" t="s">
        <v>1951</v>
      </c>
      <c r="D45" s="2485">
        <v>0</v>
      </c>
      <c r="E45" s="2486"/>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7"/>
      <c r="F49" s="2487"/>
      <c r="G49" s="2487"/>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Bloomington Area Career Center</v>
      </c>
      <c r="C1" s="2467"/>
      <c r="D1" s="2467"/>
      <c r="E1" s="2467"/>
      <c r="F1" s="2467"/>
      <c r="G1" s="2467"/>
      <c r="H1" s="2467"/>
      <c r="I1" s="2467"/>
      <c r="J1" s="2467"/>
      <c r="K1" s="2467"/>
      <c r="L1" s="1372"/>
      <c r="M1" s="1372"/>
    </row>
    <row r="2" spans="1:13" ht="12" customHeight="1" x14ac:dyDescent="0.2">
      <c r="B2" s="2469">
        <f>'Single Audit Cover'!E7</f>
        <v>17064087041</v>
      </c>
      <c r="C2" s="2469"/>
      <c r="D2" s="2469"/>
      <c r="E2" s="2469"/>
      <c r="F2" s="2469"/>
      <c r="G2" s="2469"/>
      <c r="H2" s="2469"/>
      <c r="I2" s="2469"/>
      <c r="J2" s="2469"/>
      <c r="K2" s="2469"/>
      <c r="L2" s="1373"/>
      <c r="M2" s="1374"/>
    </row>
    <row r="3" spans="1:13" ht="10.35" customHeight="1" x14ac:dyDescent="0.2">
      <c r="B3" s="2490" t="s">
        <v>1347</v>
      </c>
      <c r="C3" s="2490"/>
      <c r="D3" s="2490"/>
      <c r="E3" s="2490"/>
      <c r="F3" s="2490"/>
      <c r="G3" s="2490"/>
      <c r="H3" s="2490"/>
      <c r="I3" s="2490"/>
      <c r="J3" s="2490"/>
      <c r="K3" s="2490"/>
      <c r="L3" s="1375"/>
      <c r="M3" s="1375"/>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1" t="s">
        <v>1363</v>
      </c>
      <c r="C7" s="2491"/>
      <c r="D7" s="2492"/>
      <c r="E7" s="2492"/>
      <c r="F7" s="2492"/>
      <c r="G7" s="2492"/>
      <c r="H7" s="2492"/>
      <c r="I7" s="2492"/>
      <c r="J7" s="2492"/>
      <c r="K7" s="2492"/>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t="s">
        <v>2100</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9"/>
      <c r="C14" s="2489"/>
      <c r="D14" s="2489"/>
      <c r="E14" s="2489"/>
      <c r="F14" s="2489"/>
      <c r="G14" s="2489"/>
      <c r="H14" s="2489"/>
      <c r="I14" s="2489"/>
      <c r="J14" s="2489"/>
      <c r="K14" s="2489"/>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9"/>
      <c r="C17" s="2489"/>
      <c r="D17" s="2489"/>
      <c r="E17" s="2489"/>
      <c r="F17" s="2489"/>
      <c r="G17" s="2489"/>
      <c r="H17" s="2489"/>
      <c r="I17" s="2489"/>
      <c r="J17" s="2489"/>
      <c r="K17" s="2489"/>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3"/>
      <c r="C20" s="2493"/>
      <c r="D20" s="2489"/>
      <c r="E20" s="2489"/>
      <c r="F20" s="2489"/>
      <c r="G20" s="2489"/>
      <c r="H20" s="2489"/>
      <c r="I20" s="2489"/>
      <c r="J20" s="2489"/>
      <c r="K20" s="2489"/>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9"/>
      <c r="C23" s="2489"/>
      <c r="D23" s="2489"/>
      <c r="E23" s="2489"/>
      <c r="F23" s="2489"/>
      <c r="G23" s="2489"/>
      <c r="H23" s="2489"/>
      <c r="I23" s="2489"/>
      <c r="J23" s="2489"/>
      <c r="K23" s="2489"/>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9"/>
      <c r="C26" s="2489"/>
      <c r="D26" s="2489"/>
      <c r="E26" s="2489"/>
      <c r="F26" s="2489"/>
      <c r="G26" s="2489"/>
      <c r="H26" s="2489"/>
      <c r="I26" s="2489"/>
      <c r="J26" s="2489"/>
      <c r="K26" s="2489"/>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8"/>
      <c r="C29" s="2488"/>
      <c r="D29" s="2489"/>
      <c r="E29" s="2489"/>
      <c r="F29" s="2489"/>
      <c r="G29" s="2489"/>
      <c r="H29" s="2489"/>
      <c r="I29" s="2489"/>
      <c r="J29" s="2489"/>
      <c r="K29" s="2489"/>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8"/>
      <c r="C32" s="2488"/>
      <c r="D32" s="2489"/>
      <c r="E32" s="2489"/>
      <c r="F32" s="2489"/>
      <c r="G32" s="2489"/>
      <c r="H32" s="2489"/>
      <c r="I32" s="2489"/>
      <c r="J32" s="2489"/>
      <c r="K32" s="2489"/>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Bloomington Area Career Center</v>
      </c>
      <c r="C1" s="2494"/>
      <c r="D1" s="2494"/>
      <c r="E1" s="2494"/>
      <c r="F1" s="2494"/>
      <c r="G1" s="2494"/>
      <c r="H1" s="2494"/>
      <c r="I1" s="2494"/>
      <c r="J1" s="2494"/>
      <c r="K1" s="2494"/>
      <c r="L1" s="1463"/>
    </row>
    <row r="2" spans="1:12" ht="12.75" customHeight="1" x14ac:dyDescent="0.2">
      <c r="B2" s="2495">
        <f>'Single Audit Cover'!E7</f>
        <v>17064087041</v>
      </c>
      <c r="C2" s="2495"/>
      <c r="D2" s="2495"/>
      <c r="E2" s="2495"/>
      <c r="F2" s="2495"/>
      <c r="G2" s="2495"/>
      <c r="H2" s="2495"/>
      <c r="I2" s="2495"/>
      <c r="J2" s="2495"/>
      <c r="K2" s="2495"/>
      <c r="L2" s="1464"/>
    </row>
    <row r="3" spans="1:12" ht="12.75" customHeight="1" x14ac:dyDescent="0.2">
      <c r="B3" s="2490" t="s">
        <v>1347</v>
      </c>
      <c r="C3" s="2490"/>
      <c r="D3" s="2490"/>
      <c r="E3" s="2490"/>
      <c r="F3" s="2490"/>
      <c r="G3" s="2490"/>
      <c r="H3" s="2490"/>
      <c r="I3" s="2490"/>
      <c r="J3" s="2490"/>
      <c r="K3" s="2490"/>
      <c r="L3" s="1375"/>
    </row>
    <row r="4" spans="1:12" ht="12.75" customHeight="1" x14ac:dyDescent="0.2">
      <c r="B4" s="2490" t="str">
        <f>'Single Audit Cover'!A4</f>
        <v>Year Ending June 30, 2018</v>
      </c>
      <c r="C4" s="2490"/>
      <c r="D4" s="2490"/>
      <c r="E4" s="2490"/>
      <c r="F4" s="2490"/>
      <c r="G4" s="2490"/>
      <c r="H4" s="2490"/>
      <c r="I4" s="2490"/>
      <c r="J4" s="2490"/>
      <c r="K4" s="2490"/>
      <c r="L4" s="1375"/>
    </row>
    <row r="5" spans="1:12" ht="5.25" customHeight="1" x14ac:dyDescent="0.2">
      <c r="B5" s="1258" t="s">
        <v>1231</v>
      </c>
      <c r="C5" s="1258"/>
      <c r="L5" s="322"/>
    </row>
    <row r="6" spans="1:12" ht="30.75" customHeight="1" x14ac:dyDescent="0.2">
      <c r="A6" s="322"/>
      <c r="B6" s="2496" t="s">
        <v>1375</v>
      </c>
      <c r="C6" s="2496"/>
      <c r="D6" s="2496"/>
      <c r="E6" s="2496"/>
      <c r="F6" s="2496"/>
      <c r="G6" s="2496"/>
      <c r="H6" s="2496"/>
      <c r="I6" s="2496"/>
      <c r="J6" s="2496"/>
      <c r="K6" s="2496"/>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4"/>
      <c r="G12" s="2474"/>
      <c r="H12" s="2474"/>
      <c r="I12" s="2474"/>
      <c r="J12" s="2474"/>
      <c r="K12" s="2474"/>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7"/>
      <c r="E14" s="2497"/>
      <c r="F14" s="2497"/>
      <c r="H14" s="1473" t="s">
        <v>1370</v>
      </c>
      <c r="I14" s="2498"/>
      <c r="J14" s="2498"/>
      <c r="K14" s="2498"/>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8"/>
      <c r="E16" s="2498"/>
      <c r="F16" s="2498"/>
      <c r="G16" s="2498"/>
      <c r="H16" s="2498"/>
      <c r="I16" s="2498"/>
      <c r="J16" s="2498"/>
      <c r="K16" s="2498"/>
      <c r="L16" s="322"/>
    </row>
    <row r="17" spans="2:12" ht="13.5" customHeight="1" x14ac:dyDescent="0.2">
      <c r="B17" s="1385" t="s">
        <v>1368</v>
      </c>
      <c r="C17" s="1385"/>
      <c r="D17" s="2499"/>
      <c r="E17" s="2499"/>
      <c r="F17" s="2499"/>
      <c r="G17" s="2499"/>
      <c r="H17" s="2499"/>
      <c r="I17" s="2499"/>
      <c r="J17" s="2499"/>
      <c r="K17" s="249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89"/>
      <c r="C20" s="2489"/>
      <c r="D20" s="2489"/>
      <c r="E20" s="2489"/>
      <c r="F20" s="2489"/>
      <c r="G20" s="2489"/>
      <c r="H20" s="2489"/>
      <c r="I20" s="2489"/>
      <c r="J20" s="2489"/>
      <c r="K20" s="2489"/>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7" t="str">
        <f>'Single Audit Cover'!A7</f>
        <v>Bloomington Area Career Center</v>
      </c>
      <c r="C1" s="2467"/>
      <c r="D1" s="2467"/>
      <c r="E1" s="1489"/>
    </row>
    <row r="2" spans="2:5" s="1280" customFormat="1" ht="12.75" customHeight="1" x14ac:dyDescent="0.2">
      <c r="B2" s="2469">
        <f>'Single Audit Cover'!E7</f>
        <v>17064087041</v>
      </c>
      <c r="C2" s="2469"/>
      <c r="D2" s="2469"/>
      <c r="E2" s="1490"/>
    </row>
    <row r="3" spans="2:5" ht="12.75" customHeight="1" x14ac:dyDescent="0.2">
      <c r="B3" s="2490" t="s">
        <v>1869</v>
      </c>
      <c r="C3" s="2490"/>
      <c r="D3" s="2490"/>
      <c r="E3" s="1272"/>
    </row>
    <row r="4" spans="2:5" s="1280" customFormat="1" ht="12.75" customHeight="1" x14ac:dyDescent="0.2">
      <c r="B4" s="2500" t="str">
        <f>'Single Audit Cover'!A4</f>
        <v>Year Ending June 30, 2018</v>
      </c>
      <c r="C4" s="2500"/>
      <c r="D4" s="2500"/>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c r="C7" s="324"/>
      <c r="D7" s="324"/>
      <c r="E7" s="324"/>
    </row>
    <row r="8" spans="2:5" ht="13.5" customHeight="1" x14ac:dyDescent="0.2">
      <c r="B8" s="1494" t="s">
        <v>2097</v>
      </c>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2">
        <f>ROUND(D10+F10+H10,5)</f>
        <v>0</v>
      </c>
      <c r="K10" s="222"/>
      <c r="L10" s="355"/>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1375186</v>
      </c>
      <c r="E16" s="356"/>
      <c r="F16" s="1753">
        <f>SUM('Acct Summary 7-8'!C17,'Acct Summary 7-8'!D17,'Acct Summary 7-8'!F17)</f>
        <v>1267104</v>
      </c>
      <c r="G16" s="356"/>
      <c r="H16" s="1753">
        <f>SUM(D16-F16)</f>
        <v>108082</v>
      </c>
      <c r="I16" s="222"/>
      <c r="J16" s="1753">
        <f>SUM('Acct Summary 7-8'!C81,'Acct Summary 7-8'!D81,'Acct Summary 7-8'!F81,'Acct Summary 7-8'!I81)</f>
        <v>541945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Bloomington Area Career Center</v>
      </c>
      <c r="E7" s="391"/>
      <c r="G7" s="252"/>
      <c r="H7" s="387"/>
      <c r="I7" s="387"/>
      <c r="J7" s="387"/>
      <c r="K7" s="387"/>
      <c r="L7" s="329"/>
      <c r="M7" s="329"/>
      <c r="N7" s="329"/>
      <c r="O7" s="329"/>
      <c r="P7" s="329"/>
    </row>
    <row r="8" spans="1:18" ht="12.75" x14ac:dyDescent="0.2">
      <c r="A8" s="329"/>
      <c r="B8" s="329"/>
      <c r="C8" s="389" t="s">
        <v>1187</v>
      </c>
      <c r="D8" s="392">
        <f>COVER!A13</f>
        <v>17064087041</v>
      </c>
      <c r="E8" s="393"/>
      <c r="G8" s="329"/>
      <c r="H8" s="329"/>
      <c r="I8" s="329"/>
      <c r="J8" s="329"/>
      <c r="K8" s="329"/>
      <c r="L8" s="329"/>
      <c r="M8" s="329"/>
      <c r="N8" s="329"/>
      <c r="O8" s="329"/>
      <c r="P8" s="329"/>
    </row>
    <row r="9" spans="1:18" ht="12.75" x14ac:dyDescent="0.2">
      <c r="A9" s="329"/>
      <c r="B9" s="329"/>
      <c r="C9" s="389" t="s">
        <v>737</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541945</v>
      </c>
      <c r="I12" s="404"/>
      <c r="J12" s="404"/>
      <c r="K12" s="405">
        <f>TRUNC((H12/H13*100000),5)/100000</f>
        <v>0.39408850870000001</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1375186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1267104</v>
      </c>
      <c r="I17" s="404"/>
      <c r="J17" s="416"/>
      <c r="K17" s="405">
        <f>TRUNC((H17/H18*100000),5)/100000</f>
        <v>0.92140554070000003</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1375186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505945</v>
      </c>
      <c r="I24" s="422"/>
      <c r="J24" s="422"/>
      <c r="K24" s="423">
        <f>TRUNC(((H24/H25*100000)/100000),2)</f>
        <v>143.74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3519.73333</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9"/>
      <c r="D3" s="1580"/>
      <c r="E3" s="1580"/>
      <c r="F3" s="1580"/>
      <c r="G3" s="1580"/>
      <c r="H3" s="1580"/>
      <c r="I3" s="1580"/>
      <c r="J3" s="1580"/>
      <c r="K3" s="1580"/>
      <c r="L3" s="1580"/>
      <c r="M3" s="1581"/>
      <c r="N3" s="1582"/>
    </row>
    <row r="4" spans="1:14" ht="13.5" customHeight="1" x14ac:dyDescent="0.2">
      <c r="A4" s="463" t="s">
        <v>1750</v>
      </c>
      <c r="B4" s="464"/>
      <c r="C4" s="465">
        <v>24741</v>
      </c>
      <c r="D4" s="465">
        <v>0</v>
      </c>
      <c r="E4" s="466">
        <v>0</v>
      </c>
      <c r="F4" s="466">
        <v>0</v>
      </c>
      <c r="G4" s="466">
        <v>0</v>
      </c>
      <c r="H4" s="466">
        <v>0</v>
      </c>
      <c r="I4" s="466">
        <v>0</v>
      </c>
      <c r="J4" s="467">
        <v>0</v>
      </c>
      <c r="K4" s="466">
        <v>0</v>
      </c>
      <c r="L4" s="466">
        <v>0</v>
      </c>
      <c r="M4" s="468"/>
      <c r="N4" s="469"/>
    </row>
    <row r="5" spans="1:14" x14ac:dyDescent="0.2">
      <c r="A5" s="463" t="s">
        <v>1049</v>
      </c>
      <c r="B5" s="470">
        <v>120</v>
      </c>
      <c r="C5" s="465">
        <v>481204</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36000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541945</v>
      </c>
      <c r="D13" s="1757">
        <f t="shared" ref="D13:L13" si="0">SUM(D4:D12)</f>
        <v>0</v>
      </c>
      <c r="E13" s="1757">
        <f t="shared" si="0"/>
        <v>0</v>
      </c>
      <c r="F13" s="1757">
        <f t="shared" si="0"/>
        <v>0</v>
      </c>
      <c r="G13" s="1757">
        <f t="shared" si="0"/>
        <v>0</v>
      </c>
      <c r="H13" s="1757">
        <f t="shared" si="0"/>
        <v>0</v>
      </c>
      <c r="I13" s="1757">
        <f t="shared" si="0"/>
        <v>0</v>
      </c>
      <c r="J13" s="1757">
        <f t="shared" si="0"/>
        <v>0</v>
      </c>
      <c r="K13" s="1757">
        <f t="shared" si="0"/>
        <v>0</v>
      </c>
      <c r="L13" s="1757">
        <f t="shared" si="0"/>
        <v>0</v>
      </c>
      <c r="M13" s="468"/>
      <c r="N13" s="469"/>
    </row>
    <row r="14" spans="1:14" ht="18" customHeight="1" thickTop="1" x14ac:dyDescent="0.2">
      <c r="A14" s="2124" t="s">
        <v>149</v>
      </c>
      <c r="B14" s="2125"/>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0</v>
      </c>
      <c r="N16" s="483"/>
    </row>
    <row r="17" spans="1:14" s="484" customFormat="1" ht="12.75" customHeight="1" x14ac:dyDescent="0.2">
      <c r="A17" s="481" t="s">
        <v>1470</v>
      </c>
      <c r="B17" s="482">
        <v>230</v>
      </c>
      <c r="C17" s="476"/>
      <c r="D17" s="476"/>
      <c r="E17" s="476"/>
      <c r="F17" s="476"/>
      <c r="G17" s="476"/>
      <c r="H17" s="476"/>
      <c r="I17" s="476"/>
      <c r="J17" s="476"/>
      <c r="K17" s="476"/>
      <c r="L17" s="476"/>
      <c r="M17" s="467">
        <v>0</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67649</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67649</v>
      </c>
      <c r="N23" s="1708">
        <f>SUM(N21:N22)</f>
        <v>0</v>
      </c>
    </row>
    <row r="24" spans="1:14" ht="18" customHeight="1" thickTop="1" x14ac:dyDescent="0.2">
      <c r="A24" s="2126" t="s">
        <v>619</v>
      </c>
      <c r="B24" s="2127"/>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0</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0</v>
      </c>
      <c r="M34" s="468"/>
      <c r="N34" s="479"/>
    </row>
    <row r="35" spans="1:14" ht="18" customHeight="1" thickTop="1" x14ac:dyDescent="0.2">
      <c r="A35" s="2128" t="s">
        <v>550</v>
      </c>
      <c r="B35" s="2129"/>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6" t="s">
        <v>674</v>
      </c>
      <c r="B37" s="1761"/>
      <c r="C37" s="476"/>
      <c r="D37" s="476"/>
      <c r="E37" s="476"/>
      <c r="F37" s="476"/>
      <c r="G37" s="476"/>
      <c r="H37" s="476"/>
      <c r="I37" s="476"/>
      <c r="J37" s="476"/>
      <c r="K37" s="476"/>
      <c r="L37" s="479"/>
      <c r="M37" s="468"/>
      <c r="N37" s="1708">
        <f>SUM(N36:N36)</f>
        <v>0</v>
      </c>
    </row>
    <row r="38" spans="1:14" s="329" customFormat="1" ht="13.5" customHeight="1" thickTop="1" x14ac:dyDescent="0.2">
      <c r="A38" s="494" t="s">
        <v>440</v>
      </c>
      <c r="B38" s="482">
        <v>714</v>
      </c>
      <c r="C38" s="465">
        <v>541945</v>
      </c>
      <c r="D38" s="465">
        <v>0</v>
      </c>
      <c r="E38" s="465">
        <v>0</v>
      </c>
      <c r="F38" s="465">
        <v>0</v>
      </c>
      <c r="G38" s="465">
        <v>0</v>
      </c>
      <c r="H38" s="465">
        <v>0</v>
      </c>
      <c r="I38" s="465">
        <v>0</v>
      </c>
      <c r="J38" s="465">
        <v>0</v>
      </c>
      <c r="K38" s="465">
        <v>0</v>
      </c>
      <c r="L38" s="465">
        <v>0</v>
      </c>
      <c r="M38" s="495"/>
      <c r="N38" s="495"/>
    </row>
    <row r="39" spans="1:14" s="329" customFormat="1" ht="13.5" customHeight="1" x14ac:dyDescent="0.2">
      <c r="A39" s="494" t="s">
        <v>360</v>
      </c>
      <c r="B39" s="482">
        <v>730</v>
      </c>
      <c r="C39" s="465">
        <v>0</v>
      </c>
      <c r="D39" s="465">
        <v>0</v>
      </c>
      <c r="E39" s="465">
        <v>0</v>
      </c>
      <c r="F39" s="465">
        <v>0</v>
      </c>
      <c r="G39" s="465">
        <v>0</v>
      </c>
      <c r="H39" s="465">
        <v>0</v>
      </c>
      <c r="I39" s="465">
        <v>0</v>
      </c>
      <c r="J39" s="465">
        <v>0</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67649</v>
      </c>
      <c r="N40" s="495"/>
    </row>
    <row r="41" spans="1:14" ht="13.5" customHeight="1" thickBot="1" x14ac:dyDescent="0.25">
      <c r="A41" s="1756" t="s">
        <v>676</v>
      </c>
      <c r="B41" s="1726"/>
      <c r="C41" s="1708">
        <f>(SUM(C34,C37,C38,C39))</f>
        <v>541945</v>
      </c>
      <c r="D41" s="1708">
        <f t="shared" ref="D41:L41" si="2">SUM(D34,D37,D38:D39)</f>
        <v>0</v>
      </c>
      <c r="E41" s="1708">
        <f t="shared" si="2"/>
        <v>0</v>
      </c>
      <c r="F41" s="1708">
        <f t="shared" si="2"/>
        <v>0</v>
      </c>
      <c r="G41" s="1708">
        <f t="shared" si="2"/>
        <v>0</v>
      </c>
      <c r="H41" s="1708">
        <f t="shared" si="2"/>
        <v>0</v>
      </c>
      <c r="I41" s="1708">
        <f t="shared" si="2"/>
        <v>0</v>
      </c>
      <c r="J41" s="1708">
        <f t="shared" si="2"/>
        <v>0</v>
      </c>
      <c r="K41" s="1708">
        <f t="shared" si="2"/>
        <v>0</v>
      </c>
      <c r="L41" s="1708">
        <f t="shared" si="2"/>
        <v>0</v>
      </c>
      <c r="M41" s="1708">
        <f>SUM(M40)</f>
        <v>67649</v>
      </c>
      <c r="N41" s="1708">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2" sqref="L3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8"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0" t="s">
        <v>1237</v>
      </c>
      <c r="B3" s="2151"/>
      <c r="C3" s="1593"/>
      <c r="D3" s="1594"/>
      <c r="E3" s="1594"/>
      <c r="F3" s="1594"/>
      <c r="G3" s="1594"/>
      <c r="H3" s="1594"/>
      <c r="I3" s="1594"/>
      <c r="J3" s="1594"/>
      <c r="K3" s="1595"/>
      <c r="L3" s="504"/>
    </row>
    <row r="4" spans="1:13" ht="15.75" customHeight="1" x14ac:dyDescent="0.2">
      <c r="A4" s="1952" t="s">
        <v>1579</v>
      </c>
      <c r="B4" s="1953">
        <v>1000</v>
      </c>
      <c r="C4" s="1762">
        <f>'Revenues 9-14'!C109</f>
        <v>744506</v>
      </c>
      <c r="D4" s="1762">
        <f>'Revenues 9-14'!D109</f>
        <v>0</v>
      </c>
      <c r="E4" s="1762">
        <f>'Revenues 9-14'!E109</f>
        <v>0</v>
      </c>
      <c r="F4" s="1762">
        <f>'Revenues 9-14'!F109</f>
        <v>0</v>
      </c>
      <c r="G4" s="1762">
        <f>'Revenues 9-14'!G109</f>
        <v>0</v>
      </c>
      <c r="H4" s="1762">
        <f>'Revenues 9-14'!H109</f>
        <v>0</v>
      </c>
      <c r="I4" s="1762">
        <f>'Revenues 9-14'!I109</f>
        <v>0</v>
      </c>
      <c r="J4" s="1762">
        <f>'Revenues 9-14'!J109</f>
        <v>0</v>
      </c>
      <c r="K4" s="1762">
        <f>'Revenues 9-14'!K109</f>
        <v>0</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598016</v>
      </c>
      <c r="D6" s="1763">
        <f>'Revenues 9-14'!D173</f>
        <v>0</v>
      </c>
      <c r="E6" s="1763">
        <f>'Revenues 9-14'!E173</f>
        <v>0</v>
      </c>
      <c r="F6" s="1763">
        <f>'Revenues 9-14'!F173</f>
        <v>0</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32664</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1375186</v>
      </c>
      <c r="D8" s="1708">
        <f t="shared" ref="D8:K8" si="0">SUM(D4:D7)</f>
        <v>0</v>
      </c>
      <c r="E8" s="1708">
        <f t="shared" si="0"/>
        <v>0</v>
      </c>
      <c r="F8" s="1708">
        <f t="shared" si="0"/>
        <v>0</v>
      </c>
      <c r="G8" s="1708">
        <f t="shared" si="0"/>
        <v>0</v>
      </c>
      <c r="H8" s="1708">
        <f t="shared" si="0"/>
        <v>0</v>
      </c>
      <c r="I8" s="1708">
        <f t="shared" si="0"/>
        <v>0</v>
      </c>
      <c r="J8" s="1708">
        <f t="shared" si="0"/>
        <v>0</v>
      </c>
      <c r="K8" s="1708">
        <f t="shared" si="0"/>
        <v>0</v>
      </c>
      <c r="L8" s="347"/>
    </row>
    <row r="9" spans="1:13" ht="15.75" thickTop="1" x14ac:dyDescent="0.2">
      <c r="A9" s="512" t="s">
        <v>1752</v>
      </c>
      <c r="B9" s="513">
        <v>3998</v>
      </c>
      <c r="C9" s="465">
        <v>0</v>
      </c>
      <c r="D9" s="514"/>
      <c r="E9" s="480"/>
      <c r="F9" s="480"/>
      <c r="G9" s="515"/>
      <c r="H9" s="480"/>
      <c r="I9" s="507" t="s">
        <v>1231</v>
      </c>
      <c r="J9" s="477"/>
      <c r="K9" s="480"/>
      <c r="L9" s="347"/>
    </row>
    <row r="10" spans="1:13" s="517" customFormat="1" ht="13.5" thickBot="1" x14ac:dyDescent="0.25">
      <c r="A10" s="1756" t="s">
        <v>1235</v>
      </c>
      <c r="B10" s="1729"/>
      <c r="C10" s="1708">
        <f>SUM(C8:C9)</f>
        <v>1375186</v>
      </c>
      <c r="D10" s="1708">
        <f t="shared" ref="D10:K10" si="1">SUM(D8:D9)</f>
        <v>0</v>
      </c>
      <c r="E10" s="1708">
        <f t="shared" si="1"/>
        <v>0</v>
      </c>
      <c r="F10" s="1708">
        <f t="shared" si="1"/>
        <v>0</v>
      </c>
      <c r="G10" s="1708">
        <f t="shared" si="1"/>
        <v>0</v>
      </c>
      <c r="H10" s="1708">
        <f t="shared" si="1"/>
        <v>0</v>
      </c>
      <c r="I10" s="1708">
        <f t="shared" si="1"/>
        <v>0</v>
      </c>
      <c r="J10" s="1708">
        <f t="shared" si="1"/>
        <v>0</v>
      </c>
      <c r="K10" s="1708">
        <f t="shared" si="1"/>
        <v>0</v>
      </c>
      <c r="L10" s="516"/>
    </row>
    <row r="11" spans="1:13" s="517" customFormat="1" ht="16.7" customHeight="1" thickTop="1" x14ac:dyDescent="0.2">
      <c r="A11" s="2124" t="s">
        <v>1238</v>
      </c>
      <c r="B11" s="2125"/>
      <c r="C11" s="1590"/>
      <c r="D11" s="1591"/>
      <c r="E11" s="1591"/>
      <c r="F11" s="1591"/>
      <c r="G11" s="1591"/>
      <c r="H11" s="1591"/>
      <c r="I11" s="1591"/>
      <c r="J11" s="1591"/>
      <c r="K11" s="1592"/>
      <c r="L11" s="516"/>
    </row>
    <row r="12" spans="1:13" ht="15.75" customHeight="1" x14ac:dyDescent="0.2">
      <c r="A12" s="1596" t="s">
        <v>476</v>
      </c>
      <c r="B12" s="1598">
        <v>1000</v>
      </c>
      <c r="C12" s="1762">
        <f>'Expenditures 15-22'!K33</f>
        <v>787146</v>
      </c>
      <c r="D12" s="518" t="s">
        <v>1231</v>
      </c>
      <c r="E12" s="468" t="s">
        <v>1231</v>
      </c>
      <c r="F12" s="468" t="s">
        <v>1231</v>
      </c>
      <c r="G12" s="1762">
        <f>'Expenditures 15-22'!K229</f>
        <v>0</v>
      </c>
      <c r="H12" s="519"/>
      <c r="I12" s="468" t="s">
        <v>1231</v>
      </c>
      <c r="J12" s="468" t="s">
        <v>1231</v>
      </c>
      <c r="K12" s="519" t="s">
        <v>1231</v>
      </c>
      <c r="L12" s="347"/>
    </row>
    <row r="13" spans="1:13" ht="15.75" customHeight="1" x14ac:dyDescent="0.2">
      <c r="A13" s="1596" t="s">
        <v>477</v>
      </c>
      <c r="B13" s="1598">
        <v>2000</v>
      </c>
      <c r="C13" s="1763">
        <f>'Expenditures 15-22'!K74</f>
        <v>231219</v>
      </c>
      <c r="D13" s="1763">
        <f>'Expenditures 15-22'!K129</f>
        <v>0</v>
      </c>
      <c r="E13" s="469" t="s">
        <v>1231</v>
      </c>
      <c r="F13" s="1763">
        <f>'Expenditures 15-22'!K184</f>
        <v>0</v>
      </c>
      <c r="G13" s="1763">
        <f>'Expenditures 15-22'!K279</f>
        <v>0</v>
      </c>
      <c r="H13" s="1763">
        <f>'Expenditures 15-22'!K303</f>
        <v>0</v>
      </c>
      <c r="I13" s="468" t="s">
        <v>1231</v>
      </c>
      <c r="J13" s="1763">
        <f>'Expenditures 15-22'!K330</f>
        <v>0</v>
      </c>
      <c r="K13" s="1767">
        <f>'Expenditures 15-22'!K352</f>
        <v>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248739</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1267104</v>
      </c>
      <c r="D17" s="1708">
        <f t="shared" si="2"/>
        <v>0</v>
      </c>
      <c r="E17" s="1708">
        <f t="shared" si="2"/>
        <v>0</v>
      </c>
      <c r="F17" s="1708">
        <f t="shared" si="2"/>
        <v>0</v>
      </c>
      <c r="G17" s="1708">
        <f t="shared" si="2"/>
        <v>0</v>
      </c>
      <c r="H17" s="1708">
        <f t="shared" si="2"/>
        <v>0</v>
      </c>
      <c r="I17" s="468"/>
      <c r="J17" s="1708">
        <f>SUM(J12:J16)</f>
        <v>0</v>
      </c>
      <c r="K17" s="1708">
        <f>SUM(K12:K16)</f>
        <v>0</v>
      </c>
      <c r="L17" s="347"/>
    </row>
    <row r="18" spans="1:12" ht="15" customHeight="1" thickTop="1" x14ac:dyDescent="0.2">
      <c r="A18" s="1764" t="s">
        <v>1753</v>
      </c>
      <c r="B18" s="1765">
        <v>4180</v>
      </c>
      <c r="C18" s="1762">
        <f t="shared" ref="C18:H18" si="3">C9</f>
        <v>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1267104</v>
      </c>
      <c r="D19" s="1708">
        <f t="shared" si="4"/>
        <v>0</v>
      </c>
      <c r="E19" s="1708">
        <f t="shared" si="4"/>
        <v>0</v>
      </c>
      <c r="F19" s="1708">
        <f t="shared" si="4"/>
        <v>0</v>
      </c>
      <c r="G19" s="1708">
        <f t="shared" si="4"/>
        <v>0</v>
      </c>
      <c r="H19" s="1708">
        <f t="shared" si="4"/>
        <v>0</v>
      </c>
      <c r="I19" s="468"/>
      <c r="J19" s="1708">
        <f>SUM(J17:J18)</f>
        <v>0</v>
      </c>
      <c r="K19" s="1708">
        <f>SUM(K17:K18)</f>
        <v>0</v>
      </c>
      <c r="L19" s="347"/>
    </row>
    <row r="20" spans="1:12" ht="16.5" thickTop="1" thickBot="1" x14ac:dyDescent="0.25">
      <c r="A20" s="2140" t="s">
        <v>1754</v>
      </c>
      <c r="B20" s="2141"/>
      <c r="C20" s="1766">
        <f>C8-C17</f>
        <v>108082</v>
      </c>
      <c r="D20" s="1766">
        <f t="shared" ref="D20:K20" si="5">D8-D17</f>
        <v>0</v>
      </c>
      <c r="E20" s="1766">
        <f t="shared" si="5"/>
        <v>0</v>
      </c>
      <c r="F20" s="1766">
        <f t="shared" si="5"/>
        <v>0</v>
      </c>
      <c r="G20" s="1766">
        <f t="shared" si="5"/>
        <v>0</v>
      </c>
      <c r="H20" s="1766">
        <f t="shared" si="5"/>
        <v>0</v>
      </c>
      <c r="I20" s="1766">
        <f t="shared" si="5"/>
        <v>0</v>
      </c>
      <c r="J20" s="1766">
        <f t="shared" si="5"/>
        <v>0</v>
      </c>
      <c r="K20" s="1766">
        <f t="shared" si="5"/>
        <v>0</v>
      </c>
      <c r="L20" s="347"/>
    </row>
    <row r="21" spans="1:12" ht="16.7" customHeight="1" thickTop="1" x14ac:dyDescent="0.2">
      <c r="A21" s="2152" t="s">
        <v>616</v>
      </c>
      <c r="B21" s="2153"/>
      <c r="C21" s="1590"/>
      <c r="D21" s="1591"/>
      <c r="E21" s="1591"/>
      <c r="F21" s="1591"/>
      <c r="G21" s="1591"/>
      <c r="H21" s="1591"/>
      <c r="I21" s="1591"/>
      <c r="J21" s="1591"/>
      <c r="K21" s="1592"/>
      <c r="L21" s="522"/>
    </row>
    <row r="22" spans="1:12" ht="15.75" customHeight="1" collapsed="1" x14ac:dyDescent="0.2">
      <c r="A22" s="2148" t="s">
        <v>617</v>
      </c>
      <c r="B22" s="2149"/>
      <c r="C22" s="476"/>
      <c r="D22" s="476"/>
      <c r="E22" s="476"/>
      <c r="F22" s="476"/>
      <c r="G22" s="476"/>
      <c r="H22" s="476"/>
      <c r="I22" s="476"/>
      <c r="J22" s="476"/>
      <c r="K22" s="476"/>
      <c r="L22" s="347"/>
    </row>
    <row r="23" spans="1:12" s="484" customFormat="1" ht="15.75" customHeight="1" x14ac:dyDescent="0.2">
      <c r="A23" s="2144" t="s">
        <v>311</v>
      </c>
      <c r="B23" s="2145"/>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46" t="s">
        <v>1038</v>
      </c>
      <c r="B32" s="2147"/>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4" t="s">
        <v>392</v>
      </c>
      <c r="B44" s="2155"/>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48" t="s">
        <v>110</v>
      </c>
      <c r="B45" s="2149"/>
      <c r="C45" s="526"/>
      <c r="D45" s="526"/>
      <c r="E45" s="526"/>
      <c r="F45" s="526"/>
      <c r="G45" s="526"/>
      <c r="H45" s="526"/>
      <c r="I45" s="526"/>
      <c r="J45" s="526"/>
      <c r="K45" s="526"/>
      <c r="L45" s="347"/>
    </row>
    <row r="46" spans="1:12" s="484" customFormat="1" ht="15.75" customHeight="1" x14ac:dyDescent="0.2">
      <c r="A46" s="2156" t="s">
        <v>111</v>
      </c>
      <c r="B46" s="2157"/>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0" t="s">
        <v>460</v>
      </c>
      <c r="B76" s="2131"/>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2" t="s">
        <v>1239</v>
      </c>
      <c r="B77" s="2133"/>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6" t="s">
        <v>618</v>
      </c>
      <c r="B78" s="2137"/>
      <c r="C78" s="1722">
        <f t="shared" ref="C78:K78" si="9">C20+C77</f>
        <v>108082</v>
      </c>
      <c r="D78" s="1722">
        <f t="shared" si="9"/>
        <v>0</v>
      </c>
      <c r="E78" s="1722">
        <f t="shared" si="9"/>
        <v>0</v>
      </c>
      <c r="F78" s="1722">
        <f t="shared" si="9"/>
        <v>0</v>
      </c>
      <c r="G78" s="1722">
        <f t="shared" si="9"/>
        <v>0</v>
      </c>
      <c r="H78" s="1722">
        <f t="shared" si="9"/>
        <v>0</v>
      </c>
      <c r="I78" s="1722">
        <f t="shared" si="9"/>
        <v>0</v>
      </c>
      <c r="J78" s="1722">
        <f t="shared" si="9"/>
        <v>0</v>
      </c>
      <c r="K78" s="1722">
        <f t="shared" si="9"/>
        <v>0</v>
      </c>
      <c r="L78" s="531"/>
    </row>
    <row r="79" spans="1:12" ht="13.5" thickTop="1" x14ac:dyDescent="0.2">
      <c r="A79" s="1514" t="s">
        <v>2072</v>
      </c>
      <c r="B79" s="532"/>
      <c r="C79" s="467">
        <v>433863</v>
      </c>
      <c r="D79" s="467">
        <v>0</v>
      </c>
      <c r="E79" s="467">
        <v>0</v>
      </c>
      <c r="F79" s="467">
        <v>0</v>
      </c>
      <c r="G79" s="467">
        <v>0</v>
      </c>
      <c r="H79" s="467">
        <v>0</v>
      </c>
      <c r="I79" s="467">
        <v>0</v>
      </c>
      <c r="J79" s="467">
        <v>0</v>
      </c>
      <c r="K79" s="467">
        <v>0</v>
      </c>
      <c r="L79" s="347"/>
    </row>
    <row r="80" spans="1:12" x14ac:dyDescent="0.2">
      <c r="A80" s="2142" t="s">
        <v>1897</v>
      </c>
      <c r="B80" s="2143"/>
      <c r="C80" s="467">
        <v>0</v>
      </c>
      <c r="D80" s="467">
        <v>0</v>
      </c>
      <c r="E80" s="467">
        <v>0</v>
      </c>
      <c r="F80" s="467">
        <v>0</v>
      </c>
      <c r="G80" s="467">
        <v>0</v>
      </c>
      <c r="H80" s="467">
        <v>0</v>
      </c>
      <c r="I80" s="467">
        <v>0</v>
      </c>
      <c r="J80" s="467">
        <v>0</v>
      </c>
      <c r="K80" s="467">
        <v>0</v>
      </c>
      <c r="L80" s="347"/>
    </row>
    <row r="81" spans="1:12" ht="13.5" thickBot="1" x14ac:dyDescent="0.25">
      <c r="A81" s="2134" t="s">
        <v>2073</v>
      </c>
      <c r="B81" s="2135"/>
      <c r="C81" s="1708">
        <f>(SUM(C78:C80))</f>
        <v>541945</v>
      </c>
      <c r="D81" s="1708">
        <f>SUM(D78:D80)</f>
        <v>0</v>
      </c>
      <c r="E81" s="1708">
        <f t="shared" ref="E81:K81" si="10">SUM(E78:E80)</f>
        <v>0</v>
      </c>
      <c r="F81" s="1708">
        <f t="shared" si="10"/>
        <v>0</v>
      </c>
      <c r="G81" s="1708">
        <f t="shared" si="10"/>
        <v>0</v>
      </c>
      <c r="H81" s="1708">
        <f t="shared" si="10"/>
        <v>0</v>
      </c>
      <c r="I81" s="1708">
        <f t="shared" si="10"/>
        <v>0</v>
      </c>
      <c r="J81" s="1708">
        <f t="shared" si="10"/>
        <v>0</v>
      </c>
      <c r="K81" s="1708">
        <f t="shared" si="10"/>
        <v>0</v>
      </c>
      <c r="L81" s="347"/>
    </row>
    <row r="82" spans="1:12" ht="0.75" customHeight="1" thickTop="1" thickBot="1" x14ac:dyDescent="0.25">
      <c r="A82" s="534" t="s">
        <v>361</v>
      </c>
      <c r="B82" s="535"/>
      <c r="C82" s="536">
        <f>(C81-C79)</f>
        <v>108082</v>
      </c>
      <c r="D82" s="536">
        <f t="shared" ref="D82:K82" si="11">(D81-D79)</f>
        <v>0</v>
      </c>
      <c r="E82" s="536">
        <f t="shared" si="11"/>
        <v>0</v>
      </c>
      <c r="F82" s="536">
        <f t="shared" si="11"/>
        <v>0</v>
      </c>
      <c r="G82" s="536">
        <f t="shared" si="11"/>
        <v>0</v>
      </c>
      <c r="H82" s="536">
        <f t="shared" si="11"/>
        <v>0</v>
      </c>
      <c r="I82" s="536">
        <f t="shared" si="11"/>
        <v>0</v>
      </c>
      <c r="J82" s="536">
        <f t="shared" si="11"/>
        <v>0</v>
      </c>
      <c r="K82" s="536">
        <f t="shared" si="11"/>
        <v>0</v>
      </c>
    </row>
    <row r="83" spans="1:12" ht="14.25" hidden="1" thickTop="1" thickBot="1" x14ac:dyDescent="0.25">
      <c r="A83" s="537" t="s">
        <v>362</v>
      </c>
      <c r="B83" s="464"/>
      <c r="C83" s="538">
        <f>C82/C81</f>
        <v>0.19943352185184843</v>
      </c>
      <c r="D83" s="538" t="e">
        <f t="shared" ref="D83:K83" si="12">D82/D81</f>
        <v>#DIV/0!</v>
      </c>
      <c r="E83" s="538" t="e">
        <f t="shared" si="12"/>
        <v>#DIV/0!</v>
      </c>
      <c r="F83" s="538" t="e">
        <f t="shared" si="12"/>
        <v>#DIV/0!</v>
      </c>
      <c r="G83" s="538" t="e">
        <f t="shared" si="12"/>
        <v>#DIV/0!</v>
      </c>
      <c r="H83" s="538" t="e">
        <f t="shared" si="12"/>
        <v>#DIV/0!</v>
      </c>
      <c r="I83" s="538" t="e">
        <f t="shared" si="12"/>
        <v>#DIV/0!</v>
      </c>
      <c r="J83" s="538" t="e">
        <f t="shared" si="12"/>
        <v>#DIV/0!</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3" sqref="A3:B3"/>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8" t="s">
        <v>1904</v>
      </c>
      <c r="B1" s="452"/>
      <c r="C1" s="453" t="s">
        <v>445</v>
      </c>
      <c r="D1" s="453" t="s">
        <v>446</v>
      </c>
      <c r="E1" s="453" t="s">
        <v>447</v>
      </c>
      <c r="F1" s="453" t="s">
        <v>448</v>
      </c>
      <c r="G1" s="453" t="s">
        <v>449</v>
      </c>
      <c r="H1" s="453" t="s">
        <v>450</v>
      </c>
      <c r="I1" s="453" t="s">
        <v>451</v>
      </c>
      <c r="J1" s="453" t="s">
        <v>452</v>
      </c>
      <c r="K1" s="453" t="s">
        <v>780</v>
      </c>
    </row>
    <row r="2" spans="1:12" ht="36" x14ac:dyDescent="0.2">
      <c r="A2" s="213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0</v>
      </c>
      <c r="D5" s="480">
        <v>0</v>
      </c>
      <c r="E5" s="480">
        <v>0</v>
      </c>
      <c r="F5" s="546">
        <v>0</v>
      </c>
      <c r="G5" s="466">
        <v>0</v>
      </c>
      <c r="H5" s="466">
        <v>0</v>
      </c>
      <c r="I5" s="466">
        <v>0</v>
      </c>
      <c r="J5" s="466">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0</v>
      </c>
      <c r="D7" s="466">
        <v>0</v>
      </c>
      <c r="E7" s="468"/>
      <c r="F7" s="467">
        <v>0</v>
      </c>
      <c r="G7" s="467">
        <v>0</v>
      </c>
      <c r="H7" s="467">
        <v>0</v>
      </c>
      <c r="I7" s="468"/>
      <c r="J7" s="468"/>
      <c r="K7" s="468"/>
    </row>
    <row r="8" spans="1:12" x14ac:dyDescent="0.2">
      <c r="A8" s="463" t="s">
        <v>433</v>
      </c>
      <c r="B8" s="470">
        <v>1150</v>
      </c>
      <c r="C8" s="475"/>
      <c r="D8" s="475"/>
      <c r="E8" s="476"/>
      <c r="F8" s="476"/>
      <c r="G8" s="480">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0</v>
      </c>
      <c r="D12" s="1727">
        <f t="shared" si="0"/>
        <v>0</v>
      </c>
      <c r="E12" s="1727">
        <f t="shared" si="0"/>
        <v>0</v>
      </c>
      <c r="F12" s="1727">
        <f t="shared" si="0"/>
        <v>0</v>
      </c>
      <c r="G12" s="1727">
        <f t="shared" si="0"/>
        <v>0</v>
      </c>
      <c r="H12" s="1727">
        <f t="shared" si="0"/>
        <v>0</v>
      </c>
      <c r="I12" s="1727">
        <f t="shared" si="0"/>
        <v>0</v>
      </c>
      <c r="J12" s="1727">
        <f t="shared" si="0"/>
        <v>0</v>
      </c>
      <c r="K12" s="1708">
        <f t="shared" si="0"/>
        <v>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0</v>
      </c>
      <c r="G16" s="466">
        <v>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0</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719075</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719075</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6777</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6777</v>
      </c>
      <c r="D67" s="1708">
        <f t="shared" ref="D67:K67" si="2">SUM(D65:D66)</f>
        <v>0</v>
      </c>
      <c r="E67" s="1708">
        <f t="shared" si="2"/>
        <v>0</v>
      </c>
      <c r="F67" s="1708">
        <f t="shared" si="2"/>
        <v>0</v>
      </c>
      <c r="G67" s="1708">
        <f t="shared" si="2"/>
        <v>0</v>
      </c>
      <c r="H67" s="1708">
        <f t="shared" si="2"/>
        <v>0</v>
      </c>
      <c r="I67" s="1708">
        <f t="shared" si="2"/>
        <v>0</v>
      </c>
      <c r="J67" s="1708">
        <f t="shared" si="2"/>
        <v>0</v>
      </c>
      <c r="K67" s="1708">
        <f t="shared" si="2"/>
        <v>0</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7023</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11478</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153</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18654</v>
      </c>
      <c r="D108" s="1727">
        <f t="shared" ref="D108:K108" si="3">SUM(D95:D107)</f>
        <v>0</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744506</v>
      </c>
      <c r="D109" s="1735">
        <f t="shared" si="4"/>
        <v>0</v>
      </c>
      <c r="E109" s="1735">
        <f t="shared" si="4"/>
        <v>0</v>
      </c>
      <c r="F109" s="1735">
        <f t="shared" si="4"/>
        <v>0</v>
      </c>
      <c r="G109" s="1735">
        <f t="shared" si="4"/>
        <v>0</v>
      </c>
      <c r="H109" s="1735">
        <f t="shared" si="4"/>
        <v>0</v>
      </c>
      <c r="I109" s="1735">
        <f t="shared" si="4"/>
        <v>0</v>
      </c>
      <c r="J109" s="1735">
        <f t="shared" si="4"/>
        <v>0</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0</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0</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0</v>
      </c>
      <c r="D125" s="559"/>
      <c r="E125" s="468"/>
      <c r="F125" s="466">
        <v>0</v>
      </c>
      <c r="G125" s="468"/>
      <c r="H125" s="468"/>
      <c r="I125" s="468"/>
      <c r="J125" s="468"/>
      <c r="K125" s="468"/>
    </row>
    <row r="126" spans="1:11" ht="12.75" customHeight="1" x14ac:dyDescent="0.2">
      <c r="A126" s="463" t="s">
        <v>922</v>
      </c>
      <c r="B126" s="560">
        <v>3110</v>
      </c>
      <c r="C126" s="549">
        <v>0</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0</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598016</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598016</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0</v>
      </c>
      <c r="G151" s="467">
        <v>0</v>
      </c>
      <c r="H151" s="468"/>
      <c r="I151" s="468"/>
      <c r="J151" s="468"/>
      <c r="K151" s="468"/>
    </row>
    <row r="152" spans="1:11" ht="12.75" customHeight="1" x14ac:dyDescent="0.2">
      <c r="A152" s="463" t="s">
        <v>1117</v>
      </c>
      <c r="B152" s="560">
        <v>3510</v>
      </c>
      <c r="C152" s="549">
        <v>0</v>
      </c>
      <c r="D152" s="466">
        <v>0</v>
      </c>
      <c r="E152" s="559"/>
      <c r="F152" s="466">
        <v>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0</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58" t="s">
        <v>418</v>
      </c>
      <c r="B172" s="2159"/>
      <c r="C172" s="1742">
        <f t="shared" ref="C172:K172" si="6">SUM(C131,C140,C144,C145:C149,C154,C155:C170,C171)</f>
        <v>598016</v>
      </c>
      <c r="D172" s="1742">
        <f t="shared" si="6"/>
        <v>0</v>
      </c>
      <c r="E172" s="1742">
        <f t="shared" si="6"/>
        <v>0</v>
      </c>
      <c r="F172" s="1742">
        <f t="shared" si="6"/>
        <v>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598016</v>
      </c>
      <c r="D173" s="1735">
        <f>SUM(D121,D172)</f>
        <v>0</v>
      </c>
      <c r="E173" s="1735">
        <f>SUM(E121,E172)</f>
        <v>0</v>
      </c>
      <c r="F173" s="1735">
        <f t="shared" ref="F173:K173" si="7">SUM(F121,F172)</f>
        <v>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0" t="s">
        <v>1572</v>
      </c>
      <c r="B175" s="2161"/>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4" t="s">
        <v>1764</v>
      </c>
      <c r="B178" s="2165"/>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8" t="s">
        <v>1763</v>
      </c>
      <c r="B179" s="216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6" t="s">
        <v>818</v>
      </c>
      <c r="B184" s="2167"/>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2" t="s">
        <v>1905</v>
      </c>
      <c r="B185" s="2163"/>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0</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0</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0</v>
      </c>
      <c r="D270" s="574">
        <v>0</v>
      </c>
      <c r="E270" s="468"/>
      <c r="F270" s="574">
        <v>0</v>
      </c>
      <c r="G270" s="574">
        <v>0</v>
      </c>
      <c r="H270" s="468"/>
      <c r="I270" s="468"/>
      <c r="J270" s="468"/>
      <c r="K270" s="468"/>
    </row>
    <row r="271" spans="1:11" ht="12.75" customHeight="1" thickTop="1" thickBot="1" x14ac:dyDescent="0.25">
      <c r="A271" s="463" t="s">
        <v>395</v>
      </c>
      <c r="B271" s="470">
        <v>4992</v>
      </c>
      <c r="C271" s="573">
        <v>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32664</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32664</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32664</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1375186</v>
      </c>
      <c r="D275" s="1735">
        <f t="shared" si="12"/>
        <v>0</v>
      </c>
      <c r="E275" s="1735">
        <f t="shared" si="12"/>
        <v>0</v>
      </c>
      <c r="F275" s="1735">
        <f t="shared" si="12"/>
        <v>0</v>
      </c>
      <c r="G275" s="1735">
        <f t="shared" si="12"/>
        <v>0</v>
      </c>
      <c r="H275" s="1735">
        <f t="shared" si="12"/>
        <v>0</v>
      </c>
      <c r="I275" s="1735">
        <f t="shared" si="12"/>
        <v>0</v>
      </c>
      <c r="J275" s="1735">
        <f t="shared" si="12"/>
        <v>0</v>
      </c>
      <c r="K275" s="1722">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8"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2"/>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8" t="s">
        <v>315</v>
      </c>
      <c r="B3" s="2179"/>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0</v>
      </c>
      <c r="D5" s="466">
        <v>0</v>
      </c>
      <c r="E5" s="466">
        <v>0</v>
      </c>
      <c r="F5" s="466">
        <v>0</v>
      </c>
      <c r="G5" s="466">
        <v>0</v>
      </c>
      <c r="H5" s="466">
        <v>0</v>
      </c>
      <c r="I5" s="467">
        <v>0</v>
      </c>
      <c r="J5" s="467">
        <v>0</v>
      </c>
      <c r="K5" s="1691">
        <f>SUM(C5:J5)</f>
        <v>0</v>
      </c>
      <c r="L5" s="466">
        <v>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0</v>
      </c>
      <c r="D8" s="466">
        <v>0</v>
      </c>
      <c r="E8" s="466">
        <v>0</v>
      </c>
      <c r="F8" s="466">
        <v>0</v>
      </c>
      <c r="G8" s="466">
        <v>0</v>
      </c>
      <c r="H8" s="466">
        <v>0</v>
      </c>
      <c r="I8" s="467">
        <v>0</v>
      </c>
      <c r="J8" s="467">
        <v>0</v>
      </c>
      <c r="K8" s="1691">
        <f t="shared" si="0"/>
        <v>0</v>
      </c>
      <c r="L8" s="466">
        <v>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0</v>
      </c>
      <c r="D10" s="466">
        <v>0</v>
      </c>
      <c r="E10" s="466">
        <v>0</v>
      </c>
      <c r="F10" s="466">
        <v>0</v>
      </c>
      <c r="G10" s="466">
        <v>0</v>
      </c>
      <c r="H10" s="466">
        <v>0</v>
      </c>
      <c r="I10" s="467">
        <v>0</v>
      </c>
      <c r="J10" s="467">
        <v>0</v>
      </c>
      <c r="K10" s="1691">
        <f t="shared" si="0"/>
        <v>0</v>
      </c>
      <c r="L10" s="466">
        <v>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570746</v>
      </c>
      <c r="D13" s="466">
        <v>76469</v>
      </c>
      <c r="E13" s="466">
        <v>36918</v>
      </c>
      <c r="F13" s="466">
        <v>61257</v>
      </c>
      <c r="G13" s="466">
        <v>1149</v>
      </c>
      <c r="H13" s="466">
        <v>2761</v>
      </c>
      <c r="I13" s="467">
        <v>0</v>
      </c>
      <c r="J13" s="467">
        <v>0</v>
      </c>
      <c r="K13" s="1691">
        <f t="shared" si="0"/>
        <v>749300</v>
      </c>
      <c r="L13" s="466">
        <v>726463</v>
      </c>
    </row>
    <row r="14" spans="1:14" x14ac:dyDescent="0.2">
      <c r="A14" s="1524" t="s">
        <v>1020</v>
      </c>
      <c r="B14" s="613">
        <v>1500</v>
      </c>
      <c r="C14" s="467">
        <v>0</v>
      </c>
      <c r="D14" s="466">
        <v>0</v>
      </c>
      <c r="E14" s="466">
        <v>0</v>
      </c>
      <c r="F14" s="466">
        <v>0</v>
      </c>
      <c r="G14" s="466">
        <v>0</v>
      </c>
      <c r="H14" s="466">
        <v>0</v>
      </c>
      <c r="I14" s="467">
        <v>0</v>
      </c>
      <c r="J14" s="467">
        <v>0</v>
      </c>
      <c r="K14" s="1691">
        <f t="shared" si="0"/>
        <v>0</v>
      </c>
      <c r="L14" s="466">
        <v>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37846</v>
      </c>
      <c r="I27" s="615"/>
      <c r="J27" s="476"/>
      <c r="K27" s="1691">
        <f t="shared" si="0"/>
        <v>37846</v>
      </c>
      <c r="L27" s="466">
        <v>42000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570746</v>
      </c>
      <c r="D33" s="1690">
        <f t="shared" ref="D33:L33" si="1">SUM(D5:D32)</f>
        <v>76469</v>
      </c>
      <c r="E33" s="1690">
        <f t="shared" si="1"/>
        <v>36918</v>
      </c>
      <c r="F33" s="1690">
        <f t="shared" si="1"/>
        <v>61257</v>
      </c>
      <c r="G33" s="1690">
        <f t="shared" si="1"/>
        <v>1149</v>
      </c>
      <c r="H33" s="1690">
        <f t="shared" si="1"/>
        <v>40607</v>
      </c>
      <c r="I33" s="1690">
        <f t="shared" si="1"/>
        <v>0</v>
      </c>
      <c r="J33" s="1690">
        <f t="shared" si="1"/>
        <v>0</v>
      </c>
      <c r="K33" s="1690">
        <f t="shared" si="1"/>
        <v>787146</v>
      </c>
      <c r="L33" s="1690">
        <f t="shared" si="1"/>
        <v>768463</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28700</v>
      </c>
      <c r="D37" s="466">
        <v>6201</v>
      </c>
      <c r="E37" s="466">
        <v>0</v>
      </c>
      <c r="F37" s="466">
        <v>0</v>
      </c>
      <c r="G37" s="466">
        <v>0</v>
      </c>
      <c r="H37" s="466">
        <v>0</v>
      </c>
      <c r="I37" s="467">
        <v>0</v>
      </c>
      <c r="J37" s="467">
        <v>0</v>
      </c>
      <c r="K37" s="1691">
        <f t="shared" si="2"/>
        <v>34901</v>
      </c>
      <c r="L37" s="466">
        <v>49567</v>
      </c>
    </row>
    <row r="38" spans="1:14" x14ac:dyDescent="0.2">
      <c r="A38" s="1524" t="s">
        <v>207</v>
      </c>
      <c r="B38" s="613">
        <v>2130</v>
      </c>
      <c r="C38" s="466">
        <v>0</v>
      </c>
      <c r="D38" s="466">
        <v>0</v>
      </c>
      <c r="E38" s="466">
        <v>0</v>
      </c>
      <c r="F38" s="466">
        <v>0</v>
      </c>
      <c r="G38" s="466">
        <v>0</v>
      </c>
      <c r="H38" s="466">
        <v>0</v>
      </c>
      <c r="I38" s="467">
        <v>0</v>
      </c>
      <c r="J38" s="467">
        <v>0</v>
      </c>
      <c r="K38" s="1691">
        <f t="shared" si="2"/>
        <v>0</v>
      </c>
      <c r="L38" s="466">
        <v>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28700</v>
      </c>
      <c r="D42" s="1690">
        <f t="shared" ref="D42:L42" si="3">SUM(D36:D41)</f>
        <v>6201</v>
      </c>
      <c r="E42" s="1690">
        <f t="shared" si="3"/>
        <v>0</v>
      </c>
      <c r="F42" s="1690">
        <f t="shared" si="3"/>
        <v>0</v>
      </c>
      <c r="G42" s="1690">
        <f t="shared" si="3"/>
        <v>0</v>
      </c>
      <c r="H42" s="1690">
        <f t="shared" si="3"/>
        <v>0</v>
      </c>
      <c r="I42" s="1690">
        <f t="shared" si="3"/>
        <v>0</v>
      </c>
      <c r="J42" s="1690">
        <f t="shared" si="3"/>
        <v>0</v>
      </c>
      <c r="K42" s="1690">
        <f t="shared" si="3"/>
        <v>34901</v>
      </c>
      <c r="L42" s="1690">
        <f t="shared" si="3"/>
        <v>49567</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11377</v>
      </c>
      <c r="F44" s="480">
        <v>4235</v>
      </c>
      <c r="G44" s="480">
        <v>2669</v>
      </c>
      <c r="H44" s="480">
        <v>0</v>
      </c>
      <c r="I44" s="467">
        <v>0</v>
      </c>
      <c r="J44" s="467">
        <v>0</v>
      </c>
      <c r="K44" s="1692">
        <f>SUM(C44:J44)</f>
        <v>18281</v>
      </c>
      <c r="L44" s="480">
        <v>6850</v>
      </c>
    </row>
    <row r="45" spans="1:14" x14ac:dyDescent="0.2">
      <c r="A45" s="1524" t="s">
        <v>869</v>
      </c>
      <c r="B45" s="613">
        <v>2220</v>
      </c>
      <c r="C45" s="467">
        <v>0</v>
      </c>
      <c r="D45" s="466">
        <v>0</v>
      </c>
      <c r="E45" s="466">
        <v>0</v>
      </c>
      <c r="F45" s="466">
        <v>0</v>
      </c>
      <c r="G45" s="466">
        <v>0</v>
      </c>
      <c r="H45" s="466">
        <v>0</v>
      </c>
      <c r="I45" s="467">
        <v>0</v>
      </c>
      <c r="J45" s="467">
        <v>0</v>
      </c>
      <c r="K45" s="1692">
        <f>SUM(C45:J45)</f>
        <v>0</v>
      </c>
      <c r="L45" s="466">
        <v>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0</v>
      </c>
      <c r="D47" s="1690">
        <f t="shared" ref="D47:K47" si="4">SUM(D44:D46)</f>
        <v>0</v>
      </c>
      <c r="E47" s="1690">
        <f t="shared" si="4"/>
        <v>11377</v>
      </c>
      <c r="F47" s="1690">
        <f t="shared" si="4"/>
        <v>4235</v>
      </c>
      <c r="G47" s="1690">
        <f t="shared" si="4"/>
        <v>2669</v>
      </c>
      <c r="H47" s="1690">
        <f t="shared" si="4"/>
        <v>0</v>
      </c>
      <c r="I47" s="1690">
        <f t="shared" si="4"/>
        <v>0</v>
      </c>
      <c r="J47" s="1690">
        <f t="shared" si="4"/>
        <v>0</v>
      </c>
      <c r="K47" s="1690">
        <f t="shared" si="4"/>
        <v>18281</v>
      </c>
      <c r="L47" s="1690">
        <f>SUM(L44:L46)</f>
        <v>6850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0</v>
      </c>
      <c r="F49" s="480">
        <v>0</v>
      </c>
      <c r="G49" s="480">
        <v>0</v>
      </c>
      <c r="H49" s="480">
        <v>0</v>
      </c>
      <c r="I49" s="467">
        <v>0</v>
      </c>
      <c r="J49" s="467">
        <v>0</v>
      </c>
      <c r="K49" s="1692">
        <f>SUM(C49:J49)</f>
        <v>0</v>
      </c>
      <c r="L49" s="466">
        <v>0</v>
      </c>
    </row>
    <row r="50" spans="1:14" x14ac:dyDescent="0.2">
      <c r="A50" s="1524" t="s">
        <v>872</v>
      </c>
      <c r="B50" s="613">
        <v>2320</v>
      </c>
      <c r="C50" s="466">
        <v>0</v>
      </c>
      <c r="D50" s="466">
        <v>0</v>
      </c>
      <c r="E50" s="466">
        <v>0</v>
      </c>
      <c r="F50" s="466">
        <v>0</v>
      </c>
      <c r="G50" s="466">
        <v>0</v>
      </c>
      <c r="H50" s="466">
        <v>0</v>
      </c>
      <c r="I50" s="467">
        <v>0</v>
      </c>
      <c r="J50" s="467">
        <v>0</v>
      </c>
      <c r="K50" s="1692">
        <f>SUM(C50:J50)</f>
        <v>0</v>
      </c>
      <c r="L50" s="466">
        <v>0</v>
      </c>
    </row>
    <row r="51" spans="1:14" x14ac:dyDescent="0.2">
      <c r="A51" s="1524" t="s">
        <v>44</v>
      </c>
      <c r="B51" s="613">
        <v>2330</v>
      </c>
      <c r="C51" s="466">
        <v>117454</v>
      </c>
      <c r="D51" s="466">
        <v>43711</v>
      </c>
      <c r="E51" s="466">
        <v>14407</v>
      </c>
      <c r="F51" s="466">
        <v>1465</v>
      </c>
      <c r="G51" s="466">
        <v>1000</v>
      </c>
      <c r="H51" s="466">
        <v>0</v>
      </c>
      <c r="I51" s="467">
        <v>0</v>
      </c>
      <c r="J51" s="467">
        <v>0</v>
      </c>
      <c r="K51" s="1692">
        <f>SUM(C51:J51)</f>
        <v>178037</v>
      </c>
      <c r="L51" s="466">
        <v>175524</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117454</v>
      </c>
      <c r="D53" s="1690">
        <f t="shared" ref="D53:L53" si="5">SUM(D49:D52)</f>
        <v>43711</v>
      </c>
      <c r="E53" s="1690">
        <f t="shared" si="5"/>
        <v>14407</v>
      </c>
      <c r="F53" s="1690">
        <f t="shared" si="5"/>
        <v>1465</v>
      </c>
      <c r="G53" s="1690">
        <f t="shared" si="5"/>
        <v>1000</v>
      </c>
      <c r="H53" s="1690">
        <f t="shared" si="5"/>
        <v>0</v>
      </c>
      <c r="I53" s="1690">
        <f t="shared" si="5"/>
        <v>0</v>
      </c>
      <c r="J53" s="1690">
        <f t="shared" si="5"/>
        <v>0</v>
      </c>
      <c r="K53" s="1690">
        <f t="shared" si="5"/>
        <v>178037</v>
      </c>
      <c r="L53" s="1690">
        <f t="shared" si="5"/>
        <v>175524</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0</v>
      </c>
      <c r="D55" s="480">
        <v>0</v>
      </c>
      <c r="E55" s="480">
        <v>0</v>
      </c>
      <c r="F55" s="480">
        <v>0</v>
      </c>
      <c r="G55" s="480">
        <v>0</v>
      </c>
      <c r="H55" s="480">
        <v>0</v>
      </c>
      <c r="I55" s="467">
        <v>0</v>
      </c>
      <c r="J55" s="467">
        <v>0</v>
      </c>
      <c r="K55" s="1692">
        <f>SUM(C55:J55)</f>
        <v>0</v>
      </c>
      <c r="L55" s="480">
        <v>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0</v>
      </c>
      <c r="D57" s="1694">
        <f t="shared" ref="D57:K57" si="6">SUM(D55:D56)</f>
        <v>0</v>
      </c>
      <c r="E57" s="1694">
        <f t="shared" si="6"/>
        <v>0</v>
      </c>
      <c r="F57" s="1694">
        <f t="shared" si="6"/>
        <v>0</v>
      </c>
      <c r="G57" s="1694">
        <f t="shared" si="6"/>
        <v>0</v>
      </c>
      <c r="H57" s="1694">
        <f t="shared" si="6"/>
        <v>0</v>
      </c>
      <c r="I57" s="1694">
        <f t="shared" si="6"/>
        <v>0</v>
      </c>
      <c r="J57" s="1694">
        <f t="shared" si="6"/>
        <v>0</v>
      </c>
      <c r="K57" s="1694">
        <f t="shared" si="6"/>
        <v>0</v>
      </c>
      <c r="L57" s="1690">
        <f>SUM(L55:L56)</f>
        <v>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0</v>
      </c>
      <c r="D60" s="466">
        <v>0</v>
      </c>
      <c r="E60" s="466">
        <v>0</v>
      </c>
      <c r="F60" s="466">
        <v>0</v>
      </c>
      <c r="G60" s="466">
        <v>0</v>
      </c>
      <c r="H60" s="466">
        <v>0</v>
      </c>
      <c r="I60" s="467">
        <v>0</v>
      </c>
      <c r="J60" s="467">
        <v>0</v>
      </c>
      <c r="K60" s="1692">
        <f t="shared" si="7"/>
        <v>0</v>
      </c>
      <c r="L60" s="466">
        <v>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0</v>
      </c>
      <c r="D63" s="466">
        <v>0</v>
      </c>
      <c r="E63" s="466">
        <v>0</v>
      </c>
      <c r="F63" s="466">
        <v>0</v>
      </c>
      <c r="G63" s="466">
        <v>0</v>
      </c>
      <c r="H63" s="466">
        <v>0</v>
      </c>
      <c r="I63" s="467">
        <v>0</v>
      </c>
      <c r="J63" s="467">
        <v>0</v>
      </c>
      <c r="K63" s="1692">
        <f t="shared" si="7"/>
        <v>0</v>
      </c>
      <c r="L63" s="466">
        <v>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0</v>
      </c>
      <c r="D65" s="1690">
        <f t="shared" ref="D65:L65" si="8">SUM(D59:D64)</f>
        <v>0</v>
      </c>
      <c r="E65" s="1690">
        <f t="shared" si="8"/>
        <v>0</v>
      </c>
      <c r="F65" s="1690">
        <f t="shared" si="8"/>
        <v>0</v>
      </c>
      <c r="G65" s="1690">
        <f t="shared" si="8"/>
        <v>0</v>
      </c>
      <c r="H65" s="1690">
        <f t="shared" si="8"/>
        <v>0</v>
      </c>
      <c r="I65" s="1690">
        <f t="shared" si="8"/>
        <v>0</v>
      </c>
      <c r="J65" s="1690">
        <f t="shared" si="8"/>
        <v>0</v>
      </c>
      <c r="K65" s="1690">
        <f t="shared" si="8"/>
        <v>0</v>
      </c>
      <c r="L65" s="1690">
        <f t="shared" si="8"/>
        <v>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146154</v>
      </c>
      <c r="D74" s="1697">
        <f t="shared" ref="D74:K74" si="10">SUM(D42,D47,D53,D57,D65,D72,D73)</f>
        <v>49912</v>
      </c>
      <c r="E74" s="1697">
        <f t="shared" si="10"/>
        <v>25784</v>
      </c>
      <c r="F74" s="1697">
        <f t="shared" si="10"/>
        <v>5700</v>
      </c>
      <c r="G74" s="1697">
        <f t="shared" si="10"/>
        <v>3669</v>
      </c>
      <c r="H74" s="1697">
        <f t="shared" si="10"/>
        <v>0</v>
      </c>
      <c r="I74" s="1697">
        <f t="shared" si="10"/>
        <v>0</v>
      </c>
      <c r="J74" s="1697">
        <f t="shared" si="10"/>
        <v>0</v>
      </c>
      <c r="K74" s="1697">
        <f t="shared" si="10"/>
        <v>231219</v>
      </c>
      <c r="L74" s="1697">
        <f>SUM(L42,L47,L53,L57,L65,L72,L73)</f>
        <v>231941</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202939</v>
      </c>
      <c r="F81" s="615"/>
      <c r="G81" s="615"/>
      <c r="H81" s="466">
        <v>0</v>
      </c>
      <c r="I81" s="476"/>
      <c r="J81" s="476"/>
      <c r="K81" s="1691">
        <f t="shared" si="11"/>
        <v>202939</v>
      </c>
      <c r="L81" s="466">
        <v>225961</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202939</v>
      </c>
      <c r="F84" s="615"/>
      <c r="G84" s="615"/>
      <c r="H84" s="1690">
        <f>SUM(H78:H83)</f>
        <v>0</v>
      </c>
      <c r="I84" s="476"/>
      <c r="J84" s="476"/>
      <c r="K84" s="1690">
        <f>SUM(K78:K83)</f>
        <v>202939</v>
      </c>
      <c r="L84" s="1690">
        <f>SUM(L78:L83)</f>
        <v>225961</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45800</v>
      </c>
      <c r="I88" s="476"/>
      <c r="J88" s="476"/>
      <c r="K88" s="1697">
        <f t="shared" si="12"/>
        <v>45800</v>
      </c>
      <c r="L88" s="528">
        <v>47900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45800</v>
      </c>
      <c r="I92" s="476"/>
      <c r="J92" s="476"/>
      <c r="K92" s="1697">
        <f t="shared" si="12"/>
        <v>45800</v>
      </c>
      <c r="L92" s="1690">
        <f>SUM(L85:L91)</f>
        <v>47900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202939</v>
      </c>
      <c r="F102" s="615"/>
      <c r="G102" s="615"/>
      <c r="H102" s="1697">
        <f>SUM(H84,H92,H100,H101)</f>
        <v>45800</v>
      </c>
      <c r="I102" s="476"/>
      <c r="J102" s="476"/>
      <c r="K102" s="1697">
        <f>SUM(K84,K92,K100,K101)</f>
        <v>248739</v>
      </c>
      <c r="L102" s="1697">
        <f>SUM(L84,L92,L100,L101)</f>
        <v>273861</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70000</v>
      </c>
      <c r="M113" s="612"/>
      <c r="N113" s="612"/>
    </row>
    <row r="114" spans="1:14" ht="12.75" customHeight="1" thickTop="1" thickBot="1" x14ac:dyDescent="0.25">
      <c r="A114" s="1688" t="s">
        <v>50</v>
      </c>
      <c r="B114" s="1702"/>
      <c r="C114" s="1690">
        <f>SUM(C33,C74,C75,C102,C112,C113)</f>
        <v>716900</v>
      </c>
      <c r="D114" s="1690">
        <f t="shared" ref="D114:K114" si="13">SUM(D33,D74,D75,D102,D112,D113)</f>
        <v>126381</v>
      </c>
      <c r="E114" s="1690">
        <f t="shared" si="13"/>
        <v>265641</v>
      </c>
      <c r="F114" s="1690">
        <f t="shared" si="13"/>
        <v>66957</v>
      </c>
      <c r="G114" s="1690">
        <f t="shared" si="13"/>
        <v>4818</v>
      </c>
      <c r="H114" s="1690">
        <f>SUM(H33,H74,H75,H102,H112,H113)</f>
        <v>86407</v>
      </c>
      <c r="I114" s="1690">
        <f t="shared" si="13"/>
        <v>0</v>
      </c>
      <c r="J114" s="1690">
        <f t="shared" si="13"/>
        <v>0</v>
      </c>
      <c r="K114" s="1690">
        <f t="shared" si="13"/>
        <v>1267104</v>
      </c>
      <c r="L114" s="1690">
        <f>SUM(L33,L74,L75,L102,L112,L113)</f>
        <v>1344265</v>
      </c>
    </row>
    <row r="115" spans="1:14" ht="13.5" thickTop="1" x14ac:dyDescent="0.2">
      <c r="A115" s="2170" t="s">
        <v>1053</v>
      </c>
      <c r="B115" s="2171"/>
      <c r="C115" s="617"/>
      <c r="D115" s="617"/>
      <c r="E115" s="617"/>
      <c r="F115" s="617"/>
      <c r="G115" s="617"/>
      <c r="H115" s="617"/>
      <c r="I115" s="617"/>
      <c r="J115" s="617"/>
      <c r="K115" s="1704">
        <f>'Revenues 9-14'!C275-'Expenditures 15-22'!K114</f>
        <v>108082</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5" t="s">
        <v>314</v>
      </c>
      <c r="B117" s="2176"/>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0</v>
      </c>
      <c r="F124" s="466">
        <v>0</v>
      </c>
      <c r="G124" s="466">
        <v>0</v>
      </c>
      <c r="H124" s="466">
        <v>0</v>
      </c>
      <c r="I124" s="467">
        <v>0</v>
      </c>
      <c r="J124" s="467">
        <v>0</v>
      </c>
      <c r="K124" s="1690">
        <f>SUM(C124:J124)</f>
        <v>0</v>
      </c>
      <c r="L124" s="466">
        <v>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0</v>
      </c>
      <c r="F127" s="1690">
        <f t="shared" si="14"/>
        <v>0</v>
      </c>
      <c r="G127" s="1690">
        <f t="shared" si="14"/>
        <v>0</v>
      </c>
      <c r="H127" s="1690">
        <f t="shared" si="14"/>
        <v>0</v>
      </c>
      <c r="I127" s="1690">
        <f t="shared" si="14"/>
        <v>0</v>
      </c>
      <c r="J127" s="1690">
        <f t="shared" si="14"/>
        <v>0</v>
      </c>
      <c r="K127" s="1690">
        <f t="shared" si="14"/>
        <v>0</v>
      </c>
      <c r="L127" s="1690">
        <f t="shared" si="14"/>
        <v>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0</v>
      </c>
      <c r="F129" s="1697">
        <f t="shared" si="15"/>
        <v>0</v>
      </c>
      <c r="G129" s="1697">
        <f t="shared" si="15"/>
        <v>0</v>
      </c>
      <c r="H129" s="1697">
        <f t="shared" si="15"/>
        <v>0</v>
      </c>
      <c r="I129" s="1697">
        <f t="shared" si="15"/>
        <v>0</v>
      </c>
      <c r="J129" s="1697">
        <f t="shared" si="15"/>
        <v>0</v>
      </c>
      <c r="K129" s="1697">
        <f t="shared" si="15"/>
        <v>0</v>
      </c>
      <c r="L129" s="1697">
        <f t="shared" si="15"/>
        <v>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7" t="s">
        <v>641</v>
      </c>
      <c r="B151" s="2167"/>
      <c r="C151" s="1690">
        <f>SUM(C129,C130,C139,C149,C150)</f>
        <v>0</v>
      </c>
      <c r="D151" s="1690">
        <f t="shared" ref="D151:K151" si="16">SUM(D129,D130,D139,D149,D150)</f>
        <v>0</v>
      </c>
      <c r="E151" s="1690">
        <f t="shared" si="16"/>
        <v>0</v>
      </c>
      <c r="F151" s="1690">
        <f t="shared" si="16"/>
        <v>0</v>
      </c>
      <c r="G151" s="1690">
        <f t="shared" si="16"/>
        <v>0</v>
      </c>
      <c r="H151" s="1690">
        <f t="shared" si="16"/>
        <v>0</v>
      </c>
      <c r="I151" s="1690">
        <f t="shared" si="16"/>
        <v>0</v>
      </c>
      <c r="J151" s="1690">
        <f t="shared" si="16"/>
        <v>0</v>
      </c>
      <c r="K151" s="1690">
        <f t="shared" si="16"/>
        <v>0</v>
      </c>
      <c r="L151" s="1690">
        <f>SUM(L129,L130,L139,L149,L150)</f>
        <v>0</v>
      </c>
    </row>
    <row r="152" spans="1:14" ht="12.75" customHeight="1" thickTop="1" x14ac:dyDescent="0.2">
      <c r="A152" s="2190" t="s">
        <v>1240</v>
      </c>
      <c r="B152" s="2191"/>
      <c r="C152" s="617"/>
      <c r="D152" s="617"/>
      <c r="E152" s="617"/>
      <c r="F152" s="617"/>
      <c r="G152" s="617"/>
      <c r="H152" s="617"/>
      <c r="I152" s="617"/>
      <c r="J152" s="615"/>
      <c r="K152" s="1704">
        <f>'Revenues 9-14'!D275-'Expenditures 15-22'!K151</f>
        <v>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5" t="s">
        <v>642</v>
      </c>
      <c r="B154" s="2177"/>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0</v>
      </c>
      <c r="I169" s="615"/>
      <c r="J169" s="615"/>
      <c r="K169" s="1691">
        <f>SUM(C169:H169)</f>
        <v>0</v>
      </c>
      <c r="L169" s="655">
        <v>0</v>
      </c>
    </row>
    <row r="170" spans="1:14" ht="33.75" customHeight="1" x14ac:dyDescent="0.2">
      <c r="A170" s="668" t="s">
        <v>1769</v>
      </c>
      <c r="B170" s="670" t="s">
        <v>31</v>
      </c>
      <c r="C170" s="615"/>
      <c r="D170" s="615"/>
      <c r="E170" s="615"/>
      <c r="F170" s="615"/>
      <c r="G170" s="615"/>
      <c r="H170" s="567">
        <v>0</v>
      </c>
      <c r="I170" s="615"/>
      <c r="J170" s="615"/>
      <c r="K170" s="1691">
        <f>SUM(C170:J170)</f>
        <v>0</v>
      </c>
      <c r="L170" s="567">
        <v>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0</v>
      </c>
      <c r="I172" s="637"/>
      <c r="J172" s="615"/>
      <c r="K172" s="1697">
        <f>SUM(K168,K169,K170,K171)</f>
        <v>0</v>
      </c>
      <c r="L172" s="1697">
        <f>SUM(L168,L169,L170,L171)</f>
        <v>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0</v>
      </c>
      <c r="I174" s="637"/>
      <c r="J174" s="615"/>
      <c r="K174" s="1697">
        <f>SUM(K160,K172,K173)</f>
        <v>0</v>
      </c>
      <c r="L174" s="1697">
        <f>SUM(L160,L172,L173)</f>
        <v>0</v>
      </c>
    </row>
    <row r="175" spans="1:14" ht="13.5" thickTop="1" x14ac:dyDescent="0.2">
      <c r="A175" s="2170" t="s">
        <v>1053</v>
      </c>
      <c r="B175" s="2171"/>
      <c r="C175" s="615"/>
      <c r="D175" s="615"/>
      <c r="E175" s="615"/>
      <c r="F175" s="615"/>
      <c r="G175" s="615"/>
      <c r="H175" s="617"/>
      <c r="I175" s="615"/>
      <c r="J175" s="615"/>
      <c r="K175" s="1704">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0</v>
      </c>
      <c r="F182" s="467">
        <v>0</v>
      </c>
      <c r="G182" s="467">
        <v>0</v>
      </c>
      <c r="H182" s="466">
        <v>0</v>
      </c>
      <c r="I182" s="467">
        <v>0</v>
      </c>
      <c r="J182" s="467">
        <v>0</v>
      </c>
      <c r="K182" s="1691">
        <f>SUM(C182:J182)</f>
        <v>0</v>
      </c>
      <c r="L182" s="466">
        <v>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0</v>
      </c>
      <c r="F184" s="1697">
        <f t="shared" si="17"/>
        <v>0</v>
      </c>
      <c r="G184" s="1697">
        <f t="shared" si="17"/>
        <v>0</v>
      </c>
      <c r="H184" s="1697">
        <f t="shared" si="17"/>
        <v>0</v>
      </c>
      <c r="I184" s="1697">
        <f t="shared" si="17"/>
        <v>0</v>
      </c>
      <c r="J184" s="1697">
        <f t="shared" si="17"/>
        <v>0</v>
      </c>
      <c r="K184" s="1697">
        <f>SUM(K180,K182,K183)</f>
        <v>0</v>
      </c>
      <c r="L184" s="1697">
        <f>SUM(L180, L182:L183)</f>
        <v>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0</v>
      </c>
      <c r="F210" s="1690">
        <f>SUM(F184,F185)</f>
        <v>0</v>
      </c>
      <c r="G210" s="1690">
        <f>SUM(G184,G185)</f>
        <v>0</v>
      </c>
      <c r="H210" s="1690">
        <f>SUM(H184,H185,H196,H208,H209)</f>
        <v>0</v>
      </c>
      <c r="I210" s="1690">
        <f>SUM(I184,I185)</f>
        <v>0</v>
      </c>
      <c r="J210" s="1690">
        <f>SUM(J184,J185)</f>
        <v>0</v>
      </c>
      <c r="K210" s="1691">
        <f>SUM(K184,K185,K196,K208,K209)</f>
        <v>0</v>
      </c>
      <c r="L210" s="1690">
        <f>SUM(L184,L185,L196,L208,L209)</f>
        <v>0</v>
      </c>
    </row>
    <row r="211" spans="1:14" ht="13.5" thickTop="1" x14ac:dyDescent="0.2">
      <c r="A211" s="2170" t="s">
        <v>1053</v>
      </c>
      <c r="B211" s="2171"/>
      <c r="C211" s="617"/>
      <c r="D211" s="617"/>
      <c r="E211" s="617"/>
      <c r="F211" s="617"/>
      <c r="G211" s="617"/>
      <c r="H211" s="617"/>
      <c r="I211" s="615"/>
      <c r="J211" s="615"/>
      <c r="K211" s="1704">
        <f>'Revenues 9-14'!F275-'Expenditures 15-22'!K210</f>
        <v>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2" t="s">
        <v>1022</v>
      </c>
      <c r="B213" s="2193"/>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0</v>
      </c>
      <c r="E215" s="615"/>
      <c r="F215" s="615"/>
      <c r="G215" s="615"/>
      <c r="H215" s="615"/>
      <c r="I215" s="615"/>
      <c r="J215" s="615"/>
      <c r="K215" s="1691">
        <f>D215</f>
        <v>0</v>
      </c>
      <c r="L215" s="466">
        <v>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0</v>
      </c>
      <c r="E217" s="615"/>
      <c r="F217" s="615"/>
      <c r="G217" s="615"/>
      <c r="H217" s="615"/>
      <c r="I217" s="615"/>
      <c r="J217" s="615"/>
      <c r="K217" s="1691">
        <f t="shared" si="19"/>
        <v>0</v>
      </c>
      <c r="L217" s="466">
        <v>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0</v>
      </c>
      <c r="E223" s="615"/>
      <c r="F223" s="615"/>
      <c r="G223" s="615"/>
      <c r="H223" s="615"/>
      <c r="I223" s="615"/>
      <c r="J223" s="615"/>
      <c r="K223" s="1691">
        <f t="shared" si="19"/>
        <v>0</v>
      </c>
      <c r="L223" s="466">
        <v>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0</v>
      </c>
      <c r="E229" s="615"/>
      <c r="F229" s="615"/>
      <c r="G229" s="615"/>
      <c r="H229" s="615"/>
      <c r="I229" s="615"/>
      <c r="J229" s="615"/>
      <c r="K229" s="1690">
        <f>SUM(K215:K228)</f>
        <v>0</v>
      </c>
      <c r="L229" s="1690">
        <f>SUM(L215:L228)</f>
        <v>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0</v>
      </c>
      <c r="E243" s="615"/>
      <c r="F243" s="615"/>
      <c r="G243" s="615"/>
      <c r="H243" s="615"/>
      <c r="I243" s="615"/>
      <c r="J243" s="615"/>
      <c r="K243" s="1690">
        <f>SUM(K240:K242)</f>
        <v>0</v>
      </c>
      <c r="L243" s="1690">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0</v>
      </c>
      <c r="E246" s="615"/>
      <c r="F246" s="615"/>
      <c r="G246" s="615"/>
      <c r="H246" s="615"/>
      <c r="I246" s="615"/>
      <c r="J246" s="615"/>
      <c r="K246" s="1692">
        <f t="shared" ref="K246:K256" si="21">D246</f>
        <v>0</v>
      </c>
      <c r="L246" s="466">
        <v>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0</v>
      </c>
      <c r="E257" s="615"/>
      <c r="F257" s="615"/>
      <c r="G257" s="615"/>
      <c r="H257" s="615"/>
      <c r="I257" s="615"/>
      <c r="J257" s="615"/>
      <c r="K257" s="1690">
        <f>SUM(K245:K256)</f>
        <v>0</v>
      </c>
      <c r="L257" s="1690">
        <f>SUM(L245:L256)</f>
        <v>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0</v>
      </c>
      <c r="E259" s="615"/>
      <c r="F259" s="615"/>
      <c r="G259" s="615"/>
      <c r="H259" s="615"/>
      <c r="I259" s="615"/>
      <c r="J259" s="615"/>
      <c r="K259" s="1692">
        <f>D259</f>
        <v>0</v>
      </c>
      <c r="L259" s="480">
        <v>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0</v>
      </c>
      <c r="E261" s="615"/>
      <c r="F261" s="615"/>
      <c r="G261" s="615"/>
      <c r="H261" s="615"/>
      <c r="I261" s="615"/>
      <c r="J261" s="615"/>
      <c r="K261" s="1690">
        <f>SUM(K259:K260)</f>
        <v>0</v>
      </c>
      <c r="L261" s="1690">
        <f>SUM(L259:L260)</f>
        <v>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0</v>
      </c>
      <c r="E264" s="615"/>
      <c r="F264" s="615"/>
      <c r="G264" s="615"/>
      <c r="H264" s="615"/>
      <c r="I264" s="615"/>
      <c r="J264" s="615"/>
      <c r="K264" s="1692">
        <f t="shared" ref="K264:K269" si="22">D264</f>
        <v>0</v>
      </c>
      <c r="L264" s="466">
        <v>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0</v>
      </c>
      <c r="E266" s="615"/>
      <c r="F266" s="615"/>
      <c r="G266" s="615"/>
      <c r="H266" s="615"/>
      <c r="I266" s="615"/>
      <c r="J266" s="615"/>
      <c r="K266" s="1692">
        <f t="shared" si="22"/>
        <v>0</v>
      </c>
      <c r="L266" s="466">
        <v>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0</v>
      </c>
      <c r="E270" s="615"/>
      <c r="F270" s="615"/>
      <c r="G270" s="615"/>
      <c r="H270" s="615"/>
      <c r="I270" s="615"/>
      <c r="J270" s="615"/>
      <c r="K270" s="1690">
        <f>SUM(K263:K269)</f>
        <v>0</v>
      </c>
      <c r="L270" s="1690">
        <f>SUM(L263:L269)</f>
        <v>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0</v>
      </c>
      <c r="E279" s="615"/>
      <c r="F279" s="615"/>
      <c r="G279" s="615"/>
      <c r="H279" s="615"/>
      <c r="I279" s="615"/>
      <c r="J279" s="615"/>
      <c r="K279" s="1697">
        <f>SUM(K238,K243,K257,K261,K270,K277,K278)</f>
        <v>0</v>
      </c>
      <c r="L279" s="1697">
        <f>SUM(L238,L243,L257,L261,L270,L277,L278)</f>
        <v>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8" t="s">
        <v>526</v>
      </c>
      <c r="B295" s="2189"/>
      <c r="C295" s="615"/>
      <c r="D295" s="1690">
        <f>SUM(D229,D279,D280,D285)</f>
        <v>0</v>
      </c>
      <c r="E295" s="615"/>
      <c r="F295" s="615"/>
      <c r="G295" s="615"/>
      <c r="H295" s="1690">
        <f>H293</f>
        <v>0</v>
      </c>
      <c r="I295" s="615"/>
      <c r="J295" s="615"/>
      <c r="K295" s="1690">
        <f>SUM(K229,K279,K280,K285,K293,K294)</f>
        <v>0</v>
      </c>
      <c r="L295" s="1690">
        <f>SUM(L229,L279,L280,L285,L293,L294)</f>
        <v>0</v>
      </c>
    </row>
    <row r="296" spans="1:14" ht="13.5" thickTop="1" x14ac:dyDescent="0.2">
      <c r="A296" s="2170" t="s">
        <v>1053</v>
      </c>
      <c r="B296" s="2171"/>
      <c r="C296" s="615"/>
      <c r="D296" s="617"/>
      <c r="E296" s="615"/>
      <c r="F296" s="615"/>
      <c r="G296" s="615"/>
      <c r="H296" s="686"/>
      <c r="I296" s="615"/>
      <c r="J296" s="615"/>
      <c r="K296" s="1704">
        <f>'Revenues 9-14'!G275-'Expenditures 15-22'!K295</f>
        <v>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0" t="s">
        <v>145</v>
      </c>
      <c r="B298" s="2174"/>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5" t="s">
        <v>295</v>
      </c>
      <c r="B312" s="2186"/>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1" t="s">
        <v>1053</v>
      </c>
      <c r="B313" s="2182"/>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4" t="s">
        <v>151</v>
      </c>
      <c r="B315" s="2195"/>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6" t="s">
        <v>954</v>
      </c>
      <c r="B317" s="2195"/>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183" t="s">
        <v>1053</v>
      </c>
      <c r="B343" s="2184"/>
      <c r="C343" s="615"/>
      <c r="D343" s="615"/>
      <c r="E343" s="615"/>
      <c r="F343" s="615"/>
      <c r="G343" s="615"/>
      <c r="H343" s="615"/>
      <c r="I343" s="615"/>
      <c r="J343" s="615"/>
      <c r="K343" s="1704">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3" t="s">
        <v>1023</v>
      </c>
      <c r="B345" s="2174"/>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70" t="s">
        <v>1053</v>
      </c>
      <c r="B368" s="2171"/>
      <c r="C368" s="653"/>
      <c r="D368" s="653"/>
      <c r="E368" s="625"/>
      <c r="F368" s="625"/>
      <c r="G368" s="625"/>
      <c r="H368" s="625"/>
      <c r="I368" s="625"/>
      <c r="J368" s="622"/>
      <c r="K368" s="1691">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4d435f69-8686-490b-bd6d-b153bf22ab50"/>
    <ds:schemaRef ds:uri="http://purl.org/dc/terms/"/>
    <ds:schemaRef ds:uri="d21dc803-237d-4c68-8692-8d731fd29118"/>
    <ds:schemaRef ds:uri="http://purl.org/dc/elements/1.1/"/>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6ce3111e-7420-4802-b50a-75d4e9a0b980"/>
    <ds:schemaRef ds:uri="http://schemas.microsoft.com/sharepoint/v3"/>
    <ds:schemaRef ds:uri="http://purl.org/dc/dcmityp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2018-10-19T16:12:51Z</cp:lastPrinted>
  <dcterms:created xsi:type="dcterms:W3CDTF">2003-10-29T19:06:34Z</dcterms:created>
  <dcterms:modified xsi:type="dcterms:W3CDTF">2018-11-13T17:04:20Z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