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19200" windowHeight="11085" tabRatio="79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Sheet1" sheetId="183"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FQC">#REF!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9"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F131" i="34" s="1"/>
  <c r="C224" i="5"/>
  <c r="C228" i="5"/>
  <c r="C259" i="5"/>
  <c r="B7761" i="106"/>
  <c r="L127" i="29"/>
  <c r="L129" i="29" s="1"/>
  <c r="L139" i="29"/>
  <c r="L149" i="29"/>
  <c r="I7" i="145"/>
  <c r="I6" i="145"/>
  <c r="D82" i="36"/>
  <c r="D78" i="36"/>
  <c r="K75" i="29"/>
  <c r="F52" i="34" s="1"/>
  <c r="K130" i="29"/>
  <c r="K185" i="29"/>
  <c r="F14" i="4" s="1"/>
  <c r="B2597" i="106" s="1"/>
  <c r="D2597" i="106"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F111" i="34"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D184" i="5"/>
  <c r="B5425" i="106" s="1"/>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G14" i="4"/>
  <c r="B2609" i="106" s="1"/>
  <c r="D2609" i="106" s="1"/>
  <c r="F13" i="4"/>
  <c r="B2596" i="106" s="1"/>
  <c r="D2596" i="106" s="1"/>
  <c r="D14" i="4"/>
  <c r="B2570" i="106" s="1"/>
  <c r="D2570" i="106" s="1"/>
  <c r="B2633" i="106"/>
  <c r="D2633" i="106" s="1"/>
  <c r="D7" i="118"/>
  <c r="D8" i="118"/>
  <c r="D9" i="118"/>
  <c r="H14" i="118"/>
  <c r="H19" i="118"/>
  <c r="H24" i="118"/>
  <c r="H28" i="118"/>
  <c r="H33" i="118"/>
  <c r="D22" i="37"/>
  <c r="J22" i="37"/>
  <c r="L22" i="37"/>
  <c r="D24" i="37"/>
  <c r="B4270" i="106" s="1"/>
  <c r="D4270" i="106" s="1"/>
  <c r="D13" i="7"/>
  <c r="B3726" i="106" s="1"/>
  <c r="D3726" i="106" s="1"/>
  <c r="F136" i="34"/>
  <c r="B5599" i="106"/>
  <c r="D5599" i="106" s="1"/>
  <c r="H173" i="5"/>
  <c r="B5906" i="106" s="1"/>
  <c r="D5906" i="106" s="1"/>
  <c r="D7" i="7"/>
  <c r="B1763" i="106" s="1"/>
  <c r="D1763" i="106" s="1"/>
  <c r="B1746" i="106"/>
  <c r="D1746" i="106" s="1"/>
  <c r="D11" i="7"/>
  <c r="B1768" i="106" s="1"/>
  <c r="D1768" i="106" s="1"/>
  <c r="D15" i="7"/>
  <c r="B1772" i="106" s="1"/>
  <c r="D1772" i="106" s="1"/>
  <c r="H6" i="4" l="1"/>
  <c r="B2656" i="106" s="1"/>
  <c r="D2656" i="106" s="1"/>
  <c r="H29" i="118"/>
  <c r="N22" i="3"/>
  <c r="B283" i="106" s="1"/>
  <c r="D283" i="106" s="1"/>
  <c r="C14" i="4"/>
  <c r="B2558" i="106" s="1"/>
  <c r="D2558" i="106" s="1"/>
  <c r="B4411" i="106"/>
  <c r="D4411" i="106" s="1"/>
  <c r="K274" i="5"/>
  <c r="F172" i="5"/>
  <c r="B5644" i="106" s="1"/>
  <c r="D5644" i="106" s="1"/>
  <c r="F19" i="7"/>
  <c r="B1807" i="106" s="1"/>
  <c r="D1807" i="106" s="1"/>
  <c r="F65" i="34"/>
  <c r="D37" i="108"/>
  <c r="E30" i="108"/>
  <c r="F37" i="108"/>
  <c r="E28" i="108"/>
  <c r="D26" i="108"/>
  <c r="B6995" i="106"/>
  <c r="D6995" i="106" s="1"/>
  <c r="B2836" i="106"/>
  <c r="D2836" i="106" s="1"/>
  <c r="F36" i="34"/>
  <c r="F21" i="8"/>
  <c r="H109" i="5"/>
  <c r="B6025" i="106" s="1"/>
  <c r="D6025" i="106" s="1"/>
  <c r="D11" i="37"/>
  <c r="G15" i="4"/>
  <c r="B6032" i="106" s="1"/>
  <c r="D6032" i="106" s="1"/>
  <c r="F127" i="34"/>
  <c r="B4373" i="106"/>
  <c r="D4373" i="106" s="1"/>
  <c r="E109" i="5"/>
  <c r="E4" i="4" s="1"/>
  <c r="B2630" i="106" s="1"/>
  <c r="D2630" i="106" s="1"/>
  <c r="G38" i="108"/>
  <c r="E29" i="108"/>
  <c r="F26" i="108"/>
  <c r="F41" i="108" s="1"/>
  <c r="G43" i="108" s="1"/>
  <c r="D31" i="36"/>
  <c r="B3254" i="106"/>
  <c r="D3254" i="106" s="1"/>
  <c r="B1124" i="106"/>
  <c r="D1124" i="106" s="1"/>
  <c r="L13" i="11"/>
  <c r="B2060" i="106" s="1"/>
  <c r="D2060" i="106" s="1"/>
  <c r="L312" i="29"/>
  <c r="C109" i="5"/>
  <c r="B5121" i="106" s="1"/>
  <c r="D5121" i="106" s="1"/>
  <c r="D12" i="7"/>
  <c r="B1769" i="106" s="1"/>
  <c r="D1769"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K173" i="5"/>
  <c r="K6" i="4" s="1"/>
  <c r="B3570" i="106" s="1"/>
  <c r="D3570" i="106" s="1"/>
  <c r="J274" i="5"/>
  <c r="B7054" i="106" s="1"/>
  <c r="D7054" i="106" s="1"/>
  <c r="L367" i="29"/>
  <c r="F46" i="34"/>
  <c r="B3669" i="106"/>
  <c r="D3669" i="106" s="1"/>
  <c r="K350" i="29"/>
  <c r="B3621" i="106"/>
  <c r="D3621" i="106" s="1"/>
  <c r="C367" i="29"/>
  <c r="B6191" i="106"/>
  <c r="D6191" i="106" s="1"/>
  <c r="J41" i="3"/>
  <c r="D51" i="36" s="1"/>
  <c r="D6103" i="106"/>
  <c r="C129" i="29"/>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B2657" i="106"/>
  <c r="D2657" i="106" s="1"/>
  <c r="D274" i="5"/>
  <c r="B3447" i="106"/>
  <c r="D3447" i="106" s="1"/>
  <c r="B7270" i="106"/>
  <c r="J7" i="4" l="1"/>
  <c r="B1317" i="106"/>
  <c r="D1317" i="106" s="1"/>
  <c r="F173" i="5"/>
  <c r="B1879" i="106"/>
  <c r="D1879" i="106" s="1"/>
  <c r="H22" i="37"/>
  <c r="N23" i="3"/>
  <c r="B284" i="106" s="1"/>
  <c r="D284" i="106" s="1"/>
  <c r="H4" i="4"/>
  <c r="L114" i="29"/>
  <c r="C114" i="29"/>
  <c r="B757" i="106" s="1"/>
  <c r="D757" i="106" s="1"/>
  <c r="C4" i="4"/>
  <c r="B2551" i="106" s="1"/>
  <c r="D2551" i="106" s="1"/>
  <c r="D44" i="36"/>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2655" i="106" l="1"/>
  <c r="D2655" i="106" s="1"/>
  <c r="H8" i="4"/>
  <c r="F6" i="4"/>
  <c r="B2593" i="106" s="1"/>
  <c r="D2593" i="106" s="1"/>
  <c r="B5653" i="106"/>
  <c r="D5653" i="106" s="1"/>
  <c r="F275" i="5"/>
  <c r="B5720" i="106" s="1"/>
  <c r="D5720" i="106" s="1"/>
  <c r="G41" i="108"/>
  <c r="J8" i="4"/>
  <c r="B6223" i="106" s="1"/>
  <c r="D6223"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10" i="4" l="1"/>
  <c r="B6225" i="106" s="1"/>
  <c r="D6225" i="106" s="1"/>
  <c r="J20" i="4"/>
  <c r="F8" i="4"/>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F10" i="4"/>
  <c r="B4125" i="106" s="1"/>
  <c r="D4125" i="106" s="1"/>
  <c r="D8" i="146"/>
  <c r="B2595" i="106"/>
  <c r="D259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<sst xmlns="http://schemas.openxmlformats.org/spreadsheetml/2006/main" count="5030" uniqueCount="2107">
  <si>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</si>
  <si>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</si>
  <si>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</si>
  <si>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</si>
  <si>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</si>
  <si>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</si>
  <si>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</si>
  <si>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</si>
  <si>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</si>
  <si>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</si>
  <si>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</si>
  <si>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</si>
  <si>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</si>
  <si>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</si>
  <si>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</si>
  <si>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</si>
  <si>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</si>
  <si>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</si>
  <si>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</si>
  <si>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</si>
  <si>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</si>
  <si>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</si>
  <si>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</si>
  <si>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</si>
  <si>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</si>
  <si>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</si>
  <si>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</si>
  <si>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</si>
  <si>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</si>
  <si>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</si>
  <si>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</si>
  <si>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</si>
  <si>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</si>
  <si>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</si>
  <si>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</si>
  <si>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</si>
  <si>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</si>
  <si>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</si>
  <si>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</si>
  <si>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</si>
  <si>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</si>
  <si>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</si>
  <si>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</si>
  <si>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</si>
  <si>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</si>
  <si>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</si>
  <si>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</si>
  <si>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</si>
  <si>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</si>
  <si>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</si>
  <si>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</si>
  <si>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</si>
  <si>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</si>
  <si>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</si>
  <si>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</si>
  <si>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</si>
  <si>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</si>
  <si>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</si>
  <si>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</si>
  <si>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</si>
  <si>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</si>
  <si>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</si>
  <si>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</si>
  <si>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</si>
  <si>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</si>
  <si>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</si>
  <si>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</si>
  <si>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</si>
  <si>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</si>
  <si>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</si>
  <si>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</si>
  <si>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</si>
  <si>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</si>
  <si>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</si>
  <si>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</si>
  <si>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</si>
  <si>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</si>
  <si>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</si>
  <si>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</si>
  <si>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</si>
  <si>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</si>
  <si>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</si>
  <si>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</si>
  <si>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</si>
  <si>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</si>
  <si>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</si>
  <si>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</si>
  <si>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</si>
  <si>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</si>
  <si>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</si>
  <si>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</si>
  <si>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</si>
  <si>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</si>
  <si>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</si>
  <si>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</si>
  <si>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</si>
  <si>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</si>
  <si>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</si>
  <si>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</si>
  <si>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</si>
  <si>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</si>
  <si>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</si>
  <si>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</si>
  <si>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</si>
  <si>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</si>
  <si>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</si>
  <si>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</si>
  <si>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</si>
  <si>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</si>
  <si>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</si>
  <si>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</si>
  <si>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</si>
  <si>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</si>
  <si>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</si>
  <si>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</si>
  <si>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</si>
  <si>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</si>
  <si>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</si>
  <si>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</si>
  <si>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</si>
  <si>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</si>
  <si>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</si>
  <si>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</si>
  <si>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</si>
  <si>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</si>
  <si>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</si>
  <si>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</si>
  <si>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</si>
  <si>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</si>
  <si>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</si>
  <si>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</si>
  <si>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</si>
  <si>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</si>
  <si>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</si>
  <si>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</si>
  <si>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</si>
  <si>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</si>
  <si>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</si>
  <si>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</si>
  <si>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</si>
  <si>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</si>
  <si>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</si>
  <si>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</si>
  <si>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</si>
  <si>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</si>
  <si>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</si>
  <si>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</si>
  <si>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</si>
  <si>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</si>
  <si>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</si>
  <si>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</si>
  <si>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</si>
  <si>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</si>
  <si>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</si>
  <si>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</si>
  <si>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</si>
  <si>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</si>
  <si>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</si>
  <si>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</si>
  <si>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</si>
  <si>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</si>
  <si>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</si>
  <si>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</si>
  <si>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</si>
  <si>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</si>
  <si>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</si>
  <si>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</si>
  <si>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</si>
  <si>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</si>
  <si>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</si>
  <si>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</si>
  <si>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</si>
  <si>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</si>
  <si>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</si>
  <si>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</si>
  <si>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</si>
  <si>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</si>
  <si>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</si>
  <si>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</si>
  <si>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</si>
  <si>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</si>
  <si>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</si>
  <si>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</si>
  <si>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</si>
  <si>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</si>
  <si>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</si>
  <si>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</si>
  <si>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</si>
  <si>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</si>
  <si>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</si>
  <si>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</si>
  <si>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</si>
  <si>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</si>
  <si>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</si>
  <si>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</si>
  <si>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</si>
  <si>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</si>
  <si>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</si>
  <si>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</si>
  <si>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</si>
  <si>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</si>
  <si>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</si>
  <si>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</si>
  <si>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</si>
  <si>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</si>
  <si>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</si>
  <si>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</si>
  <si>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</si>
  <si>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</si>
  <si>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</si>
  <si>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</si>
  <si>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</si>
  <si>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</si>
  <si>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</si>
  <si>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</si>
  <si>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</si>
  <si>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</si>
  <si>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</si>
  <si>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</si>
  <si>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</si>
  <si>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</si>
  <si>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</si>
  <si>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</si>
  <si>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</si>
  <si>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</si>
  <si>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</si>
  <si>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</si>
  <si>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</si>
  <si>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</si>
  <si>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</si>
  <si>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</si>
  <si>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</si>
  <si>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</si>
  <si>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</si>
  <si>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</si>
  <si>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</si>
  <si>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</si>
  <si>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</si>
  <si>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</si>
  <si>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</si>
  <si>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</si>
  <si>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</si>
  <si>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</si>
  <si>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</si>
  <si>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</si>
  <si>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</si>
  <si>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</si>
  <si>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</si>
  <si>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</si>
  <si>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</si>
  <si>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</si>
  <si>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</si>
  <si>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</si>
  <si>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</si>
  <si>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</si>
  <si>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</si>
  <si>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</si>
  <si>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</si>
  <si>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</si>
  <si>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</si>
  <si>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</si>
  <si>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</si>
  <si>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</si>
  <si>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</si>
  <si>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</si>
  <si>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</si>
  <si>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</si>
  <si>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</si>
  <si>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</si>
  <si>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</si>
  <si>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</si>
  <si>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</si>
  <si>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</si>
  <si>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</si>
  <si>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</si>
  <si>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</si>
  <si>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</si>
  <si>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</si>
  <si>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</si>
  <si>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</si>
  <si>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</si>
  <si>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</si>
  <si>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</si>
  <si>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</si>
  <si>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</si>
  <si>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</si>
  <si>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</si>
  <si>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</si>
  <si>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</si>
  <si>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</si>
  <si>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</si>
  <si>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</si>
  <si>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</si>
  <si>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</si>
  <si>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</si>
  <si>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</si>
  <si>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</si>
  <si>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</si>
  <si>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</si>
  <si>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</si>
  <si>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</si>
  <si>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</si>
  <si>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</si>
  <si>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</si>
  <si>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</si>
  <si>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</si>
  <si>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</si>
  <si>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</si>
  <si>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</si>
  <si>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</si>
  <si>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</si>
  <si>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</si>
  <si>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</si>
  <si>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</si>
  <si>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</si>
  <si>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</si>
  <si>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</si>
  <si>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</si>
  <si>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</si>
  <si>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</si>
  <si>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</si>
  <si>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</si>
  <si>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</si>
  <si>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</si>
  <si>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</si>
  <si>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</si>
  <si>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</si>
  <si>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</si>
  <si>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</si>
  <si>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</si>
  <si>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</si>
  <si>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</si>
  <si>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</si>
  <si>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</si>
  <si>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</si>
  <si>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</si>
  <si>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</si>
  <si>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</si>
  <si>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</si>
  <si>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</si>
  <si>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</si>
  <si>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</si>
  <si>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</si>
  <si>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</si>
  <si>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</si>
  <si>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</si>
  <si>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</si>
  <si>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</si>
  <si>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</si>
  <si>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</si>
  <si>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</si>
  <si>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</si>
  <si>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</si>
  <si>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</si>
  <si>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</si>
  <si>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</si>
  <si>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</si>
  <si>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</si>
  <si>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</si>
  <si>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</si>
  <si>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</si>
  <si>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</si>
  <si>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</si>
  <si>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</si>
  <si>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</si>
  <si>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</si>
  <si>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</si>
  <si>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</si>
  <si>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</si>
  <si>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</si>
  <si>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</si>
  <si>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</si>
  <si>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</si>
  <si>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</si>
  <si>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</si>
  <si>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</si>
  <si>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</si>
  <si>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</si>
  <si>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</si>
  <si>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</si>
  <si>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</si>
  <si>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</si>
  <si>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</si>
  <si>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</si>
  <si>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</si>
  <si>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</si>
  <si>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</si>
  <si>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</si>
  <si>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</si>
  <si>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</si>
  <si>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</si>
  <si>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</si>
  <si>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</si>
  <si>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</si>
  <si>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</si>
  <si>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</si>
  <si>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</si>
  <si>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</si>
  <si>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</si>
  <si>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</si>
  <si>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</si>
  <si>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</si>
  <si>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</si>
  <si>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</si>
  <si>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</si>
  <si>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</si>
  <si>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</si>
  <si>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</si>
  <si>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</si>
  <si>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</si>
  <si>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</si>
  <si>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</si>
  <si>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</si>
  <si>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</si>
  <si>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</si>
  <si>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</si>
  <si>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</si>
  <si>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</si>
  <si>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</si>
  <si>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</si>
  <si>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</si>
  <si>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</si>
  <si>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</si>
  <si>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</si>
  <si>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</si>
  <si>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</si>
  <si>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</si>
  <si>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</si>
  <si>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</si>
  <si>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</si>
  <si>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</si>
  <si>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</si>
  <si>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</si>
  <si>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</si>
  <si>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</si>
  <si>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</si>
  <si>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</si>
  <si>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</si>
  <si>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</si>
  <si>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</si>
  <si>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</si>
  <si>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</si>
  <si>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</si>
  <si>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</si>
  <si>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</si>
  <si>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</si>
  <si>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</si>
  <si>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</si>
  <si>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</si>
  <si>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</si>
  <si>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</si>
  <si>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</si>
  <si>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</si>
  <si>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</si>
  <si>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</si>
  <si>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</si>
  <si>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</si>
  <si>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</si>
  <si>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</si>
  <si>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</si>
  <si>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</si>
  <si>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</si>
  <si>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</si>
  <si>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</si>
  <si>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</si>
  <si>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</si>
  <si>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</si>
  <si>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</si>
  <si>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</si>
  <si>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</si>
  <si>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</si>
  <si>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</si>
  <si>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</si>
  <si>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</si>
  <si>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</si>
  <si>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</si>
  <si>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</si>
  <si>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</si>
  <si>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</si>
  <si>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</si>
  <si>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</si>
  <si>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</si>
  <si>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</si>
  <si>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</si>
  <si>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</si>
  <si>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</si>
  <si>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</si>
  <si>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</si>
  <si>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</si>
  <si>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</si>
  <si>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</si>
  <si>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</si>
  <si>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</si>
  <si>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</si>
  <si>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</si>
  <si>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</si>
  <si>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</si>
  <si>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</si>
  <si>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</si>
  <si>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</si>
  <si>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</si>
  <si>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</si>
  <si>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</si>
  <si>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</si>
  <si>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</si>
  <si>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</si>
  <si>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</si>
  <si>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</si>
  <si>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</si>
  <si>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</si>
  <si>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</si>
  <si>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</si>
  <si>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</si>
  <si>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</si>
  <si>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</si>
  <si>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</si>
  <si>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</si>
  <si>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</si>
  <si>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</si>
  <si>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</si>
  <si>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</si>
  <si>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</si>
  <si>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</si>
  <si>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</si>
  <si>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</si>
  <si>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</si>
  <si>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</si>
  <si>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</si>
  <si>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</si>
  <si>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</si>
  <si>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</si>
  <si>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</si>
  <si>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</si>
  <si>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</si>
  <si>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</si>
  <si>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</si>
  <si>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</si>
  <si>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</si>
  <si>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</si>
  <si>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</si>
  <si>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</si>
  <si>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</si>
  <si>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</si>
  <si>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</si>
  <si>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</si>
  <si>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</si>
  <si>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</si>
  <si>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</si>
  <si>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</si>
  <si>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</si>
  <si>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</si>
  <si>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</si>
  <si>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</si>
  <si>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</si>
  <si>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</si>
  <si>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</si>
  <si>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</si>
  <si>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</si>
  <si>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</si>
  <si>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</si>
  <si>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</si>
  <si>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</si>
  <si>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</si>
  <si>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</si>
  <si>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</si>
  <si>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</si>
  <si>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</si>
  <si>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</si>
  <si>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</si>
  <si>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</si>
  <si>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</si>
  <si>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</si>
  <si>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</si>
  <si>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</si>
  <si>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</si>
  <si>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</si>
  <si>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</si>
  <si>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</si>
  <si>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</si>
  <si>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</si>
  <si>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</si>
  <si>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</si>
  <si>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</si>
  <si>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</si>
  <si>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</si>
  <si>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</si>
  <si>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</si>
  <si>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</si>
  <si>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</si>
  <si>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</si>
  <si>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</si>
  <si>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</si>
  <si>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</si>
  <si>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</si>
  <si>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</si>
  <si>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</si>
  <si>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</si>
  <si>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</si>
  <si>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</si>
  <si>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</si>
  <si>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</si>
  <si>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</si>
  <si>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</si>
  <si>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</si>
  <si>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</si>
  <si>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</si>
  <si>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</si>
  <si>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</si>
  <si>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</si>
  <si>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</si>
  <si>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</si>
  <si>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</si>
  <si>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</si>
  <si>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</si>
  <si>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</si>
  <si>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</si>
  <si>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</si>
  <si>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</si>
  <si>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</si>
  <si>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</si>
  <si>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</si>
  <si>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</si>
  <si>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</si>
  <si>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</si>
  <si>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</si>
  <si>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</si>
  <si>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</si>
  <si>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</si>
  <si>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</si>
  <si>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</si>
  <si>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</si>
  <si>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</si>
  <si>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</si>
  <si>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</si>
  <si>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</si>
  <si>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</si>
  <si>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</si>
  <si>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</si>
  <si>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</si>
  <si>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</si>
  <si>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</si>
  <si>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</si>
  <si>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</si>
  <si>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</si>
  <si>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</si>
  <si>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</si>
  <si>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</si>
  <si>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</si>
  <si>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</si>
  <si>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</si>
  <si>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</si>
  <si>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</si>
  <si>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</si>
  <si>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</si>
  <si>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</si>
  <si>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</si>
  <si>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</si>
  <si>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</si>
  <si>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</si>
  <si>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</si>
  <si>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</si>
  <si>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</si>
  <si>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</si>
  <si>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</si>
  <si>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</si>
  <si>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</si>
  <si>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</si>
  <si>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</si>
  <si>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</si>
  <si>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</si>
  <si>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</si>
  <si>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</si>
  <si>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</si>
  <si>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</si>
  <si>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</si>
  <si>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</si>
  <si>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</si>
  <si>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</si>
  <si>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</si>
  <si>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</si>
  <si>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</si>
  <si>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</si>
  <si>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</si>
  <si>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</si>
  <si>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</si>
  <si>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</si>
  <si>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</si>
  <si>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</si>
  <si>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</si>
  <si>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</si>
  <si>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</si>
  <si>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</si>
  <si>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</si>
  <si>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</si>
  <si>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</si>
  <si>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</si>
  <si>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</si>
  <si>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</si>
  <si>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</si>
  <si>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</si>
  <si>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</si>
  <si>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</si>
  <si>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</si>
  <si>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</si>
  <si>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</si>
  <si>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</si>
  <si>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</si>
  <si>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</si>
  <si>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</si>
  <si>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</si>
  <si>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</si>
  <si>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</si>
  <si>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</si>
  <si>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</si>
  <si>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</si>
  <si>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</si>
  <si>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</si>
  <si>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</si>
  <si>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</si>
  <si>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</si>
  <si>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</si>
  <si>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</si>
  <si>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</si>
  <si>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</si>
  <si>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</si>
  <si>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</si>
  <si>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</si>
  <si>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</si>
  <si>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</si>
  <si>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</si>
  <si>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</si>
  <si>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</si>
  <si>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</si>
  <si>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</si>
  <si>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</si>
  <si>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</si>
  <si>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</si>
  <si>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</si>
  <si>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</si>
  <si>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</si>
  <si>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</si>
  <si>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</si>
  <si>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</si>
  <si>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</si>
  <si>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</si>
  <si>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</si>
  <si>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</si>
  <si>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</si>
  <si>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</si>
  <si>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</si>
  <si>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</si>
  <si>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</si>
  <si>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</si>
  <si>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</si>
  <si>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</si>
  <si>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</si>
  <si>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</si>
  <si>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</si>
  <si>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</si>
  <si>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</si>
  <si>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</si>
  <si>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</si>
  <si>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</si>
  <si>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</si>
  <si>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</si>
  <si>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</si>
  <si>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</si>
  <si>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</si>
  <si>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</si>
  <si>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</si>
  <si>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</si>
  <si>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</si>
  <si>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</si>
  <si>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</si>
  <si>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</si>
  <si>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</si>
  <si>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</si>
  <si>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</si>
  <si>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</si>
  <si>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</si>
  <si>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</si>
  <si>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</si>
  <si>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</si>
  <si>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</si>
  <si>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</si>
  <si>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</si>
  <si>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</si>
  <si>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</si>
  <si>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</si>
  <si>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</si>
  <si>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</si>
  <si>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</si>
  <si>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</si>
  <si>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</si>
  <si>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</si>
  <si>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</si>
  <si>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</si>
  <si>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</si>
  <si>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</si>
  <si>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</si>
  <si>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</si>
  <si>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</si>
  <si>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</si>
  <si>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</si>
  <si>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</si>
  <si>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</si>
  <si>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</si>
  <si>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</si>
  <si>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</si>
  <si>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</si>
  <si>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</si>
  <si>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</si>
  <si>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</si>
  <si>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</si>
  <si>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</si>
  <si>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</si>
  <si>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</si>
  <si>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</si>
  <si>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</si>
  <si>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</si>
  <si>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</si>
  <si>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</si>
  <si>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</si>
  <si>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</si>
  <si>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</si>
  <si>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</si>
  <si>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</si>
  <si>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</si>
  <si>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</si>
  <si>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</si>
  <si>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</si>
  <si>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</si>
  <si>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</si>
  <si>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</si>
  <si>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</si>
  <si>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</si>
  <si>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</si>
  <si>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</si>
  <si>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</si>
  <si>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</si>
  <si>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</si>
  <si>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</si>
  <si>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</si>
  <si>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</si>
  <si>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</si>
  <si>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</si>
  <si>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</si>
  <si>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</si>
  <si>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</si>
  <si>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</si>
  <si>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</si>
  <si>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</si>
  <si>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</si>
  <si>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</si>
  <si>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</si>
  <si>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</si>
  <si>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</si>
  <si>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</si>
  <si>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</si>
  <si>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</si>
  <si>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</si>
  <si>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</si>
  <si>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</si>
  <si>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</si>
  <si>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</si>
  <si>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</si>
  <si>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</si>
  <si>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</si>
  <si>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</si>
  <si>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</si>
  <si>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</si>
  <si>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</si>
  <si>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</si>
  <si>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</si>
  <si>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</si>
  <si>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</si>
  <si>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</si>
  <si>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</si>
  <si>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</si>
  <si>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</si>
  <si>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</si>
  <si>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</si>
  <si>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</si>
  <si>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</si>
  <si>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</si>
  <si>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</si>
  <si>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</si>
  <si>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</si>
  <si>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</si>
  <si>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</si>
  <si>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</si>
  <si>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</si>
  <si>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</si>
  <si>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</si>
  <si>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</si>
  <si>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</si>
  <si>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</si>
  <si>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</si>
  <si>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</si>
  <si>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</si>
  <si>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</si>
  <si>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</si>
  <si>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</si>
  <si>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</si>
  <si>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</si>
  <si>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</si>
  <si>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</si>
  <si>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</si>
  <si>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</si>
  <si>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</si>
  <si>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</si>
  <si>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</si>
  <si>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</si>
  <si>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</si>
  <si>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</si>
  <si>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</si>
  <si>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</si>
  <si>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</si>
  <si>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</si>
  <si>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</si>
  <si>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</si>
  <si>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</si>
  <si>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</si>
  <si>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</si>
  <si>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</si>
  <si>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</si>
  <si>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</si>
  <si>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</si>
  <si>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</si>
  <si>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</si>
  <si>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</si>
  <si>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</si>
  <si>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</si>
  <si>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</si>
  <si>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</si>
  <si>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</si>
  <si>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</si>
  <si>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</si>
  <si>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</si>
  <si>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</si>
  <si>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</si>
  <si>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</si>
  <si>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</si>
  <si>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</si>
  <si>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</si>
  <si>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</si>
  <si>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</si>
  <si>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</si>
  <si>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</si>
  <si>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</si>
  <si>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</si>
  <si>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</si>
  <si>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</si>
  <si>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</si>
  <si>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</si>
  <si>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</si>
  <si>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</si>
  <si>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</si>
  <si>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</si>
  <si>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</si>
  <si>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</si>
  <si>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</si>
  <si>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</si>
  <si>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</si>
  <si>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</si>
  <si>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</si>
  <si>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</si>
  <si>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</si>
  <si>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</si>
  <si>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</si>
  <si>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</si>
  <si>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</si>
  <si>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</si>
  <si>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</si>
  <si>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</si>
  <si>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</si>
  <si>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</si>
  <si>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</si>
  <si>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</si>
  <si>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</si>
  <si>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</si>
  <si>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</si>
  <si>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</si>
  <si>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</si>
  <si>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</si>
  <si>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</si>
  <si>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</si>
  <si>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</si>
  <si>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</si>
  <si>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</si>
  <si>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</si>
  <si>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</si>
  <si>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</si>
  <si>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</si>
  <si>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</si>
  <si>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</si>
  <si>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</si>
  <si>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</si>
  <si>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</si>
  <si>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</si>
  <si>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</si>
  <si>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</si>
  <si>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</si>
  <si>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</si>
  <si>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</si>
  <si>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</si>
  <si>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</si>
  <si>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</si>
  <si>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</si>
  <si>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</si>
  <si>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</si>
  <si>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</si>
  <si>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</si>
  <si>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</si>
  <si>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</si>
  <si>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</si>
  <si>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</si>
  <si>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</si>
  <si>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</si>
  <si>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</si>
  <si>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</si>
  <si>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</si>
  <si>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</si>
  <si>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</si>
  <si>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</si>
  <si>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</si>
  <si>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</si>
  <si>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</si>
  <si>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</si>
  <si>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</si>
  <si>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</si>
  <si>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</si>
  <si>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</si>
  <si>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</si>
  <si>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</si>
  <si>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</si>
  <si>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</si>
  <si>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</si>
  <si>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</si>
  <si>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</si>
  <si>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</si>
  <si>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</si>
  <si>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</si>
  <si>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</si>
  <si>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</si>
  <si>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</si>
  <si>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</si>
  <si>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</si>
  <si>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</si>
  <si>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</si>
  <si>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</si>
  <si>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</si>
  <si>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</si>
  <si>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</si>
  <si>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</si>
  <si>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</si>
  <si>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</si>
  <si>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</si>
  <si>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</si>
  <si>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</si>
  <si>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</si>
  <si>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</si>
  <si>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</si>
  <si>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</si>
  <si>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</si>
  <si>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</si>
  <si>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</si>
  <si>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</si>
  <si>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</si>
  <si>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</si>
  <si>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</si>
  <si>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</si>
  <si>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</si>
  <si>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</si>
  <si>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</si>
  <si>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</si>
  <si>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</si>
  <si>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</si>
  <si>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</si>
  <si>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</si>
  <si>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</si>
  <si>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</si>
  <si>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</si>
  <si>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</si>
  <si>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</si>
  <si>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</si>
  <si>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</si>
  <si>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</si>
  <si>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</si>
  <si>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</si>
  <si>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</si>
  <si>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</si>
  <si>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</si>
  <si>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</si>
  <si>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</si>
  <si>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</si>
  <si>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</si>
  <si>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</si>
  <si>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</si>
  <si>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</si>
  <si>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</si>
  <si>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</si>
  <si>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</si>
  <si>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</si>
  <si>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</si>
  <si>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</si>
  <si>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</si>
  <si>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</si>
  <si>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</si>
  <si>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</si>
  <si>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</si>
  <si>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</si>
  <si>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</si>
  <si>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</si>
  <si>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</si>
  <si>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</si>
  <si>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</si>
  <si>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</si>
  <si>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</si>
  <si>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</si>
  <si>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</si>
  <si>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</si>
  <si>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</si>
  <si>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</si>
  <si>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</si>
  <si>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</si>
  <si>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</si>
  <si>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</si>
  <si>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</si>
  <si>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</si>
  <si>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</si>
  <si>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</si>
  <si>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</si>
  <si>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</si>
  <si>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</si>
  <si>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</si>
  <si>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</si>
  <si>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</si>
  <si>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</si>
  <si>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</si>
  <si>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</si>
  <si>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</si>
  <si>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</si>
  <si>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</si>
  <si>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</si>
  <si>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</si>
  <si>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</si>
  <si>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</si>
  <si>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</si>
  <si>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</si>
  <si>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</si>
  <si>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</si>
  <si>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</si>
  <si>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</si>
  <si>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</si>
  <si>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</si>
  <si>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</si>
  <si>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</si>
  <si>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</si>
  <si>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</si>
  <si>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</si>
  <si>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</si>
  <si>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</si>
  <si>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</si>
  <si>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</si>
  <si>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</si>
  <si>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</si>
  <si>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</si>
  <si>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</si>
  <si>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</si>
  <si>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</si>
  <si>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</si>
  <si>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</si>
  <si>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</si>
  <si>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</si>
  <si>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</si>
  <si>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</si>
  <si>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</si>
  <si>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</si>
  <si>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</si>
  <si>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</si>
  <si>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</si>
  <si>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</si>
  <si>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</si>
  <si>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</si>
  <si>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</si>
  <si>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</si>
  <si>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</si>
  <si>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</si>
  <si>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</si>
  <si>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</si>
  <si>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</si>
  <si>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</si>
  <si>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</si>
  <si>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</si>
  <si>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</si>
  <si>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</si>
  <si>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</si>
  <si>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</si>
  <si>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</si>
  <si>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</si>
  <si>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</si>
  <si>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</si>
  <si>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</si>
  <si>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</si>
  <si>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</si>
  <si>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</si>
  <si>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</si>
  <si>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</si>
  <si>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</si>
  <si>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</si>
  <si>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</si>
  <si>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</si>
  <si>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</si>
  <si>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</si>
  <si>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</si>
  <si>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</si>
  <si>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</si>
  <si>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</si>
  <si>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</si>
  <si>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</si>
  <si>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</si>
  <si>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</si>
  <si>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</si>
  <si>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</si>
  <si>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</si>
  <si>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</si>
  <si>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</si>
  <si>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</si>
  <si>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</si>
  <si>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</si>
  <si>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</si>
  <si>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</si>
  <si>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</si>
  <si>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</si>
  <si>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</si>
  <si>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</si>
  <si>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</si>
  <si>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</si>
  <si>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</si>
  <si>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</si>
  <si>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</si>
  <si>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</si>
  <si>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</si>
  <si>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</si>
  <si>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</si>
  <si>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</si>
  <si>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</si>
  <si>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</si>
  <si>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</si>
  <si>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</si>
  <si>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</si>
  <si>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</si>
  <si>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</si>
  <si>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</si>
  <si>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</si>
  <si>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</si>
  <si>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</si>
  <si>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</si>
  <si>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</si>
  <si>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</si>
  <si>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</si>
  <si>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</si>
  <si>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</si>
  <si>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</si>
  <si>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</si>
  <si>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</si>
  <si>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</si>
  <si>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</si>
  <si>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</si>
  <si>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</si>
  <si>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</si>
  <si>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</si>
  <si>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</si>
  <si>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</si>
  <si>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</si>
  <si>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</si>
  <si>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</si>
  <si>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</si>
  <si>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</si>
  <si>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</si>
  <si>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</si>
  <si>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</si>
  <si>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</si>
  <si>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</si>
  <si>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</si>
  <si>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</si>
  <si>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</si>
  <si>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</si>
  <si>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</si>
  <si>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</si>
  <si>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</si>
  <si>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</si>
  <si>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</si>
  <si>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</si>
  <si>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</si>
  <si>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</si>
  <si>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</si>
  <si>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</si>
  <si>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</si>
  <si>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</si>
  <si>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</si>
  <si>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</si>
  <si>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</si>
  <si>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</si>
  <si>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</si>
  <si>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</si>
  <si>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</si>
  <si>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</si>
  <si>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</si>
  <si>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</si>
  <si>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</si>
  <si>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</si>
  <si>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</si>
  <si>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</si>
  <si>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</si>
  <si>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</si>
  <si>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</si>
  <si>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</si>
  <si>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</si>
  <si>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</si>
  <si>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</si>
  <si>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</si>
  <si>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</si>
  <si>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</si>
  <si>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</si>
  <si>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</si>
  <si>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</si>
  <si>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</si>
  <si>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</si>
  <si>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</si>
  <si>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</si>
  <si>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</si>
  <si>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</si>
  <si>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</si>
  <si>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</si>
  <si>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</si>
  <si>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</si>
  <si>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</si>
  <si>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</si>
  <si>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</si>
  <si>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</si>
  <si>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</si>
  <si>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</si>
  <si>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</si>
  <si>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</si>
  <si>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</si>
  <si>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</si>
  <si>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</si>
  <si>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</si>
  <si>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</si>
  <si>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</si>
  <si>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</si>
  <si>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</si>
  <si>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</si>
  <si>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</si>
  <si>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</si>
  <si>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</si>
  <si>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</si>
  <si>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</si>
  <si>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</si>
  <si>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</si>
  <si>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</si>
  <si>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</si>
  <si>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</si>
  <si>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</si>
  <si>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</si>
  <si>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</si>
  <si>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</si>
  <si>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</si>
  <si>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</si>
  <si>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</si>
  <si>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</si>
  <si>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</si>
  <si>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</si>
  <si>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</si>
  <si>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</si>
  <si>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</si>
  <si>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</si>
  <si>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</si>
  <si>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</si>
  <si>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</si>
  <si>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</si>
  <si>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</si>
  <si>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</si>
  <si>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</si>
  <si>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</si>
  <si>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</si>
  <si>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</si>
  <si>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</si>
  <si>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</si>
  <si>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</si>
  <si>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</si>
  <si>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</si>
  <si>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</si>
  <si>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</si>
  <si>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</si>
  <si>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</si>
  <si>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</si>
  <si>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</si>
  <si>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</si>
  <si>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</si>
  <si>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</si>
  <si>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</si>
  <si>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</si>
  <si>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</si>
  <si>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</si>
  <si>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</si>
  <si>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</si>
  <si>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</si>
  <si>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</si>
  <si>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</si>
  <si>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</si>
  <si>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</si>
  <si>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</si>
  <si>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</si>
  <si>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</si>
  <si>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</si>
  <si>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</si>
  <si>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</si>
  <si>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</si>
  <si>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</si>
  <si>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</si>
  <si>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</si>
  <si>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</si>
  <si>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</si>
  <si>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</si>
  <si>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</si>
  <si>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</si>
  <si>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</si>
  <si>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</si>
  <si>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</si>
  <si>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</si>
  <si>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</si>
  <si>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</si>
  <si>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</si>
  <si>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</si>
  <si>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</si>
  <si>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</si>
  <si>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</si>
  <si>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</si>
  <si>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</si>
  <si>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</si>
  <si>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</si>
  <si>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</si>
  <si>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</si>
  <si>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</si>
  <si>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</si>
  <si>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</si>
  <si>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</si>
  <si>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</si>
  <si>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</si>
  <si>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</si>
  <si>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</si>
  <si>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</si>
  <si>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</si>
  <si>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</si>
  <si>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</si>
  <si>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</si>
  <si>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</si>
  <si>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</si>
  <si>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</si>
  <si>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</si>
  <si>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</si>
  <si>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</si>
  <si>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</si>
  <si>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</si>
  <si>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</si>
  <si>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</si>
  <si>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</si>
  <si>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</si>
  <si>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</si>
  <si>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</si>
  <si>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</si>
  <si>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</si>
  <si>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</si>
  <si>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</si>
  <si>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</si>
  <si>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</si>
  <si>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</si>
  <si>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</si>
  <si>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</si>
  <si>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</si>
  <si>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</si>
  <si>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</si>
  <si>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</si>
  <si>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</si>
  <si>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</si>
  <si>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</si>
  <si>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</si>
  <si>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</si>
  <si>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</si>
  <si>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</si>
  <si>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</si>
  <si>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</si>
  <si>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</si>
  <si>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</si>
  <si>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</si>
  <si>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</si>
  <si>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</si>
  <si>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</si>
  <si>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</si>
  <si>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</si>
  <si>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</si>
  <si>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</si>
  <si>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</si>
  <si>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</si>
  <si>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</si>
  <si>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</si>
  <si>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</si>
  <si>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</si>
  <si>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</si>
  <si>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</si>
  <si>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</si>
  <si>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</si>
  <si>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</si>
  <si>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</si>
  <si>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</si>
  <si>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</si>
  <si>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</si>
  <si>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</si>
  <si>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</si>
  <si>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</si>
  <si>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</si>
  <si>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</si>
  <si>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</si>
  <si>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</si>
  <si>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</si>
  <si>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</si>
  <si>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</si>
  <si>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</si>
  <si>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</si>
  <si>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</si>
  <si>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</si>
  <si>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</si>
  <si>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</si>
  <si>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</si>
  <si>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</si>
  <si>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</si>
  <si>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</si>
  <si>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</si>
  <si>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</si>
  <si>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</si>
  <si>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</si>
  <si>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</si>
  <si>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</si>
  <si>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</si>
  <si>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</si>
  <si>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</si>
  <si>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</si>
  <si>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</si>
  <si>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</si>
  <si>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</si>
  <si>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</si>
  <si>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</si>
  <si>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</si>
  <si>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</si>
  <si>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</si>
  <si>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</si>
  <si>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</si>
  <si>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</si>
  <si>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</si>
  <si>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</si>
  <si>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</si>
  <si>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</si>
  <si>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</si>
  <si>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</si>
  <si>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</si>
  <si>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</si>
  <si>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</si>
  <si>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</si>
  <si>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</si>
  <si>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</si>
  <si>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</si>
  <si>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</si>
  <si>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</si>
  <si>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</si>
  <si>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</si>
  <si>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</si>
  <si>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</si>
  <si>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</si>
  <si>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</si>
  <si>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</si>
  <si>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</si>
  <si>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</si>
  <si>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</si>
  <si>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</si>
  <si>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</si>
  <si>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</si>
  <si>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</si>
  <si>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</si>
  <si>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</si>
  <si>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</si>
  <si>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</si>
  <si>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</si>
  <si>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</si>
  <si>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</si>
  <si>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</si>
  <si>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</si>
  <si>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</si>
  <si>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</si>
  <si>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</si>
  <si>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</si>
  <si>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</si>
  <si>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</si>
  <si>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</si>
  <si>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</si>
  <si>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</si>
  <si>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</si>
  <si>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</si>
  <si>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</si>
  <si>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</si>
  <si>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</si>
  <si>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</si>
  <si>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</si>
  <si>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</si>
  <si>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</si>
  <si>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</si>
  <si>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</si>
  <si>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</si>
  <si>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</si>
  <si>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</si>
  <si>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</si>
  <si>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</si>
  <si>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</si>
  <si>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</si>
  <si>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</si>
  <si>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</si>
  <si>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</si>
  <si>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</si>
  <si>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</si>
  <si>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</si>
  <si>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</si>
  <si>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</si>
  <si>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</si>
  <si>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</si>
  <si>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</si>
  <si>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</si>
  <si>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</si>
  <si>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</si>
  <si>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</si>
  <si>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</si>
  <si>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</si>
  <si>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</si>
  <si>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</si>
  <si>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</si>
  <si>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</si>
  <si>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</si>
  <si>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</si>
  <si>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</si>
  <si>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</si>
  <si>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</si>
  <si>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</si>
  <si>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</si>
  <si>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</si>
  <si>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</si>
  <si>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</si>
  <si>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</si>
  <si>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</si>
  <si>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</si>
  <si>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</si>
  <si>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</si>
  <si>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</si>
  <si>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</si>
  <si>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</si>
  <si>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</si>
  <si>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</si>
  <si>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</si>
  <si>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</si>
  <si>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</si>
  <si>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</si>
  <si>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</si>
  <si>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</si>
  <si>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</si>
  <si>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</si>
  <si>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</si>
  <si>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</si>
  <si>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</si>
  <si>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</si>
  <si>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</si>
  <si>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</si>
  <si>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</si>
  <si>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</si>
  <si>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</si>
  <si>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</si>
  <si>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</si>
  <si>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</si>
  <si>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</si>
  <si>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</si>
  <si>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</si>
  <si>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</si>
  <si>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</si>
  <si>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</si>
  <si>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</si>
  <si>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</si>
  <si>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</si>
  <si>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</si>
  <si>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</si>
  <si>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</si>
  <si>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</si>
  <si>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</si>
  <si>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</si>
  <si>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</si>
  <si>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</si>
  <si>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</si>
  <si>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</si>
  <si>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</si>
  <si>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</si>
  <si>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</si>
  <si>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</si>
  <si>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</si>
  <si>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</si>
  <si>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</si>
  <si>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</si>
  <si>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</si>
  <si>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</si>
  <si>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</si>
  <si>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</si>
  <si>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</si>
  <si>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</si>
  <si>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</si>
  <si>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</si>
  <si>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</si>
  <si>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</si>
  <si>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</si>
  <si>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</si>
  <si>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</si>
  <si>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</si>
  <si>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</si>
  <si>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</si>
  <si>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</si>
  <si>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</si>
  <si>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</si>
  <si>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</si>
  <si>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</si>
  <si>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</si>
  <si>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</si>
  <si>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</si>
  <si>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</si>
  <si>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</si>
  <si>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</si>
  <si>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</si>
  <si>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</si>
  <si>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</si>
  <si>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</si>
  <si>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</si>
  <si>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</si>
  <si>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</si>
  <si>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</si>
  <si>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</si>
  <si>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</si>
  <si>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</si>
  <si>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</si>
  <si>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</si>
  <si>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</si>
  <si>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</si>
  <si>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</si>
  <si>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</si>
  <si>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</si>
  <si>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</si>
  <si>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</si>
  <si>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</si>
  <si>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</si>
  <si>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</si>
  <si>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</si>
  <si>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</si>
  <si>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</si>
  <si>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</si>
  <si>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</si>
  <si>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</si>
  <si>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</si>
  <si>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</si>
  <si>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</si>
  <si>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</si>
  <si>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</si>
  <si>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</si>
  <si>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</si>
  <si>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</si>
  <si>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</si>
  <si>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</si>
  <si>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</si>
  <si>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</si>
  <si>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</si>
  <si>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</si>
  <si>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</si>
  <si>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</si>
  <si>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</si>
  <si>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</si>
  <si>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</si>
  <si>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</si>
  <si>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</si>
  <si>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</si>
  <si>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</si>
  <si>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</si>
  <si>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</si>
  <si>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</si>
  <si>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</si>
  <si>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</si>
  <si>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</si>
  <si>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</si>
  <si>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</si>
  <si>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</si>
  <si>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</si>
  <si>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</si>
  <si>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</si>
  <si>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</si>
  <si>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</si>
  <si>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</si>
  <si>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</si>
  <si>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</si>
  <si>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</si>
  <si>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</si>
  <si>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</si>
  <si>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</si>
  <si>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</si>
  <si>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</si>
  <si>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</si>
  <si>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</si>
  <si>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</si>
  <si>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</si>
  <si>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</si>
  <si>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</si>
  <si>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</si>
  <si>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</si>
  <si>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</si>
  <si>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</si>
  <si>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</si>
  <si>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</si>
  <si>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</si>
  <si>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</si>
  <si>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</si>
  <si>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</si>
  <si>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</si>
  <si>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</si>
  <si>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</si>
  <si>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</si>
  <si>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</si>
  <si>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</si>
  <si>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</si>
  <si>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</si>
  <si>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</si>
  <si>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</si>
  <si>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</si>
  <si>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</si>
  <si>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</si>
  <si>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</si>
  <si>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</si>
  <si>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</si>
  <si>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</si>
  <si>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</si>
  <si>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</si>
  <si>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</si>
  <si>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</si>
  <si>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</si>
  <si>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</si>
  <si>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</si>
  <si>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</si>
  <si>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</si>
  <si>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</si>
  <si>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</si>
  <si>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</si>
  <si>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</si>
  <si>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</si>
  <si>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</si>
  <si>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</si>
  <si>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</si>
  <si>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</si>
  <si>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</si>
  <si>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</si>
  <si>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</si>
  <si>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</si>
  <si>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</si>
  <si>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</si>
  <si>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</si>
  <si>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</si>
  <si>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</si>
  <si>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</si>
  <si>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</si>
  <si>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</si>
  <si>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</si>
  <si>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</si>
  <si>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</si>
  <si>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</si>
  <si>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</si>
  <si>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</si>
  <si>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</si>
  <si>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</si>
  <si>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</si>
  <si>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</si>
  <si>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</si>
  <si>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</si>
  <si>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</si>
  <si>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</si>
  <si>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</si>
  <si>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</si>
  <si>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</si>
  <si>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</si>
  <si>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</si>
  <si>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</si>
  <si>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</si>
  <si>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</si>
  <si>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</si>
  <si>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</si>
  <si>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</si>
  <si>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</si>
  <si>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</si>
  <si>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</si>
  <si>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</si>
  <si>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</si>
  <si>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</si>
  <si>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</si>
  <si>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</si>
  <si>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</si>
  <si>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</si>
  <si>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</si>
  <si>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</si>
  <si>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</si>
  <si>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</si>
  <si>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</si>
  <si>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</si>
  <si>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</si>
  <si>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</si>
  <si>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</si>
  <si>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</si>
  <si>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</si>
  <si>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</si>
  <si>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</si>
  <si>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</si>
  <si>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</si>
  <si>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</si>
  <si>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</si>
  <si>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</si>
  <si>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</si>
  <si>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</si>
  <si>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</si>
  <si>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</si>
  <si>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</si>
  <si>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</si>
  <si>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</si>
  <si>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</si>
  <si>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</si>
  <si>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</si>
  <si>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</si>
  <si>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</si>
  <si>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</si>
  <si>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</si>
  <si>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</si>
  <si>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</si>
  <si>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</si>
  <si>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</si>
  <si>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</si>
  <si>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</si>
  <si>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</si>
  <si>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</si>
  <si>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</si>
  <si>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</si>
  <si>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</si>
  <si>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</si>
  <si>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</si>
  <si>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</si>
  <si>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</si>
  <si>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</si>
  <si>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</si>
  <si>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</si>
  <si>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</si>
  <si>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</si>
  <si>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</si>
  <si>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</si>
  <si>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</si>
  <si>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</si>
  <si>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</si>
  <si>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</si>
  <si>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</si>
  <si>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</si>
  <si>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</si>
  <si>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</si>
  <si>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</si>
  <si>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</si>
  <si>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</si>
  <si>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</si>
  <si>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</si>
  <si>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</si>
  <si>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</si>
  <si>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</si>
  <si>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</si>
  <si>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</si>
  <si>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</si>
  <si>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</si>
  <si>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</si>
  <si>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</si>
  <si>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</si>
  <si>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</si>
  <si>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</si>
  <si>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</si>
  <si>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</si>
  <si>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</si>
  <si>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</si>
  <si>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</si>
  <si>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</si>
  <si>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</si>
  <si>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</si>
  <si>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</si>
  <si>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</si>
  <si>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</si>
  <si>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</si>
  <si>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</si>
  <si>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</si>
  <si>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</si>
  <si>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</si>
  <si>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</si>
  <si>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</si>
  <si>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</si>
  <si>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</si>
  <si>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</si>
  <si>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</si>
  <si>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</si>
  <si>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</si>
  <si>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</si>
  <si>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</si>
  <si>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</si>
  <si>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</si>
  <si>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</si>
  <si>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</si>
  <si>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</si>
  <si>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</si>
  <si>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</si>
  <si>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</si>
  <si>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</si>
  <si>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</si>
  <si>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</si>
  <si>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</si>
  <si>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</si>
  <si>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</si>
  <si>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</si>
  <si>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</si>
  <si>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</si>
  <si>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</si>
  <si>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</si>
  <si>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</si>
  <si>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</si>
  <si>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</si>
  <si>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</si>
  <si>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</si>
  <si>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</si>
  <si>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</si>
  <si>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</si>
  <si>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</si>
  <si>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</si>
  <si>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</si>
  <si>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</si>
  <si>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</si>
  <si>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</si>
  <si>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</si>
  <si>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</si>
  <si>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</si>
  <si>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</si>
  <si>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</si>
  <si>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</si>
  <si>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</si>
  <si>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</si>
  <si>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</si>
  <si>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</si>
  <si>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</si>
  <si>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</si>
  <si>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</si>
  <si>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</si>
  <si>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</si>
  <si>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</si>
  <si>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</si>
  <si>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</si>
  <si>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</si>
  <si>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</si>
  <si>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</si>
  <si>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</si>
  <si>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</si>
  <si>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</si>
  <si>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</si>
  <si>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</si>
  <si>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</si>
  <si>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</si>
  <si>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</si>
  <si>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</si>
  <si>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</si>
  <si>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</si>
  <si>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</si>
  <si>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</si>
  <si>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Marion</t>
  </si>
  <si>
    <t>200 East Schwartz</t>
  </si>
  <si>
    <t>Ron Daniels</t>
  </si>
  <si>
    <t>rdaniels@ROE13.org</t>
  </si>
  <si>
    <t>618-548-6385</t>
  </si>
  <si>
    <t>618-548-6598</t>
  </si>
  <si>
    <t>Copier operating lease</t>
  </si>
  <si>
    <t>Operating lease - copier/printer</t>
  </si>
  <si>
    <t>10-1993 Other Income ($2,754)</t>
  </si>
  <si>
    <t>10-4799 Perkins Revenue ($14,052)</t>
  </si>
  <si>
    <t>The System is responsible for the preparation of the annual financial report including disclosures.</t>
  </si>
  <si>
    <t>The System relies on the audit firm to prepare these financial statements and disclosures.</t>
  </si>
  <si>
    <t>The audit firm prepares the financial statements and disclosures, and then goes over them with the System's management and board. The System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</si>
  <si>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</si>
  <si>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</si>
  <si>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Due to the cost/benefit, we do not recommend any changes at this time. We will continue to work with the System to ensure both management and the board have a thorough understanding of these financial statements and disclosures.</t>
  </si>
  <si>
    <t>Due to the cost/benefit of addressing this issue, no action is planned at this time.</t>
  </si>
  <si>
    <t>Adverse opinion was due to regulatory basis reporting and the omission of GASB 75 disclosure for Accounting and Financial Reporting for the Post-Employment Benefits Other Than Pensions.</t>
  </si>
  <si>
    <t>Leymone Hardcastle &amp; Co., Ltd.</t>
  </si>
  <si>
    <t>ERROR regarding Long-Term Debt Retired is due to operating lease ($780)</t>
  </si>
  <si>
    <t>Marion/Clinton/Washington Co CTES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</si>
</sst>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1013113</xdr:colOff>
          <xdr:row>3</xdr:row>
          <xdr:rowOff>103909</xdr:rowOff>
        </xdr:from>
        <xdr:to>
          <xdr:col>1</xdr:col>
          <xdr:colOff>1927513</xdr:colOff>
          <xdr:row>7</xdr:row>
          <xdr:rowOff>142009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9C8008F-A1C7-4E86-938B-804DBE89AC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2260023</xdr:colOff>
          <xdr:row>3</xdr:row>
          <xdr:rowOff>103909</xdr:rowOff>
        </xdr:from>
        <xdr:to>
          <xdr:col>1</xdr:col>
          <xdr:colOff>3170959</xdr:colOff>
          <xdr:row>7</xdr:row>
          <xdr:rowOff>142009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C2820DB-F2DF-4A87-A07F-3CB37F901E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9" t="s">
        <v>425</v>
      </c>
      <c r="J1" s="2030"/>
      <c r="K1" s="2030"/>
      <c r="L1" s="2030"/>
      <c r="M1" s="2030"/>
      <c r="N1" s="2030"/>
      <c r="O1" s="2030"/>
      <c r="P1" s="2030"/>
      <c r="Q1" s="2030"/>
      <c r="R1" s="2030"/>
      <c r="S1" s="2030"/>
    </row>
    <row r="2" spans="1:28" ht="12" customHeight="1" x14ac:dyDescent="0.2">
      <c r="A2" s="47" t="s">
        <v>1684</v>
      </c>
      <c r="D2" s="48"/>
      <c r="I2" s="2031" t="s">
        <v>1036</v>
      </c>
      <c r="J2" s="2030"/>
      <c r="K2" s="2030"/>
      <c r="L2" s="2030"/>
      <c r="M2" s="2030"/>
      <c r="N2" s="2030"/>
      <c r="O2" s="2030"/>
      <c r="P2" s="2030"/>
      <c r="Q2" s="2030"/>
      <c r="R2" s="2030"/>
      <c r="S2" s="2030"/>
    </row>
    <row r="3" spans="1:28" ht="12" customHeight="1" x14ac:dyDescent="0.2">
      <c r="A3" s="155" t="s">
        <v>1685</v>
      </c>
      <c r="B3" s="156"/>
      <c r="C3" s="156"/>
      <c r="D3" s="157"/>
      <c r="I3" s="2031" t="s">
        <v>54</v>
      </c>
      <c r="J3" s="2030"/>
      <c r="K3" s="2030"/>
      <c r="L3" s="2030"/>
      <c r="M3" s="2030"/>
      <c r="N3" s="2030"/>
      <c r="O3" s="2030"/>
      <c r="P3" s="2030"/>
      <c r="Q3" s="2030"/>
      <c r="R3" s="2030"/>
      <c r="S3" s="2030"/>
    </row>
    <row r="4" spans="1:28" ht="12" customHeight="1" x14ac:dyDescent="0.2">
      <c r="A4" s="37"/>
      <c r="I4" s="2031" t="s">
        <v>545</v>
      </c>
      <c r="J4" s="2030"/>
      <c r="K4" s="2030"/>
      <c r="L4" s="2030"/>
      <c r="M4" s="2030"/>
      <c r="N4" s="2030"/>
      <c r="O4" s="2030"/>
      <c r="P4" s="2030"/>
      <c r="Q4" s="2030"/>
      <c r="R4" s="2030"/>
      <c r="S4" s="2030"/>
    </row>
    <row r="5" spans="1:28" ht="14.1" customHeight="1" x14ac:dyDescent="0.2">
      <c r="B5" s="104"/>
      <c r="C5" s="26" t="s">
        <v>966</v>
      </c>
      <c r="D5" s="84"/>
      <c r="E5" s="84"/>
      <c r="H5" s="38"/>
      <c r="I5" s="2038" t="s">
        <v>701</v>
      </c>
      <c r="J5" s="1983"/>
      <c r="K5" s="1983"/>
      <c r="L5" s="1983"/>
      <c r="M5" s="1983"/>
      <c r="N5" s="1983"/>
      <c r="O5" s="1983"/>
      <c r="P5" s="1983"/>
      <c r="Q5" s="1983"/>
      <c r="R5" s="1983"/>
      <c r="S5" s="1983"/>
    </row>
    <row r="6" spans="1:28" ht="14.1" customHeight="1" x14ac:dyDescent="0.2">
      <c r="B6" s="104" t="s">
        <v>2077</v>
      </c>
      <c r="C6" s="26" t="s">
        <v>967</v>
      </c>
      <c r="D6" s="84"/>
      <c r="E6" s="84"/>
      <c r="I6" s="2037" t="s">
        <v>938</v>
      </c>
      <c r="J6" s="1983"/>
      <c r="K6" s="1983"/>
      <c r="L6" s="1983"/>
      <c r="M6" s="1983"/>
      <c r="N6" s="1983"/>
      <c r="O6" s="1983"/>
      <c r="P6" s="1983"/>
      <c r="Q6" s="1983"/>
      <c r="R6" s="1983"/>
      <c r="S6" s="1983"/>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695</v>
      </c>
      <c r="J9" s="2035"/>
      <c r="K9" s="2035"/>
      <c r="L9" s="2035"/>
      <c r="M9" s="2035"/>
      <c r="N9" s="2035"/>
      <c r="O9" s="2035"/>
      <c r="P9" s="2035"/>
      <c r="Q9" s="2035"/>
      <c r="R9" s="2035"/>
      <c r="S9" s="2036"/>
      <c r="T9" s="1979" t="s">
        <v>554</v>
      </c>
      <c r="U9" s="1980"/>
      <c r="V9" s="1980"/>
      <c r="W9" s="1980"/>
      <c r="X9" s="1980"/>
      <c r="Y9" s="1980"/>
      <c r="Z9" s="1980"/>
      <c r="AA9" s="1981"/>
    </row>
    <row r="10" spans="1:28" ht="13.5" customHeight="1" x14ac:dyDescent="0.2">
      <c r="A10" s="1988" t="s">
        <v>696</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1012</v>
      </c>
      <c r="B11" s="1992"/>
      <c r="C11" s="1992"/>
      <c r="D11" s="1992"/>
      <c r="E11" s="1992"/>
      <c r="F11" s="1992"/>
      <c r="G11" s="1992"/>
      <c r="H11" s="1993"/>
      <c r="I11" s="27"/>
      <c r="J11" s="74"/>
      <c r="K11" s="27"/>
      <c r="O11" s="148" t="s">
        <v>2077</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9">
        <v>13000000046</v>
      </c>
      <c r="B13" s="2000"/>
      <c r="C13" s="2000"/>
      <c r="D13" s="2000"/>
      <c r="E13" s="2000"/>
      <c r="F13" s="2000"/>
      <c r="G13" s="2000"/>
      <c r="H13" s="2001"/>
      <c r="I13" s="31"/>
      <c r="J13" s="30"/>
      <c r="K13" s="28"/>
      <c r="L13" s="30"/>
      <c r="M13" s="30"/>
      <c r="N13" s="30"/>
      <c r="O13" s="30"/>
      <c r="P13" s="30"/>
      <c r="Q13" s="30"/>
      <c r="R13" s="30"/>
      <c r="S13" s="30"/>
      <c r="T13" s="2004" t="s">
        <v>2078</v>
      </c>
      <c r="U13" s="2005"/>
      <c r="V13" s="2005"/>
      <c r="W13" s="2005"/>
      <c r="X13" s="2005"/>
      <c r="Y13" s="2006"/>
      <c r="Z13" s="2006"/>
      <c r="AA13" s="200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2086</v>
      </c>
      <c r="B15" s="2002"/>
      <c r="C15" s="2002"/>
      <c r="D15" s="2002"/>
      <c r="E15" s="2002"/>
      <c r="F15" s="2002"/>
      <c r="G15" s="2002"/>
      <c r="H15" s="2003"/>
      <c r="T15" s="1965" t="s">
        <v>2079</v>
      </c>
      <c r="U15" s="1966"/>
      <c r="V15" s="1966"/>
      <c r="W15" s="1966"/>
      <c r="X15" s="1966"/>
      <c r="Y15" s="2008"/>
      <c r="Z15" s="2008"/>
      <c r="AA15" s="200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7" t="s">
        <v>2106</v>
      </c>
      <c r="B17" s="2027"/>
      <c r="C17" s="2027"/>
      <c r="D17" s="2027"/>
      <c r="E17" s="2027"/>
      <c r="F17" s="2027"/>
      <c r="G17" s="2027"/>
      <c r="H17" s="2028"/>
      <c r="T17" s="2014" t="s">
        <v>2080</v>
      </c>
      <c r="U17" s="2015"/>
      <c r="V17" s="2015"/>
      <c r="W17" s="2015"/>
      <c r="X17" s="2015"/>
      <c r="Y17" s="2015"/>
      <c r="Z17" s="2015"/>
      <c r="AA17" s="2016"/>
    </row>
    <row r="18" spans="1:27" ht="13.5" customHeight="1" x14ac:dyDescent="0.2">
      <c r="A18" s="85" t="s">
        <v>551</v>
      </c>
      <c r="B18" s="76"/>
      <c r="C18" s="72"/>
      <c r="D18" s="76"/>
      <c r="E18" s="76"/>
      <c r="F18" s="76"/>
      <c r="G18" s="76"/>
      <c r="H18" s="56"/>
      <c r="I18" s="2024" t="s">
        <v>697</v>
      </c>
      <c r="J18" s="2025"/>
      <c r="K18" s="2025"/>
      <c r="L18" s="2025"/>
      <c r="M18" s="2025"/>
      <c r="N18" s="2025"/>
      <c r="O18" s="2025"/>
      <c r="P18" s="2025"/>
      <c r="Q18" s="2025"/>
      <c r="R18" s="2025"/>
      <c r="S18" s="2026"/>
      <c r="T18" s="85" t="s">
        <v>735</v>
      </c>
      <c r="U18" s="51"/>
      <c r="V18" s="72"/>
      <c r="W18" s="50"/>
      <c r="X18" s="85" t="s">
        <v>284</v>
      </c>
      <c r="Y18" s="81"/>
      <c r="Z18" s="159" t="s">
        <v>698</v>
      </c>
      <c r="AA18" s="46"/>
    </row>
    <row r="19" spans="1:27" ht="13.5" customHeight="1" x14ac:dyDescent="0.2">
      <c r="A19" s="1997" t="s">
        <v>2087</v>
      </c>
      <c r="B19" s="1998"/>
      <c r="C19" s="1998"/>
      <c r="D19" s="1998"/>
      <c r="E19" s="1998"/>
      <c r="F19" s="1998"/>
      <c r="G19" s="1998"/>
      <c r="H19" s="1996"/>
      <c r="I19" s="30"/>
      <c r="J19" s="99"/>
      <c r="K19" s="40"/>
      <c r="L19" s="38"/>
      <c r="M19" s="112" t="s">
        <v>333</v>
      </c>
      <c r="P19" s="27"/>
      <c r="Q19" s="27"/>
      <c r="R19" s="27"/>
      <c r="S19" s="31"/>
      <c r="T19" s="1997" t="s">
        <v>2081</v>
      </c>
      <c r="U19" s="1995"/>
      <c r="V19" s="1995"/>
      <c r="W19" s="1996"/>
      <c r="X19" s="2012" t="s">
        <v>2082</v>
      </c>
      <c r="Y19" s="2013"/>
      <c r="Z19" s="2010">
        <v>62881</v>
      </c>
      <c r="AA19" s="201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4" t="s">
        <v>2081</v>
      </c>
      <c r="B21" s="1995"/>
      <c r="C21" s="1995"/>
      <c r="D21" s="1995"/>
      <c r="E21" s="1995"/>
      <c r="F21" s="1995"/>
      <c r="G21" s="1995"/>
      <c r="H21" s="1996"/>
      <c r="I21" s="2020" t="s">
        <v>699</v>
      </c>
      <c r="J21" s="1983"/>
      <c r="K21" s="1983"/>
      <c r="L21" s="1983"/>
      <c r="M21" s="1983"/>
      <c r="N21" s="1983"/>
      <c r="O21" s="1983"/>
      <c r="P21" s="1983"/>
      <c r="Q21" s="1983"/>
      <c r="R21" s="1983"/>
      <c r="S21" s="1984"/>
      <c r="T21" s="1962" t="s">
        <v>2083</v>
      </c>
      <c r="U21" s="1963"/>
      <c r="V21" s="1963"/>
      <c r="W21" s="1963"/>
      <c r="X21" s="1976" t="s">
        <v>2084</v>
      </c>
      <c r="Y21" s="1977"/>
      <c r="Z21" s="1977"/>
      <c r="AA21" s="1978"/>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7"/>
      <c r="B23" s="2018"/>
      <c r="C23" s="2018"/>
      <c r="D23" s="2018"/>
      <c r="E23" s="2018"/>
      <c r="F23" s="2018"/>
      <c r="G23" s="2018"/>
      <c r="H23" s="2019"/>
      <c r="T23" s="1957" t="s">
        <v>2085</v>
      </c>
      <c r="U23" s="1958"/>
      <c r="V23" s="1958"/>
      <c r="W23" s="1958"/>
      <c r="X23" s="1973"/>
      <c r="Y23" s="1974"/>
      <c r="Z23" s="1974"/>
      <c r="AA23" s="1975"/>
    </row>
    <row r="24" spans="1:27" ht="14.1" customHeight="1" x14ac:dyDescent="0.2">
      <c r="A24" s="88" t="s">
        <v>698</v>
      </c>
      <c r="B24" s="49"/>
      <c r="C24" s="49"/>
      <c r="D24" s="49"/>
      <c r="E24" s="49"/>
      <c r="F24" s="49"/>
      <c r="G24" s="49"/>
      <c r="H24" s="61"/>
      <c r="J24" s="2059" t="str">
        <f>IF(B5="x",IF(AUDITCHECK!D29="AFR form Incomplete.","",IF(AUDITCHECK!D29="Deficit reduction plan is required.","School District must complete a deficit reduction plan in the 2018-2019 Budget",)),"")</f>
        <v/>
      </c>
      <c r="K24" s="2059"/>
      <c r="L24" s="2059"/>
      <c r="M24" s="2059"/>
      <c r="N24" s="2059"/>
      <c r="O24" s="2059"/>
      <c r="P24" s="2059"/>
      <c r="Q24" s="2059"/>
      <c r="R24" s="2059"/>
      <c r="S24" s="2060"/>
      <c r="T24" s="105" t="s">
        <v>552</v>
      </c>
      <c r="U24" s="106"/>
      <c r="V24" s="106"/>
      <c r="W24" s="106"/>
      <c r="X24" s="107"/>
      <c r="Y24" s="107"/>
      <c r="Z24" s="107"/>
      <c r="AA24" s="108"/>
    </row>
    <row r="25" spans="1:27" ht="14.1" customHeight="1" x14ac:dyDescent="0.2">
      <c r="A25" s="1994">
        <v>62881</v>
      </c>
      <c r="B25" s="1995"/>
      <c r="C25" s="1995"/>
      <c r="D25" s="1995"/>
      <c r="E25" s="1995"/>
      <c r="F25" s="1995"/>
      <c r="G25" s="1995"/>
      <c r="H25" s="1996"/>
      <c r="I25" s="113"/>
      <c r="J25" s="2061"/>
      <c r="K25" s="2061"/>
      <c r="L25" s="2061"/>
      <c r="M25" s="2061"/>
      <c r="N25" s="2061"/>
      <c r="O25" s="2061"/>
      <c r="P25" s="2061"/>
      <c r="Q25" s="2061"/>
      <c r="R25" s="2061"/>
      <c r="S25" s="2062"/>
      <c r="T25" s="1954"/>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2" t="s">
        <v>1591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7" t="s">
        <v>2088</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552</v>
      </c>
      <c r="B39" s="2051"/>
      <c r="C39" s="72"/>
      <c r="D39" s="69"/>
      <c r="E39" s="69"/>
      <c r="F39" s="79"/>
      <c r="G39" s="69"/>
      <c r="H39" s="56"/>
      <c r="I39" s="2050" t="s">
        <v>552</v>
      </c>
      <c r="J39" s="2051"/>
      <c r="K39" s="2051"/>
      <c r="L39" s="2051"/>
      <c r="M39" s="2051"/>
      <c r="N39" s="67"/>
      <c r="O39" s="72"/>
      <c r="P39" s="72"/>
      <c r="Q39" s="78"/>
      <c r="R39" s="72"/>
      <c r="S39" s="56"/>
      <c r="T39" s="72" t="s">
        <v>552</v>
      </c>
      <c r="U39" s="51"/>
      <c r="V39" s="72"/>
      <c r="W39" s="50"/>
      <c r="X39" s="78"/>
      <c r="Y39" s="45"/>
      <c r="Z39" s="45"/>
      <c r="AA39" s="46"/>
    </row>
    <row r="40" spans="1:27" ht="13.5" customHeight="1" x14ac:dyDescent="0.2">
      <c r="A40" s="2053" t="s">
        <v>2089</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3" t="s">
        <v>2090</v>
      </c>
      <c r="B42" s="2044"/>
      <c r="C42" s="2045"/>
      <c r="D42" s="2058" t="s">
        <v>2091</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6" t="s">
        <v>1905</v>
      </c>
      <c r="B2" s="1550" t="s">
        <v>2037</v>
      </c>
      <c r="C2" s="715" t="s">
        <v>1910</v>
      </c>
      <c r="D2" s="715" t="s">
        <v>1911</v>
      </c>
      <c r="E2" s="715" t="s">
        <v>1912</v>
      </c>
      <c r="F2" s="715" t="s">
        <v>1913</v>
      </c>
    </row>
    <row r="3" spans="1:6" ht="12" customHeight="1" x14ac:dyDescent="0.2">
      <c r="A3" s="2197"/>
      <c r="B3" s="1547"/>
      <c r="C3" s="1548"/>
      <c r="D3" s="1549" t="s">
        <v>274</v>
      </c>
      <c r="E3" s="1548"/>
      <c r="F3" s="1549" t="s">
        <v>275</v>
      </c>
    </row>
    <row r="4" spans="1:6" ht="13.7" customHeight="1" x14ac:dyDescent="0.2">
      <c r="A4" s="716" t="s">
        <v>1217</v>
      </c>
      <c r="B4" s="1770">
        <f>'Revenues 9-14'!C5</f>
        <v>0</v>
      </c>
      <c r="C4" s="1546"/>
      <c r="D4" s="1773">
        <f>B4-C4</f>
        <v>0</v>
      </c>
      <c r="E4" s="1546"/>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99" right="0.46" top="1.46" bottom="0.52" header="0.64" footer="0.3"/>
  <pageSetup scale="85" firstPageNumber="23" orientation="landscape" useFirstPageNumber="1" r:id="rId1"/>
  <headerFooter alignWithMargins="0">
    <oddHeader xml:space="preserve">&amp;CMarion, Clinton, Washington Counties Career and Technical Education System </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H65" sqref="H6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650</v>
      </c>
      <c r="B1" s="2203"/>
      <c r="C1" s="722"/>
    </row>
    <row r="2" spans="1:7" ht="33.75" x14ac:dyDescent="0.2">
      <c r="A2" s="2211" t="s">
        <v>1905</v>
      </c>
      <c r="B2" s="2212"/>
      <c r="C2" s="1907" t="s">
        <v>2038</v>
      </c>
      <c r="D2" s="724" t="s">
        <v>2045</v>
      </c>
      <c r="E2" s="724" t="s">
        <v>2046</v>
      </c>
      <c r="F2" s="1907" t="s">
        <v>2039</v>
      </c>
    </row>
    <row r="3" spans="1:7" ht="15.75" customHeight="1" x14ac:dyDescent="0.2">
      <c r="A3" s="2215" t="s">
        <v>1176</v>
      </c>
      <c r="B3" s="2216"/>
      <c r="C3" s="2204"/>
      <c r="D3" s="2205"/>
      <c r="E3" s="2205"/>
      <c r="F3" s="2206"/>
    </row>
    <row r="4" spans="1:7" ht="12.75" customHeight="1" thickBot="1" x14ac:dyDescent="0.25">
      <c r="A4" s="2213" t="s">
        <v>651</v>
      </c>
      <c r="B4" s="2214"/>
      <c r="C4" s="581"/>
      <c r="D4" s="581"/>
      <c r="E4" s="581"/>
      <c r="F4" s="1776">
        <f>SUM(C4+D4)-E4</f>
        <v>0</v>
      </c>
    </row>
    <row r="5" spans="1:7" ht="15.75" customHeight="1" thickTop="1" x14ac:dyDescent="0.2">
      <c r="A5" s="2198" t="s">
        <v>1172</v>
      </c>
      <c r="B5" s="2199"/>
      <c r="C5" s="2207"/>
      <c r="D5" s="2208"/>
      <c r="E5" s="2208"/>
      <c r="F5" s="220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0" t="s">
        <v>652</v>
      </c>
      <c r="B15" s="2201"/>
      <c r="C15" s="1776">
        <f>SUM(C6:C14)</f>
        <v>0</v>
      </c>
      <c r="D15" s="1776">
        <f>SUM(D6:D14)</f>
        <v>0</v>
      </c>
      <c r="E15" s="1776">
        <f>SUM(E6:E14)</f>
        <v>0</v>
      </c>
      <c r="F15" s="1776">
        <f>SUM(F6:F14)</f>
        <v>0</v>
      </c>
      <c r="G15" s="552"/>
    </row>
    <row r="16" spans="1:7" s="202" customFormat="1" ht="15.75" customHeight="1" thickTop="1" x14ac:dyDescent="0.2">
      <c r="A16" s="2210" t="s">
        <v>1173</v>
      </c>
      <c r="B16" s="2199"/>
      <c r="C16" s="2207"/>
      <c r="D16" s="2208"/>
      <c r="E16" s="2208"/>
      <c r="F16" s="2209"/>
    </row>
    <row r="17" spans="1:11" ht="12.75" customHeight="1" thickBot="1" x14ac:dyDescent="0.25">
      <c r="A17" s="2223" t="s">
        <v>66</v>
      </c>
      <c r="B17" s="2224"/>
      <c r="C17" s="727"/>
      <c r="D17" s="585"/>
      <c r="E17" s="727"/>
      <c r="F17" s="1776">
        <f>SUM(C17+D17)-E17</f>
        <v>0</v>
      </c>
    </row>
    <row r="18" spans="1:11" ht="12.75" customHeight="1" thickTop="1" thickBot="1" x14ac:dyDescent="0.25">
      <c r="A18" s="2223" t="s">
        <v>6</v>
      </c>
      <c r="B18" s="2224"/>
      <c r="C18" s="727"/>
      <c r="D18" s="585"/>
      <c r="E18" s="727"/>
      <c r="F18" s="1776">
        <f>SUM(C18+D18)-E18</f>
        <v>0</v>
      </c>
    </row>
    <row r="19" spans="1:11" ht="12.75" customHeight="1" thickTop="1" thickBot="1" x14ac:dyDescent="0.25">
      <c r="A19" s="2223" t="s">
        <v>406</v>
      </c>
      <c r="B19" s="2224"/>
      <c r="C19" s="727"/>
      <c r="D19" s="585"/>
      <c r="E19" s="727"/>
      <c r="F19" s="1776">
        <f>SUM(C19+D19)-E19</f>
        <v>0</v>
      </c>
    </row>
    <row r="20" spans="1:11" ht="12.75" customHeight="1" thickTop="1" thickBot="1" x14ac:dyDescent="0.25">
      <c r="A20" s="2223" t="s">
        <v>468</v>
      </c>
      <c r="B20" s="2224"/>
      <c r="C20" s="727"/>
      <c r="D20" s="585"/>
      <c r="E20" s="727"/>
      <c r="F20" s="1776">
        <f>SUM(C20+D20)-E20</f>
        <v>0</v>
      </c>
    </row>
    <row r="21" spans="1:11" ht="14.25" thickTop="1" thickBot="1" x14ac:dyDescent="0.25">
      <c r="A21" s="2200" t="s">
        <v>653</v>
      </c>
      <c r="B21" s="2201"/>
      <c r="C21" s="1776">
        <f>SUM(C17:C20)</f>
        <v>0</v>
      </c>
      <c r="D21" s="1776">
        <f>SUM(D17:D20)</f>
        <v>0</v>
      </c>
      <c r="E21" s="1776">
        <f>SUM(E17:E20)</f>
        <v>0</v>
      </c>
      <c r="F21" s="1776">
        <f>SUM(F17:F20)</f>
        <v>0</v>
      </c>
      <c r="G21" s="552"/>
    </row>
    <row r="22" spans="1:11" ht="15.75" customHeight="1" thickTop="1" x14ac:dyDescent="0.2">
      <c r="A22" s="2225" t="s">
        <v>1174</v>
      </c>
      <c r="B22" s="2199"/>
      <c r="C22" s="2207"/>
      <c r="D22" s="2208"/>
      <c r="E22" s="2208"/>
      <c r="F22" s="2209"/>
    </row>
    <row r="23" spans="1:11" ht="13.5" thickBot="1" x14ac:dyDescent="0.25">
      <c r="A23" s="2213" t="s">
        <v>654</v>
      </c>
      <c r="B23" s="2214"/>
      <c r="C23" s="581"/>
      <c r="D23" s="581"/>
      <c r="E23" s="581"/>
      <c r="F23" s="1776">
        <f>SUM(C23+D23)-E23</f>
        <v>0</v>
      </c>
      <c r="G23" s="552"/>
    </row>
    <row r="24" spans="1:11" ht="15.75" customHeight="1" thickTop="1" x14ac:dyDescent="0.2">
      <c r="A24" s="2225" t="s">
        <v>1175</v>
      </c>
      <c r="B24" s="2199"/>
      <c r="C24" s="2207"/>
      <c r="D24" s="2208"/>
      <c r="E24" s="2208"/>
      <c r="F24" s="2209"/>
    </row>
    <row r="25" spans="1:11" ht="13.5" thickBot="1" x14ac:dyDescent="0.25">
      <c r="A25" s="2213" t="s">
        <v>655</v>
      </c>
      <c r="B25" s="2214"/>
      <c r="C25" s="581"/>
      <c r="D25" s="581"/>
      <c r="E25" s="581"/>
      <c r="F25" s="1776">
        <f>SUM(C25+D25)-E25</f>
        <v>0</v>
      </c>
      <c r="G25" s="552"/>
    </row>
    <row r="26" spans="1:11" ht="15.75" customHeight="1" thickTop="1" x14ac:dyDescent="0.2">
      <c r="A26" s="2198" t="s">
        <v>678</v>
      </c>
      <c r="B26" s="2199"/>
      <c r="C26" s="728"/>
      <c r="D26" s="728"/>
      <c r="E26" s="728"/>
      <c r="F26" s="729"/>
    </row>
    <row r="27" spans="1:11" ht="13.5" thickBot="1" x14ac:dyDescent="0.25">
      <c r="A27" s="2200" t="s">
        <v>1130</v>
      </c>
      <c r="B27" s="2201"/>
      <c r="C27" s="585"/>
      <c r="D27" s="585"/>
      <c r="E27" s="585"/>
      <c r="F27" s="1776">
        <f>SUM(C27+D27)-E27</f>
        <v>0</v>
      </c>
      <c r="G27" s="552"/>
    </row>
    <row r="28" spans="1:11" ht="7.5" customHeight="1" thickTop="1" x14ac:dyDescent="0.2">
      <c r="A28" s="594"/>
    </row>
    <row r="29" spans="1:11" ht="23.25" customHeight="1" x14ac:dyDescent="0.2">
      <c r="A29" s="2226" t="s">
        <v>603</v>
      </c>
      <c r="B29" s="2203"/>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2092</v>
      </c>
      <c r="B31" s="734">
        <v>42228</v>
      </c>
      <c r="C31" s="735">
        <v>3600</v>
      </c>
      <c r="D31" s="736">
        <v>7</v>
      </c>
      <c r="E31" s="735">
        <v>2340</v>
      </c>
      <c r="F31" s="735"/>
      <c r="G31" s="735"/>
      <c r="H31" s="735">
        <v>780</v>
      </c>
      <c r="I31" s="1777">
        <f>((E31+F31)-H31)+G31</f>
        <v>1560</v>
      </c>
      <c r="J31" s="735">
        <v>0</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3600</v>
      </c>
      <c r="D49" s="746"/>
      <c r="E49" s="1777">
        <f t="shared" ref="E49:J49" si="2">SUM(E31:E48)</f>
        <v>2340</v>
      </c>
      <c r="F49" s="1777">
        <f t="shared" si="2"/>
        <v>0</v>
      </c>
      <c r="G49" s="1777">
        <f t="shared" si="2"/>
        <v>0</v>
      </c>
      <c r="H49" s="1777">
        <f t="shared" si="2"/>
        <v>780</v>
      </c>
      <c r="I49" s="1777">
        <f t="shared" si="2"/>
        <v>1560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t="s">
        <v>2093</v>
      </c>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6" bottom="0.47" header="0.33" footer="0.3"/>
  <pageSetup scale="70" firstPageNumber="24" fitToHeight="0" orientation="landscape" useFirstPageNumber="1" r:id="rId1"/>
  <headerFooter alignWithMargins="0">
    <oddHeader xml:space="preserve">&amp;CMarion, Clinton, Washington Counties Career and Technical Education System </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911</v>
      </c>
      <c r="B1" s="2252"/>
      <c r="C1" s="2252"/>
      <c r="D1" s="2252"/>
      <c r="E1" s="2252"/>
      <c r="F1" s="2252"/>
      <c r="G1" s="2253"/>
      <c r="H1" s="1552"/>
      <c r="I1" s="761"/>
      <c r="J1" s="433"/>
    </row>
    <row r="2" spans="1:11" ht="26.25" x14ac:dyDescent="0.2">
      <c r="A2" s="2230" t="s">
        <v>1776</v>
      </c>
      <c r="B2" s="2231"/>
      <c r="C2" s="2231"/>
      <c r="D2" s="2231"/>
      <c r="E2" s="2232"/>
      <c r="F2" s="762" t="s">
        <v>960</v>
      </c>
      <c r="G2" s="763" t="s">
        <v>1773</v>
      </c>
      <c r="H2" s="763" t="s">
        <v>430</v>
      </c>
      <c r="I2" s="763" t="s">
        <v>1220</v>
      </c>
      <c r="J2" s="763" t="s">
        <v>1919</v>
      </c>
      <c r="K2" s="763" t="s">
        <v>140</v>
      </c>
    </row>
    <row r="3" spans="1:11" x14ac:dyDescent="0.2">
      <c r="A3" s="2233" t="s">
        <v>1698</v>
      </c>
      <c r="B3" s="2234"/>
      <c r="C3" s="2234"/>
      <c r="D3" s="2234"/>
      <c r="E3" s="2235"/>
      <c r="F3" s="764"/>
      <c r="G3" s="765"/>
      <c r="H3" s="765"/>
      <c r="I3" s="765"/>
      <c r="J3" s="766"/>
      <c r="K3" s="766"/>
    </row>
    <row r="4" spans="1:11" x14ac:dyDescent="0.2">
      <c r="A4" s="2236" t="s">
        <v>387</v>
      </c>
      <c r="B4" s="2237"/>
      <c r="C4" s="2237"/>
      <c r="D4" s="2237"/>
      <c r="E4" s="2218"/>
      <c r="F4" s="767"/>
      <c r="G4" s="768"/>
      <c r="H4" s="769"/>
      <c r="I4" s="768"/>
      <c r="J4" s="770"/>
      <c r="K4" s="770"/>
    </row>
    <row r="5" spans="1:11" x14ac:dyDescent="0.2">
      <c r="A5" s="2254" t="s">
        <v>1129</v>
      </c>
      <c r="B5" s="2227"/>
      <c r="C5" s="2227"/>
      <c r="D5" s="2227"/>
      <c r="E5" s="225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4" t="s">
        <v>1920</v>
      </c>
      <c r="B10" s="2227"/>
      <c r="C10" s="2227"/>
      <c r="D10" s="2227"/>
      <c r="E10" s="2256"/>
      <c r="F10" s="784" t="s">
        <v>917</v>
      </c>
      <c r="G10" s="783"/>
      <c r="H10" s="785"/>
      <c r="I10" s="765"/>
      <c r="J10" s="766"/>
      <c r="K10" s="766"/>
    </row>
    <row r="11" spans="1:11" x14ac:dyDescent="0.2">
      <c r="A11" s="2254" t="s">
        <v>162</v>
      </c>
      <c r="B11" s="2227"/>
      <c r="C11" s="2227"/>
      <c r="D11" s="2227"/>
      <c r="E11" s="2255"/>
      <c r="F11" s="771" t="s">
        <v>907</v>
      </c>
      <c r="G11" s="772"/>
      <c r="H11" s="765"/>
      <c r="I11" s="765"/>
      <c r="J11" s="766"/>
      <c r="K11" s="774"/>
    </row>
    <row r="12" spans="1:11" ht="13.5" thickBot="1" x14ac:dyDescent="0.25">
      <c r="A12" s="2244" t="s">
        <v>961</v>
      </c>
      <c r="B12" s="2245"/>
      <c r="C12" s="2245"/>
      <c r="D12" s="2245"/>
      <c r="E12" s="2246"/>
      <c r="F12" s="1778"/>
      <c r="G12" s="1779">
        <f>SUM(G5:G11)</f>
        <v>0</v>
      </c>
      <c r="H12" s="1779">
        <f>SUM(H5:H11)</f>
        <v>0</v>
      </c>
      <c r="I12" s="1779">
        <f>SUM(I5:I11)</f>
        <v>0</v>
      </c>
      <c r="J12" s="1779">
        <f>SUM(J5:J11)</f>
        <v>0</v>
      </c>
      <c r="K12" s="1779">
        <f>SUM(K5:K11)</f>
        <v>0</v>
      </c>
    </row>
    <row r="13" spans="1:11" ht="13.5" thickTop="1" x14ac:dyDescent="0.2">
      <c r="A13" s="2238" t="s">
        <v>388</v>
      </c>
      <c r="B13" s="2239"/>
      <c r="C13" s="2239"/>
      <c r="D13" s="2239"/>
      <c r="E13" s="2240"/>
      <c r="F13" s="786"/>
      <c r="G13" s="787"/>
      <c r="H13" s="788"/>
      <c r="I13" s="789"/>
      <c r="J13" s="789"/>
      <c r="K13" s="789"/>
    </row>
    <row r="14" spans="1:11" x14ac:dyDescent="0.2">
      <c r="A14" s="2260" t="s">
        <v>476</v>
      </c>
      <c r="B14" s="2260"/>
      <c r="C14" s="2260"/>
      <c r="D14" s="2260"/>
      <c r="E14" s="2261"/>
      <c r="F14" s="790" t="s">
        <v>909</v>
      </c>
      <c r="G14" s="783"/>
      <c r="H14" s="765"/>
      <c r="I14" s="772"/>
      <c r="J14" s="774"/>
      <c r="K14" s="766"/>
    </row>
    <row r="15" spans="1:11" x14ac:dyDescent="0.2">
      <c r="A15" s="2227" t="s">
        <v>4</v>
      </c>
      <c r="B15" s="2227"/>
      <c r="C15" s="2227"/>
      <c r="D15" s="2227"/>
      <c r="E15" s="2255"/>
      <c r="F15" s="790" t="s">
        <v>910</v>
      </c>
      <c r="G15" s="772"/>
      <c r="H15" s="765"/>
      <c r="I15" s="765"/>
      <c r="J15" s="766"/>
      <c r="K15" s="766"/>
    </row>
    <row r="16" spans="1:11" x14ac:dyDescent="0.2">
      <c r="A16" s="2227" t="s">
        <v>316</v>
      </c>
      <c r="B16" s="2227"/>
      <c r="C16" s="2227"/>
      <c r="D16" s="2227"/>
      <c r="E16" s="2255"/>
      <c r="F16" s="790" t="s">
        <v>980</v>
      </c>
      <c r="G16" s="773"/>
      <c r="H16" s="768"/>
      <c r="I16" s="768"/>
      <c r="J16" s="770"/>
      <c r="K16" s="770"/>
    </row>
    <row r="17" spans="1:11" x14ac:dyDescent="0.2">
      <c r="A17" s="2249" t="s">
        <v>992</v>
      </c>
      <c r="B17" s="2249"/>
      <c r="C17" s="2249"/>
      <c r="D17" s="2249"/>
      <c r="E17" s="2250"/>
      <c r="F17" s="791"/>
      <c r="G17" s="792"/>
      <c r="H17" s="793"/>
      <c r="I17" s="793"/>
      <c r="J17" s="794"/>
      <c r="K17" s="795"/>
    </row>
    <row r="18" spans="1:11" x14ac:dyDescent="0.2">
      <c r="A18" s="2241" t="s">
        <v>386</v>
      </c>
      <c r="B18" s="2242"/>
      <c r="C18" s="2242"/>
      <c r="D18" s="2242"/>
      <c r="E18" s="2243"/>
      <c r="F18" s="790" t="s">
        <v>989</v>
      </c>
      <c r="G18" s="783"/>
      <c r="H18" s="783"/>
      <c r="I18" s="783"/>
      <c r="J18" s="766"/>
      <c r="K18" s="796"/>
    </row>
    <row r="19" spans="1:11" ht="21.75" customHeight="1" x14ac:dyDescent="0.2">
      <c r="A19" s="2262" t="s">
        <v>1916</v>
      </c>
      <c r="B19" s="2262"/>
      <c r="C19" s="2262"/>
      <c r="D19" s="2262"/>
      <c r="E19" s="2263"/>
      <c r="F19" s="790" t="s">
        <v>990</v>
      </c>
      <c r="G19" s="783"/>
      <c r="H19" s="783"/>
      <c r="I19" s="783"/>
      <c r="J19" s="766"/>
      <c r="K19" s="796"/>
    </row>
    <row r="20" spans="1:11" x14ac:dyDescent="0.2">
      <c r="A20" s="2241" t="s">
        <v>1921</v>
      </c>
      <c r="B20" s="2242"/>
      <c r="C20" s="2242"/>
      <c r="D20" s="2242"/>
      <c r="E20" s="2243"/>
      <c r="F20" s="790" t="s">
        <v>991</v>
      </c>
      <c r="G20" s="783"/>
      <c r="H20" s="783"/>
      <c r="I20" s="783"/>
      <c r="J20" s="766"/>
      <c r="K20" s="796"/>
    </row>
    <row r="21" spans="1:11" ht="13.5" thickBot="1" x14ac:dyDescent="0.25">
      <c r="A21" s="2247" t="s">
        <v>659</v>
      </c>
      <c r="B21" s="2247"/>
      <c r="C21" s="2247"/>
      <c r="D21" s="2247"/>
      <c r="E21" s="2247"/>
      <c r="F21" s="1780"/>
      <c r="G21" s="793"/>
      <c r="H21" s="797"/>
      <c r="I21" s="797"/>
      <c r="J21" s="1781">
        <f>SUM(J18:J20)</f>
        <v>0</v>
      </c>
      <c r="K21" s="794"/>
    </row>
    <row r="22" spans="1:11" ht="13.5" thickTop="1" x14ac:dyDescent="0.2">
      <c r="A22" s="2227" t="s">
        <v>1922</v>
      </c>
      <c r="B22" s="2227"/>
      <c r="C22" s="2227"/>
      <c r="D22" s="2227"/>
      <c r="E22" s="2255"/>
      <c r="F22" s="790" t="s">
        <v>917</v>
      </c>
      <c r="G22" s="783"/>
      <c r="H22" s="765"/>
      <c r="I22" s="765"/>
      <c r="J22" s="798"/>
      <c r="K22" s="766"/>
    </row>
    <row r="23" spans="1:11" ht="13.5" thickBot="1" x14ac:dyDescent="0.25">
      <c r="A23" s="2248" t="s">
        <v>962</v>
      </c>
      <c r="B23" s="2247"/>
      <c r="C23" s="2247"/>
      <c r="D23" s="2247"/>
      <c r="E23" s="2247"/>
      <c r="F23" s="1782"/>
      <c r="G23" s="1779">
        <f>SUM(G14:G16,G21,G22)</f>
        <v>0</v>
      </c>
      <c r="H23" s="1779">
        <f>SUM(H14:H16,H21,H22)</f>
        <v>0</v>
      </c>
      <c r="I23" s="1779">
        <f>SUM(I14:I16,I21,I22)</f>
        <v>0</v>
      </c>
      <c r="J23" s="1779">
        <f>SUM(J14:J16,J21,J22)</f>
        <v>0</v>
      </c>
      <c r="K23" s="1779">
        <f>SUM(K14:K16,K21,K22)</f>
        <v>0</v>
      </c>
    </row>
    <row r="24" spans="1:11" ht="14.25" thickTop="1" thickBot="1" x14ac:dyDescent="0.25">
      <c r="A24" s="2248" t="s">
        <v>2026</v>
      </c>
      <c r="B24" s="2247"/>
      <c r="C24" s="2247"/>
      <c r="D24" s="2247"/>
      <c r="E24" s="224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7"/>
      <c r="I31" s="2258"/>
      <c r="J31" s="2258"/>
      <c r="K31" s="2258"/>
    </row>
    <row r="32" spans="1:11" x14ac:dyDescent="0.2">
      <c r="A32" s="810"/>
      <c r="B32" s="237"/>
      <c r="C32" s="237"/>
      <c r="D32" s="237"/>
      <c r="E32" s="806"/>
      <c r="F32" s="812" t="s">
        <v>561</v>
      </c>
      <c r="G32" s="765"/>
      <c r="H32" s="2259"/>
      <c r="I32" s="2258"/>
      <c r="J32" s="2258"/>
      <c r="K32" s="2258"/>
    </row>
    <row r="33" spans="1:11" ht="1.5" customHeight="1" x14ac:dyDescent="0.2">
      <c r="A33" s="813" t="s">
        <v>1231</v>
      </c>
      <c r="B33" s="364"/>
      <c r="C33" s="364"/>
      <c r="D33" s="364"/>
      <c r="E33" s="364"/>
      <c r="F33" s="364"/>
      <c r="G33" s="814"/>
      <c r="H33" s="2259"/>
      <c r="I33" s="2258"/>
      <c r="J33" s="2258"/>
      <c r="K33" s="225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7" t="s">
        <v>562</v>
      </c>
      <c r="B41" s="2228"/>
      <c r="C41" s="2228"/>
      <c r="D41" s="2228"/>
      <c r="E41" s="2228"/>
      <c r="F41" s="222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ageMargins left="0.98" right="0.2" top="0.91" bottom="0.35" header="0.21" footer="0.19"/>
  <pageSetup scale="70" firstPageNumber="25" orientation="landscape" useFirstPageNumber="1" r:id="rId1"/>
  <headerFooter alignWithMargins="0">
    <oddHeader xml:space="preserve">&amp;C&amp;"Arial,Bold"Marion, Clinton, Washington Counties Career and Technical Education System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K12" sqref="K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7"/>
      <c r="E1" s="828"/>
      <c r="F1" s="828"/>
      <c r="G1" s="829"/>
      <c r="H1" s="830"/>
      <c r="I1" s="831"/>
      <c r="J1" s="2264"/>
      <c r="K1" s="2265"/>
      <c r="L1" s="226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1027318</v>
      </c>
      <c r="D12" s="845">
        <v>120216</v>
      </c>
      <c r="E12" s="845">
        <v>102271</v>
      </c>
      <c r="F12" s="1781">
        <f>(C12+D12)-E12</f>
        <v>1045263</v>
      </c>
      <c r="G12" s="844">
        <v>10</v>
      </c>
      <c r="H12" s="766">
        <v>583447</v>
      </c>
      <c r="I12" s="766">
        <v>104526</v>
      </c>
      <c r="J12" s="766">
        <v>102271</v>
      </c>
      <c r="K12" s="1790">
        <f>(H12+I12)-J12</f>
        <v>585702</v>
      </c>
      <c r="L12" s="1790">
        <f>F12-K12</f>
        <v>459561</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1027318</v>
      </c>
      <c r="D16" s="1781">
        <f>SUM(D3,D5:D6,D8:D10,D12:D15)</f>
        <v>120216</v>
      </c>
      <c r="E16" s="1781">
        <f>SUM(E3,E5:E6,E8:E10,E12:E15)</f>
        <v>102271</v>
      </c>
      <c r="F16" s="1781">
        <f>SUM(F3,F5:F6,F8:F10,F12:F15)</f>
        <v>1045263</v>
      </c>
      <c r="G16" s="844"/>
      <c r="H16" s="1781">
        <f>SUM(H3,H6,H8:H10,H12:H14,)</f>
        <v>583447</v>
      </c>
      <c r="I16" s="1781">
        <f>SUM(I3,I6,I8:I10,I12:I14,)</f>
        <v>104526</v>
      </c>
      <c r="J16" s="1781">
        <f>SUM(J3,J6,J8:J10,J12:J14,)</f>
        <v>102271</v>
      </c>
      <c r="K16" s="1781">
        <f>(H16+I16)-J16</f>
        <v>585702</v>
      </c>
      <c r="L16" s="1781">
        <f>F16-K16</f>
        <v>459561</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104526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ageMargins left="0.7" right="0.2" top="1.1000000000000001" bottom="0.68" header="0.74" footer="0.4"/>
  <pageSetup scale="75" firstPageNumber="26" orientation="landscape" useFirstPageNumber="1" r:id="rId1"/>
  <headerFooter alignWithMargins="0">
    <oddHeader xml:space="preserve">&amp;C Marion, Clinton, Washington Counties Career and Technical Education System </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2" t="s">
        <v>1699</v>
      </c>
      <c r="B1" s="2273"/>
      <c r="C1" s="2273"/>
      <c r="D1" s="2273"/>
      <c r="E1" s="2273"/>
      <c r="F1" s="2274"/>
      <c r="G1" s="856"/>
    </row>
    <row r="2" spans="1:7" ht="15" customHeight="1" thickBot="1" x14ac:dyDescent="0.25">
      <c r="A2" s="2275" t="s">
        <v>498</v>
      </c>
      <c r="B2" s="2276"/>
      <c r="C2" s="2276"/>
      <c r="D2" s="2276"/>
      <c r="E2" s="2276"/>
      <c r="F2" s="227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550105</v>
      </c>
      <c r="G8" s="866"/>
    </row>
    <row r="9" spans="1:7" x14ac:dyDescent="0.2">
      <c r="A9" s="870" t="s">
        <v>480</v>
      </c>
      <c r="B9" s="871" t="s">
        <v>1989</v>
      </c>
      <c r="C9" s="872"/>
      <c r="D9" s="870" t="s">
        <v>522</v>
      </c>
      <c r="E9" s="869"/>
      <c r="F9" s="1933">
        <f>'Expenditures 15-22'!K151</f>
        <v>0</v>
      </c>
      <c r="G9" s="873"/>
    </row>
    <row r="10" spans="1:7" x14ac:dyDescent="0.2">
      <c r="A10" s="870" t="s">
        <v>520</v>
      </c>
      <c r="B10" s="871" t="s">
        <v>1990</v>
      </c>
      <c r="C10" s="872"/>
      <c r="D10" s="870" t="s">
        <v>522</v>
      </c>
      <c r="E10" s="869"/>
      <c r="F10" s="1933">
        <f>'Expenditures 15-22'!K174</f>
        <v>0</v>
      </c>
      <c r="G10" s="873"/>
    </row>
    <row r="11" spans="1:7" x14ac:dyDescent="0.2">
      <c r="A11" s="870" t="s">
        <v>481</v>
      </c>
      <c r="B11" s="871" t="s">
        <v>1991</v>
      </c>
      <c r="C11" s="872"/>
      <c r="D11" s="870" t="s">
        <v>522</v>
      </c>
      <c r="E11" s="869"/>
      <c r="F11" s="1933">
        <f>'Expenditures 15-22'!K210</f>
        <v>0</v>
      </c>
      <c r="G11" s="873"/>
    </row>
    <row r="12" spans="1:7" x14ac:dyDescent="0.2">
      <c r="A12" s="870" t="s">
        <v>482</v>
      </c>
      <c r="B12" s="871" t="s">
        <v>1992</v>
      </c>
      <c r="C12" s="872"/>
      <c r="D12" s="870" t="s">
        <v>522</v>
      </c>
      <c r="E12" s="869"/>
      <c r="F12" s="1933">
        <f>'Expenditures 15-22'!K295</f>
        <v>0</v>
      </c>
      <c r="G12" s="873"/>
    </row>
    <row r="13" spans="1:7" x14ac:dyDescent="0.2">
      <c r="A13" s="870" t="s">
        <v>108</v>
      </c>
      <c r="B13" s="871" t="s">
        <v>1993</v>
      </c>
      <c r="C13" s="872"/>
      <c r="D13" s="870" t="s">
        <v>522</v>
      </c>
      <c r="E13" s="869"/>
      <c r="F13" s="1933">
        <f>'Expenditures 15-22'!K342</f>
        <v>0</v>
      </c>
      <c r="G13" s="874"/>
    </row>
    <row r="14" spans="1:7" ht="12" customHeight="1" thickBot="1" x14ac:dyDescent="0.25">
      <c r="A14" s="1791"/>
      <c r="B14" s="1792"/>
      <c r="C14" s="1793"/>
      <c r="D14" s="1794" t="s">
        <v>522</v>
      </c>
      <c r="E14" s="1795" t="s">
        <v>1015</v>
      </c>
      <c r="F14" s="1796">
        <f>SUM(F8:F13)</f>
        <v>550105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15000</v>
      </c>
      <c r="G53" s="866"/>
    </row>
    <row r="54" spans="1:7" x14ac:dyDescent="0.2">
      <c r="A54" s="870" t="s">
        <v>479</v>
      </c>
      <c r="B54" s="870" t="s">
        <v>1552</v>
      </c>
      <c r="C54" s="890" t="s">
        <v>1039</v>
      </c>
      <c r="D54" s="886" t="s">
        <v>1157</v>
      </c>
      <c r="E54" s="869"/>
      <c r="F54" s="1937">
        <f>'Expenditures 15-22'!G114</f>
        <v>120216</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135216</v>
      </c>
      <c r="G76" s="866"/>
    </row>
    <row r="77" spans="1:8" s="894" customFormat="1" ht="12" customHeight="1" thickTop="1" thickBot="1" x14ac:dyDescent="0.25">
      <c r="A77" s="1800"/>
      <c r="B77" s="1797"/>
      <c r="C77" s="1793"/>
      <c r="D77" s="1798" t="s">
        <v>2012</v>
      </c>
      <c r="E77" s="1795"/>
      <c r="F77" s="1801">
        <f>(F14-F76)</f>
        <v>414889</v>
      </c>
      <c r="G77" s="870"/>
    </row>
    <row r="78" spans="1:8" s="894" customFormat="1" ht="12" customHeight="1" thickTop="1" x14ac:dyDescent="0.2">
      <c r="A78" s="1802"/>
      <c r="B78" s="1797"/>
      <c r="C78" s="1793"/>
      <c r="D78" s="1798" t="s">
        <v>2059</v>
      </c>
      <c r="E78" s="1795"/>
      <c r="F78" s="899">
        <v>0</v>
      </c>
      <c r="G78" s="900"/>
      <c r="H78" s="870"/>
    </row>
    <row r="79" spans="1:8" s="894" customFormat="1" ht="12" customHeight="1" thickBot="1" x14ac:dyDescent="0.25">
      <c r="A79" s="1803"/>
      <c r="B79" s="1797"/>
      <c r="C79" s="1793"/>
      <c r="D79" s="1798" t="s">
        <v>2013</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9" t="s">
        <v>1167</v>
      </c>
      <c r="B81" s="2270"/>
      <c r="C81" s="2270"/>
      <c r="D81" s="2270"/>
      <c r="E81" s="2270"/>
      <c r="F81" s="227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2755</v>
      </c>
      <c r="G104" s="913"/>
    </row>
    <row r="105" spans="1:7" x14ac:dyDescent="0.2">
      <c r="A105" s="909" t="s">
        <v>524</v>
      </c>
      <c r="B105" s="909" t="s">
        <v>842</v>
      </c>
      <c r="C105" s="914">
        <v>3100</v>
      </c>
      <c r="D105" s="920" t="str">
        <f>'Revenues 9-14'!A131</f>
        <v>Total Special Education</v>
      </c>
      <c r="E105" s="907"/>
      <c r="F105" s="1810">
        <f>SUM('Revenues 9-14'!C131:D131,'Revenues 9-14'!F131)</f>
        <v>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593065</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142052</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v>0</v>
      </c>
      <c r="G175" s="928"/>
    </row>
    <row r="176" spans="1:7" x14ac:dyDescent="0.2">
      <c r="A176" s="1942" t="s">
        <v>685</v>
      </c>
      <c r="B176" s="1943" t="s">
        <v>2058</v>
      </c>
      <c r="C176" s="1944">
        <v>3300</v>
      </c>
      <c r="D176" s="1945" t="s">
        <v>2062</v>
      </c>
      <c r="E176" s="907"/>
      <c r="F176" s="1929">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737872</v>
      </c>
    </row>
    <row r="179" spans="1:7" ht="12" customHeight="1" x14ac:dyDescent="0.2">
      <c r="A179" s="1791"/>
      <c r="B179" s="1805"/>
      <c r="C179" s="1806"/>
      <c r="D179" s="1807" t="s">
        <v>2015</v>
      </c>
      <c r="E179" s="1808"/>
      <c r="F179" s="1810">
        <f>'PCTC-OEPP 27-28'!F77-F178</f>
        <v>-322983</v>
      </c>
    </row>
    <row r="180" spans="1:7" ht="12" customHeight="1" x14ac:dyDescent="0.2">
      <c r="A180" s="1791"/>
      <c r="B180" s="1805"/>
      <c r="C180" s="1806"/>
      <c r="D180" s="1807" t="s">
        <v>1924</v>
      </c>
      <c r="E180" s="1808"/>
      <c r="F180" s="1810">
        <f>'Cap Outlay Deprec 26'!I18</f>
        <v>104526</v>
      </c>
    </row>
    <row r="181" spans="1:7" ht="12" customHeight="1" x14ac:dyDescent="0.2">
      <c r="A181" s="1791"/>
      <c r="B181" s="1805"/>
      <c r="C181" s="1806"/>
      <c r="D181" s="1807" t="s">
        <v>2016</v>
      </c>
      <c r="E181" s="1808"/>
      <c r="F181" s="1810">
        <f>F179+F180</f>
        <v>-218457</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2017</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ageMargins left="0.7" right="0.2" top="1.1000000000000001" bottom="0.52" header="0.19" footer="0.19"/>
  <pageSetup scale="75" firstPageNumber="26" orientation="portrait" useFirstPageNumber="1" r:id="rId2"/>
  <headerFooter alignWithMargins="0">
    <oddHeader xml:space="preserve">&amp;C Marion, Clinton, Washington Counties Career and Technical Education System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6" t="s">
        <v>1926</v>
      </c>
      <c r="B6" s="1557"/>
      <c r="C6" s="1557"/>
      <c r="D6" s="1557"/>
      <c r="E6" s="1557"/>
      <c r="F6" s="1557"/>
      <c r="G6" s="1558"/>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9" t="s">
        <v>1927</v>
      </c>
      <c r="B10" s="1560"/>
      <c r="C10" s="1560"/>
      <c r="D10" s="1560"/>
      <c r="E10" s="1560"/>
      <c r="F10" s="1560"/>
      <c r="G10" s="1561"/>
    </row>
    <row r="11" spans="1:7" ht="17.25" customHeight="1" x14ac:dyDescent="0.25">
      <c r="A11" s="2289" t="s">
        <v>1941</v>
      </c>
      <c r="B11" s="2290"/>
      <c r="C11" s="2290"/>
      <c r="D11" s="2290"/>
      <c r="E11" s="2290"/>
      <c r="F11" s="2290"/>
      <c r="G11" s="2291"/>
    </row>
    <row r="12" spans="1:7" ht="15" customHeight="1" x14ac:dyDescent="0.25">
      <c r="A12" s="1559" t="s">
        <v>1932</v>
      </c>
      <c r="B12" s="1560"/>
      <c r="C12" s="1560"/>
      <c r="D12" s="1560"/>
      <c r="E12" s="1560"/>
      <c r="F12" s="1560"/>
      <c r="G12" s="1561"/>
    </row>
    <row r="13" spans="1:7" ht="32.25" customHeight="1" x14ac:dyDescent="0.25">
      <c r="A13" s="2280" t="s">
        <v>1933</v>
      </c>
      <c r="B13" s="2281"/>
      <c r="C13" s="2281"/>
      <c r="D13" s="2281"/>
      <c r="E13" s="2281"/>
      <c r="F13" s="2281"/>
      <c r="G13" s="2282"/>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6"/>
      <c r="C17" s="1678"/>
      <c r="D17" s="1865"/>
      <c r="E17" s="1562">
        <f t="shared" ref="E17:E45" si="1">IF(D17&lt;=25000,D17,IF(D17&gt;25000,25000,0))</f>
        <v>0</v>
      </c>
      <c r="F17" s="1814">
        <f t="shared" si="0"/>
        <v>0</v>
      </c>
      <c r="G17" s="1815">
        <f>IF(F17=0,0,D17-F17)</f>
        <v>0</v>
      </c>
      <c r="H17" s="1669"/>
    </row>
    <row r="18" spans="1:8" x14ac:dyDescent="0.25">
      <c r="A18" s="1675"/>
      <c r="B18" s="1866"/>
      <c r="C18" s="1678"/>
      <c r="D18" s="1865"/>
      <c r="E18" s="1562">
        <f t="shared" ref="E18:E39" si="2">IF(D18&lt;=25000,D18,IF(D18&gt;25000,25000,0))</f>
        <v>0</v>
      </c>
      <c r="F18" s="1814">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9" si="4">IF(F18=0,0,D18-F18)</f>
        <v>0</v>
      </c>
    </row>
    <row r="19" spans="1:8" x14ac:dyDescent="0.25">
      <c r="A19" s="1675"/>
      <c r="B19" s="1867"/>
      <c r="C19" s="1678"/>
      <c r="D19" s="1865"/>
      <c r="E19" s="1562">
        <f t="shared" si="2"/>
        <v>0</v>
      </c>
      <c r="F19" s="1814">
        <f t="shared" si="3"/>
        <v>0</v>
      </c>
      <c r="G19" s="1815">
        <f t="shared" si="4"/>
        <v>0</v>
      </c>
    </row>
    <row r="20" spans="1:8" x14ac:dyDescent="0.25">
      <c r="A20" s="1675"/>
      <c r="B20" s="1866"/>
      <c r="C20" s="1678"/>
      <c r="D20" s="1865"/>
      <c r="E20" s="1562">
        <f t="shared" si="2"/>
        <v>0</v>
      </c>
      <c r="F20" s="1814">
        <f t="shared" si="3"/>
        <v>0</v>
      </c>
      <c r="G20" s="1815">
        <f t="shared" si="4"/>
        <v>0</v>
      </c>
    </row>
    <row r="21" spans="1:8" x14ac:dyDescent="0.25">
      <c r="A21" s="1675"/>
      <c r="B21" s="1866"/>
      <c r="C21" s="1678"/>
      <c r="D21" s="1865"/>
      <c r="E21" s="1562">
        <f t="shared" si="2"/>
        <v>0</v>
      </c>
      <c r="F21" s="1814">
        <f t="shared" si="3"/>
        <v>0</v>
      </c>
      <c r="G21" s="1815">
        <f t="shared" si="4"/>
        <v>0</v>
      </c>
    </row>
    <row r="22" spans="1:8" x14ac:dyDescent="0.25">
      <c r="A22" s="1675"/>
      <c r="B22" s="1866"/>
      <c r="C22" s="1678"/>
      <c r="D22" s="1865"/>
      <c r="E22" s="1562">
        <f t="shared" si="2"/>
        <v>0</v>
      </c>
      <c r="F22" s="1814">
        <f t="shared" si="3"/>
        <v>0</v>
      </c>
      <c r="G22" s="1815">
        <f t="shared" si="4"/>
        <v>0</v>
      </c>
    </row>
    <row r="23" spans="1:8" x14ac:dyDescent="0.25">
      <c r="A23" s="1675"/>
      <c r="B23" s="1866"/>
      <c r="C23" s="1678"/>
      <c r="D23" s="1865"/>
      <c r="E23" s="1562">
        <f t="shared" si="2"/>
        <v>0</v>
      </c>
      <c r="F23" s="1814">
        <f t="shared" si="3"/>
        <v>0</v>
      </c>
      <c r="G23" s="1815">
        <f t="shared" si="4"/>
        <v>0</v>
      </c>
    </row>
    <row r="24" spans="1:8" x14ac:dyDescent="0.25">
      <c r="A24" s="1675"/>
      <c r="B24" s="1867"/>
      <c r="C24" s="1678"/>
      <c r="D24" s="1865"/>
      <c r="E24" s="1562">
        <f t="shared" si="2"/>
        <v>0</v>
      </c>
      <c r="F24" s="1814">
        <f t="shared" si="3"/>
        <v>0</v>
      </c>
      <c r="G24" s="1815">
        <f t="shared" si="4"/>
        <v>0</v>
      </c>
    </row>
    <row r="25" spans="1:8" x14ac:dyDescent="0.25">
      <c r="A25" s="1675"/>
      <c r="B25" s="1866"/>
      <c r="C25" s="1678"/>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867"/>
      <c r="C27" s="1676"/>
      <c r="D27" s="1865"/>
      <c r="E27" s="1562">
        <f t="shared" si="2"/>
        <v>0</v>
      </c>
      <c r="F27" s="1814">
        <f t="shared" si="3"/>
        <v>0</v>
      </c>
      <c r="G27" s="1815">
        <f t="shared" si="4"/>
        <v>0</v>
      </c>
    </row>
    <row r="28" spans="1:8" x14ac:dyDescent="0.25">
      <c r="A28" s="1675"/>
      <c r="B28" s="1867"/>
      <c r="C28" s="1676"/>
      <c r="D28" s="1865"/>
      <c r="E28" s="1562">
        <f t="shared" si="2"/>
        <v>0</v>
      </c>
      <c r="F28" s="1814">
        <f t="shared" si="3"/>
        <v>0</v>
      </c>
      <c r="G28" s="1815">
        <f t="shared" si="4"/>
        <v>0</v>
      </c>
    </row>
    <row r="29" spans="1:8" x14ac:dyDescent="0.25">
      <c r="A29" s="1675"/>
      <c r="B29" s="1867"/>
      <c r="C29" s="1676"/>
      <c r="D29" s="1865"/>
      <c r="E29" s="1562">
        <f t="shared" si="2"/>
        <v>0</v>
      </c>
      <c r="F29" s="1814">
        <f t="shared" si="3"/>
        <v>0</v>
      </c>
      <c r="G29" s="1815">
        <f t="shared" si="4"/>
        <v>0</v>
      </c>
    </row>
    <row r="30" spans="1:8" x14ac:dyDescent="0.25">
      <c r="A30" s="1675"/>
      <c r="B30" s="1867"/>
      <c r="C30" s="1676"/>
      <c r="D30" s="1865"/>
      <c r="E30" s="1562">
        <f t="shared" si="2"/>
        <v>0</v>
      </c>
      <c r="F30" s="1814">
        <f t="shared" si="3"/>
        <v>0</v>
      </c>
      <c r="G30" s="1815">
        <f t="shared" si="4"/>
        <v>0</v>
      </c>
    </row>
    <row r="31" spans="1:8" x14ac:dyDescent="0.25">
      <c r="A31" s="1675"/>
      <c r="B31" s="1867"/>
      <c r="C31" s="1676"/>
      <c r="D31" s="1865"/>
      <c r="E31" s="1562">
        <f t="shared" si="2"/>
        <v>0</v>
      </c>
      <c r="F31" s="1814">
        <f t="shared" si="3"/>
        <v>0</v>
      </c>
      <c r="G31" s="1815">
        <f t="shared" si="4"/>
        <v>0</v>
      </c>
    </row>
    <row r="32" spans="1:8" x14ac:dyDescent="0.25">
      <c r="A32" s="1675"/>
      <c r="B32" s="1867"/>
      <c r="C32" s="1676"/>
      <c r="D32" s="1865"/>
      <c r="E32" s="1562">
        <f t="shared" si="2"/>
        <v>0</v>
      </c>
      <c r="F32" s="1814">
        <f t="shared" si="3"/>
        <v>0</v>
      </c>
      <c r="G32" s="1815">
        <f t="shared" si="4"/>
        <v>0</v>
      </c>
    </row>
    <row r="33" spans="1:7" x14ac:dyDescent="0.25">
      <c r="A33" s="1675"/>
      <c r="B33" s="1867"/>
      <c r="C33" s="1676"/>
      <c r="D33" s="1865"/>
      <c r="E33" s="1562">
        <f t="shared" si="2"/>
        <v>0</v>
      </c>
      <c r="F33" s="1814">
        <f t="shared" si="3"/>
        <v>0</v>
      </c>
      <c r="G33" s="1815">
        <f t="shared" si="4"/>
        <v>0</v>
      </c>
    </row>
    <row r="34" spans="1:7" x14ac:dyDescent="0.25">
      <c r="A34" s="1675"/>
      <c r="B34" s="1867"/>
      <c r="C34" s="1676"/>
      <c r="D34" s="1865"/>
      <c r="E34" s="1562">
        <f t="shared" si="2"/>
        <v>0</v>
      </c>
      <c r="F34" s="1814">
        <f t="shared" si="3"/>
        <v>0</v>
      </c>
      <c r="G34" s="1815">
        <f t="shared" si="4"/>
        <v>0</v>
      </c>
    </row>
    <row r="35" spans="1:7" x14ac:dyDescent="0.25">
      <c r="A35" s="1675"/>
      <c r="B35" s="1867"/>
      <c r="C35" s="1676"/>
      <c r="D35" s="1865"/>
      <c r="E35" s="1562">
        <f t="shared" si="2"/>
        <v>0</v>
      </c>
      <c r="F35" s="1814">
        <f t="shared" si="3"/>
        <v>0</v>
      </c>
      <c r="G35" s="1815">
        <f t="shared" si="4"/>
        <v>0</v>
      </c>
    </row>
    <row r="36" spans="1:7" x14ac:dyDescent="0.25">
      <c r="A36" s="1675"/>
      <c r="B36" s="1867"/>
      <c r="C36" s="1676"/>
      <c r="D36" s="1865"/>
      <c r="E36" s="1562">
        <f t="shared" si="2"/>
        <v>0</v>
      </c>
      <c r="F36" s="1814">
        <f t="shared" si="3"/>
        <v>0</v>
      </c>
      <c r="G36" s="1815">
        <f t="shared" si="4"/>
        <v>0</v>
      </c>
    </row>
    <row r="37" spans="1:7" x14ac:dyDescent="0.25">
      <c r="A37" s="1675"/>
      <c r="B37" s="1867"/>
      <c r="C37" s="1676"/>
      <c r="D37" s="1865"/>
      <c r="E37" s="1562">
        <f t="shared" si="2"/>
        <v>0</v>
      </c>
      <c r="F37" s="1814">
        <f t="shared" si="3"/>
        <v>0</v>
      </c>
      <c r="G37" s="1815">
        <f t="shared" si="4"/>
        <v>0</v>
      </c>
    </row>
    <row r="38" spans="1:7" x14ac:dyDescent="0.25">
      <c r="A38" s="1675"/>
      <c r="B38" s="1688"/>
      <c r="C38" s="1676"/>
      <c r="D38" s="1865"/>
      <c r="E38" s="1562">
        <f t="shared" si="2"/>
        <v>0</v>
      </c>
      <c r="F38" s="1814">
        <f t="shared" si="3"/>
        <v>0</v>
      </c>
      <c r="G38" s="1815">
        <f t="shared" si="4"/>
        <v>0</v>
      </c>
    </row>
    <row r="39" spans="1:7" x14ac:dyDescent="0.25">
      <c r="A39" s="1675"/>
      <c r="B39" s="1688"/>
      <c r="C39" s="1676"/>
      <c r="D39" s="1865"/>
      <c r="E39" s="1562">
        <f t="shared" si="2"/>
        <v>0</v>
      </c>
      <c r="F39" s="1814">
        <f t="shared" si="3"/>
        <v>0</v>
      </c>
      <c r="G39" s="1815">
        <f t="shared" si="4"/>
        <v>0</v>
      </c>
    </row>
    <row r="40" spans="1:7" x14ac:dyDescent="0.25">
      <c r="A40" s="1675"/>
      <c r="B40" s="1688"/>
      <c r="C40" s="1676"/>
      <c r="D40" s="1865"/>
      <c r="E40" s="1562">
        <f t="shared" ref="E40:E43" si="5">IF(D40&lt;=25000,D40,IF(D40&gt;25000,25000,0))</f>
        <v>0</v>
      </c>
      <c r="F40" s="1814">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5">
        <f t="shared" ref="G40:G43" si="7">IF(F40=0,0,D40-F40)</f>
        <v>0</v>
      </c>
    </row>
    <row r="41" spans="1:7" x14ac:dyDescent="0.25">
      <c r="A41" s="1675"/>
      <c r="B41" s="1688"/>
      <c r="C41" s="1676"/>
      <c r="D41" s="1865"/>
      <c r="E41" s="1562">
        <f t="shared" si="5"/>
        <v>0</v>
      </c>
      <c r="F41" s="1814">
        <f t="shared" si="6"/>
        <v>0</v>
      </c>
      <c r="G41" s="1815">
        <f t="shared" si="7"/>
        <v>0</v>
      </c>
    </row>
    <row r="42" spans="1:7" x14ac:dyDescent="0.25">
      <c r="A42" s="1675"/>
      <c r="B42" s="1688"/>
      <c r="C42" s="1676"/>
      <c r="D42" s="1865"/>
      <c r="E42" s="1562">
        <f t="shared" si="5"/>
        <v>0</v>
      </c>
      <c r="F42" s="1814">
        <f t="shared" si="6"/>
        <v>0</v>
      </c>
      <c r="G42" s="1815">
        <f t="shared" si="7"/>
        <v>0</v>
      </c>
    </row>
    <row r="43" spans="1:7" x14ac:dyDescent="0.25">
      <c r="A43" s="1675"/>
      <c r="B43" s="1688"/>
      <c r="C43" s="1676"/>
      <c r="D43" s="1865"/>
      <c r="E43" s="1562">
        <f t="shared" si="5"/>
        <v>0</v>
      </c>
      <c r="F43" s="1814">
        <f t="shared" si="6"/>
        <v>0</v>
      </c>
      <c r="G43" s="1815">
        <f t="shared" si="7"/>
        <v>0</v>
      </c>
    </row>
    <row r="44" spans="1:7" x14ac:dyDescent="0.25">
      <c r="A44" s="1675"/>
      <c r="B44" s="1688"/>
      <c r="C44" s="1676"/>
      <c r="D44" s="1865"/>
      <c r="E44" s="1562">
        <f t="shared" ref="E44" si="8">IF(D44&lt;=25000,D44,IF(D44&gt;25000,25000,0))</f>
        <v>0</v>
      </c>
      <c r="F44" s="1814">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5">
        <f t="shared" ref="G44" si="10">IF(F44=0,0,D44-F44)</f>
        <v>0</v>
      </c>
    </row>
    <row r="45" spans="1:7" x14ac:dyDescent="0.25">
      <c r="A45" s="1818" t="s">
        <v>158</v>
      </c>
      <c r="B45" s="1819"/>
      <c r="C45" s="1820"/>
      <c r="D45" s="1816">
        <f>SUM(D17:D44)</f>
        <v>0</v>
      </c>
      <c r="E45" s="1563">
        <f t="shared" si="1"/>
        <v>0</v>
      </c>
      <c r="F45" s="1816">
        <f>SUM(F17:F44)</f>
        <v>0</v>
      </c>
      <c r="G45" s="1817">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 xml:space="preserve">&amp;CMarion, Clinton, Washington Counties Career and Technical Education System </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5" t="s">
        <v>1778</v>
      </c>
      <c r="B5" s="2296"/>
      <c r="C5" s="2296"/>
      <c r="D5" s="2296"/>
      <c r="E5" s="2296"/>
      <c r="F5" s="2296"/>
      <c r="G5" s="229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0" t="s">
        <v>1945</v>
      </c>
      <c r="B11" s="2301"/>
      <c r="C11" s="2301"/>
      <c r="D11" s="230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261961</v>
      </c>
      <c r="F19" s="1821"/>
      <c r="G19" s="1823">
        <f>'Expenditures 15-22'!K33-SUM('Expenditures 15-22'!G33,'Expenditures 15-22'!I33)+'Expenditures 15-22'!D229</f>
        <v>261961</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3987</v>
      </c>
      <c r="F21" s="1824"/>
      <c r="G21" s="1827">
        <f>'Expenditures 15-22'!K42-SUM('Expenditures 15-22'!G42,'Expenditures 15-22'!I42)+'Expenditures 15-22'!K120-SUM('Expenditures 15-22'!G120,'Expenditures 15-22'!I120)+'Expenditures 15-22'!K180-SUM('Expenditures 15-22'!G180,'Expenditures 15-22'!I180)+'Expenditures 15-22'!D238</f>
        <v>3987</v>
      </c>
      <c r="H21" s="988"/>
      <c r="I21" s="162"/>
    </row>
    <row r="22" spans="1:9" s="669" customFormat="1" ht="12" customHeight="1" x14ac:dyDescent="0.2">
      <c r="A22" s="995" t="s">
        <v>585</v>
      </c>
      <c r="B22" s="996"/>
      <c r="C22" s="994">
        <v>2200</v>
      </c>
      <c r="D22" s="1824"/>
      <c r="E22" s="1826">
        <f>'Expenditures 15-22'!K47-SUM('Expenditures 15-22'!G47,'Expenditures 15-22'!I47)+'Expenditures 15-22'!D243</f>
        <v>75174</v>
      </c>
      <c r="F22" s="1824"/>
      <c r="G22" s="1827">
        <f>'Expenditures 15-22'!K47-SUM('Expenditures 15-22'!G47,'Expenditures 15-22'!I47)+'Expenditures 15-22'!D243</f>
        <v>75174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17691</v>
      </c>
      <c r="F23" s="1824"/>
      <c r="G23" s="1826">
        <f>'Expenditures 15-22'!K53-SUM('Expenditures 15-22'!G53,'Expenditures 15-22'!I53)+'Expenditures 15-22'!D257+'Expenditures 15-22'!K330-SUM('Expenditures 15-22'!G330,'Expenditures 15-22'!I330)</f>
        <v>17691</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56076</v>
      </c>
      <c r="E27" s="1826">
        <f>E8</f>
        <v>0</v>
      </c>
      <c r="F27" s="1826">
        <f>'Expenditures 15-22'!K60-SUM('Expenditures 15-22'!G60,'Expenditures 15-22'!I60)+'Expenditures 15-22'!D264-E8</f>
        <v>56076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0</v>
      </c>
      <c r="F28" s="1828">
        <f>'Expenditures 15-22'!K61-SUM('Expenditures 15-22'!G61,'Expenditures 15-22'!I61)+'Expenditures 15-22'!K124-SUM('Expenditures 15-22'!G124,'Expenditures 15-22'!I124)+'Expenditures 15-22'!D266-E9</f>
        <v>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0</v>
      </c>
      <c r="F29" s="1824"/>
      <c r="G29" s="182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29'!G45</f>
        <v>0</v>
      </c>
      <c r="F40" s="1824"/>
      <c r="G40" s="1828">
        <f>-'Contracts Paid in CY 29'!G45</f>
        <v>0</v>
      </c>
    </row>
    <row r="41" spans="1:7" ht="12" customHeight="1" x14ac:dyDescent="0.2">
      <c r="A41" s="999" t="s">
        <v>158</v>
      </c>
      <c r="B41" s="1000"/>
      <c r="C41" s="1001"/>
      <c r="D41" s="1828">
        <f>SUM(D19:D39)</f>
        <v>56076</v>
      </c>
      <c r="E41" s="1828">
        <f>SUM(E19:E40)</f>
        <v>358813</v>
      </c>
      <c r="F41" s="1828">
        <f>SUM(F19:F39)</f>
        <v>56076</v>
      </c>
      <c r="G41" s="1828">
        <f>SUM(G19:G40)</f>
        <v>358813</v>
      </c>
    </row>
    <row r="42" spans="1:7" x14ac:dyDescent="0.2">
      <c r="A42" s="988"/>
      <c r="B42" s="162"/>
      <c r="C42" s="1002"/>
      <c r="D42" s="2298" t="s">
        <v>543</v>
      </c>
      <c r="E42" s="2299"/>
      <c r="F42" s="1003" t="s">
        <v>544</v>
      </c>
      <c r="G42" s="1004"/>
    </row>
    <row r="43" spans="1:7" ht="12" customHeight="1" x14ac:dyDescent="0.2">
      <c r="A43" s="988"/>
      <c r="B43" s="162"/>
      <c r="C43" s="1002"/>
      <c r="D43" s="1829" t="s">
        <v>493</v>
      </c>
      <c r="E43" s="1830">
        <f>D41</f>
        <v>56076</v>
      </c>
      <c r="F43" s="1829" t="s">
        <v>495</v>
      </c>
      <c r="G43" s="1830">
        <f>F41</f>
        <v>56076</v>
      </c>
    </row>
    <row r="44" spans="1:7" ht="12" customHeight="1" x14ac:dyDescent="0.2">
      <c r="A44" s="988"/>
      <c r="B44" s="162"/>
      <c r="C44" s="1002"/>
      <c r="D44" s="1829" t="s">
        <v>494</v>
      </c>
      <c r="E44" s="1830">
        <f>E41</f>
        <v>358813</v>
      </c>
      <c r="F44" s="1829" t="s">
        <v>494</v>
      </c>
      <c r="G44" s="1830">
        <f>G41</f>
        <v>358813</v>
      </c>
    </row>
    <row r="45" spans="1:7" ht="12" customHeight="1" x14ac:dyDescent="0.2">
      <c r="A45" s="988"/>
      <c r="B45" s="162"/>
      <c r="C45" s="162"/>
      <c r="D45" s="1831" t="s">
        <v>1063</v>
      </c>
      <c r="E45" s="1832">
        <f>(E43/E44)</f>
        <v>0.15628196302809541</v>
      </c>
      <c r="F45" s="1831" t="s">
        <v>1063</v>
      </c>
      <c r="G45" s="1832">
        <f>(G43/G44)</f>
        <v>0.15628196302809541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47" header="0.43" footer="0.31"/>
  <pageSetup scale="80" firstPageNumber="30" orientation="landscape" useFirstPageNumber="1" r:id="rId1"/>
  <headerFooter alignWithMargins="0">
    <oddHeader>&amp;C&amp;"Arial,Bold"Marion, Clinton, Washington Counties Career and Technical Education System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6" t="s">
        <v>1446</v>
      </c>
      <c r="B1" s="2306"/>
      <c r="C1" s="2306"/>
      <c r="D1" s="2306"/>
      <c r="E1" s="2306"/>
      <c r="F1" s="2306"/>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7" t="s">
        <v>1627</v>
      </c>
      <c r="B5" s="2308"/>
      <c r="C5" s="2309"/>
      <c r="D5" s="2309"/>
      <c r="E5" s="2309"/>
      <c r="F5" s="2309"/>
    </row>
    <row r="6" spans="1:10" ht="12" customHeight="1" x14ac:dyDescent="0.25">
      <c r="A6" s="1873"/>
      <c r="B6" s="1874"/>
      <c r="C6" s="2310" t="str">
        <f>COVER!A17</f>
        <v>Marion/Clinton/Washington Co CTES</v>
      </c>
      <c r="D6" s="2310"/>
      <c r="E6" s="2310"/>
      <c r="F6" s="1875"/>
    </row>
    <row r="7" spans="1:10" ht="11.25" customHeight="1" thickBot="1" x14ac:dyDescent="0.3">
      <c r="A7" s="1873"/>
      <c r="B7" s="1874"/>
      <c r="C7" s="2311">
        <f>COVER!A13</f>
        <v>13000000046</v>
      </c>
      <c r="D7" s="2311"/>
      <c r="E7" s="2311"/>
      <c r="F7" s="1875"/>
    </row>
    <row r="8" spans="1:10" ht="25.5" customHeight="1" thickBot="1" x14ac:dyDescent="0.25">
      <c r="A8" s="1916" t="s">
        <v>2025</v>
      </c>
      <c r="B8" s="1876" t="s">
        <v>2077</v>
      </c>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0</v>
      </c>
      <c r="I34" s="1901">
        <f>SUM(I11:I32)</f>
        <v>0</v>
      </c>
      <c r="J34" s="1901">
        <f>SUM(J11:J32)</f>
        <v>0</v>
      </c>
      <c r="K34" s="1901">
        <f>SUM(H34:J34)</f>
        <v>0</v>
      </c>
    </row>
    <row r="35" spans="1:11" ht="12" customHeight="1" x14ac:dyDescent="0.2">
      <c r="A35" s="1894" t="s">
        <v>1459</v>
      </c>
      <c r="B35" s="1895"/>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96"/>
      <c r="B39" s="1896"/>
      <c r="C39" s="1896"/>
      <c r="D39" s="1896"/>
      <c r="E39" s="1896"/>
      <c r="F39" s="1896"/>
    </row>
    <row r="40" spans="1:11" s="1893" customFormat="1" ht="12" customHeight="1" x14ac:dyDescent="0.25">
      <c r="A40" s="1897" t="s">
        <v>1458</v>
      </c>
      <c r="B40" s="1898"/>
      <c r="C40" s="2320"/>
      <c r="D40" s="2320"/>
      <c r="E40" s="2320"/>
      <c r="F40" s="2321"/>
      <c r="H40" s="1902"/>
      <c r="I40" s="1902"/>
      <c r="J40" s="1902"/>
      <c r="K40" s="1902"/>
    </row>
    <row r="41" spans="1:11" s="1893" customFormat="1" ht="12" customHeight="1" x14ac:dyDescent="0.25">
      <c r="A41" s="2322"/>
      <c r="B41" s="2323"/>
      <c r="C41" s="2323"/>
      <c r="D41" s="2323"/>
      <c r="E41" s="2323"/>
      <c r="F41" s="2324"/>
      <c r="H41" s="1902"/>
      <c r="I41" s="1902"/>
      <c r="J41" s="1902"/>
      <c r="K41" s="1902"/>
    </row>
    <row r="42" spans="1:11" s="1893" customFormat="1" ht="12" customHeight="1" x14ac:dyDescent="0.25">
      <c r="A42" s="2322"/>
      <c r="B42" s="2323"/>
      <c r="C42" s="2323"/>
      <c r="D42" s="2323"/>
      <c r="E42" s="2323"/>
      <c r="F42" s="2324"/>
      <c r="H42" s="1902"/>
      <c r="I42" s="1902"/>
      <c r="J42" s="1902"/>
      <c r="K42" s="1902"/>
    </row>
    <row r="43" spans="1:11" s="1893" customFormat="1" ht="15" x14ac:dyDescent="0.25">
      <c r="A43" s="2314"/>
      <c r="B43" s="2315"/>
      <c r="C43" s="2315"/>
      <c r="D43" s="2315"/>
      <c r="E43" s="2315"/>
      <c r="F43" s="2316"/>
      <c r="H43" s="1902"/>
      <c r="I43" s="1902"/>
      <c r="J43" s="1902"/>
      <c r="K43" s="1902"/>
    </row>
    <row r="44" spans="1:11" s="1893" customFormat="1" ht="12" hidden="1" customHeight="1" x14ac:dyDescent="0.25">
      <c r="A44" s="2314"/>
      <c r="B44" s="2315"/>
      <c r="C44" s="2315"/>
      <c r="D44" s="2315"/>
      <c r="E44" s="2315"/>
      <c r="F44" s="231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74" right="0.47" top="0.75" bottom="0.53" header="0.17" footer="0.31"/>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0" t="str">
        <f>COVER!A17</f>
        <v>Marion/Clinton/Washington Co CTES</v>
      </c>
      <c r="J6" s="2331"/>
      <c r="Q6" s="1686"/>
    </row>
    <row r="7" spans="1:17" x14ac:dyDescent="0.2">
      <c r="A7" s="2332" t="s">
        <v>924</v>
      </c>
      <c r="B7" s="2333"/>
      <c r="C7" s="2333"/>
      <c r="D7" s="2333"/>
      <c r="E7" s="2334"/>
      <c r="F7" s="1018"/>
      <c r="G7" s="1010"/>
      <c r="H7" s="1017" t="s">
        <v>390</v>
      </c>
      <c r="I7" s="2335">
        <f>COVER!A13</f>
        <v>13000000046</v>
      </c>
      <c r="J7" s="233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6" t="s">
        <v>502</v>
      </c>
      <c r="B11" s="2337"/>
      <c r="C11" s="233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17691</v>
      </c>
      <c r="F12" s="1040"/>
      <c r="G12" s="1833">
        <f t="shared" ref="G12:G18" si="0">SUM(E12:F12)</f>
        <v>17691</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39" t="s">
        <v>7</v>
      </c>
      <c r="C18" s="2340"/>
      <c r="D18" s="234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17691</v>
      </c>
      <c r="F19" s="1835">
        <f t="shared" si="2"/>
        <v>0</v>
      </c>
      <c r="G19" s="1835">
        <f t="shared" si="2"/>
        <v>17691</v>
      </c>
      <c r="H19" s="1835">
        <f t="shared" si="2"/>
        <v>0</v>
      </c>
      <c r="I19" s="1835">
        <f t="shared" si="2"/>
        <v>0</v>
      </c>
      <c r="J19" s="1835">
        <f t="shared" si="2"/>
        <v>0</v>
      </c>
    </row>
    <row r="20" spans="1:10" ht="13.5" thickTop="1" x14ac:dyDescent="0.2">
      <c r="A20" s="1036">
        <v>9</v>
      </c>
      <c r="B20" s="2342" t="s">
        <v>1703</v>
      </c>
      <c r="C20" s="2342"/>
      <c r="D20" s="2343"/>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8"/>
      <c r="D26" s="2348"/>
      <c r="E26" s="1051"/>
      <c r="F26" s="2347"/>
      <c r="G26" s="2347"/>
    </row>
    <row r="27" spans="1:10" x14ac:dyDescent="0.2">
      <c r="B27" s="1048"/>
      <c r="C27" s="1052" t="s">
        <v>1093</v>
      </c>
      <c r="D27" s="1053"/>
      <c r="E27" s="1054"/>
      <c r="F27" s="2344" t="s">
        <v>1589</v>
      </c>
      <c r="G27" s="2344"/>
    </row>
    <row r="28" spans="1:10" ht="28.5" customHeight="1" x14ac:dyDescent="0.2">
      <c r="B28" s="1048"/>
      <c r="C28" s="2346"/>
      <c r="D28" s="2346"/>
      <c r="E28" s="1055"/>
      <c r="F28" s="2346"/>
      <c r="G28" s="2346"/>
    </row>
    <row r="29" spans="1:10" x14ac:dyDescent="0.2">
      <c r="B29" s="1048"/>
      <c r="C29" s="1056" t="s">
        <v>1642</v>
      </c>
      <c r="E29" s="1057"/>
      <c r="F29" s="2345" t="s">
        <v>1590</v>
      </c>
      <c r="G29" s="234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3"/>
    </row>
    <row r="36" spans="1:10" ht="13.5" customHeight="1" x14ac:dyDescent="0.2">
      <c r="B36" s="1062"/>
      <c r="C36" s="2329" t="s">
        <v>1944</v>
      </c>
      <c r="D36" s="2328"/>
      <c r="E36" s="2328"/>
      <c r="F36" s="2328"/>
      <c r="G36" s="2328"/>
      <c r="H36" s="2328"/>
      <c r="I36" s="2328"/>
      <c r="J36" s="1064"/>
    </row>
    <row r="37" spans="1:10" ht="22.5" customHeight="1" x14ac:dyDescent="0.2">
      <c r="C37" s="2328"/>
      <c r="D37" s="2328"/>
      <c r="E37" s="2328"/>
      <c r="F37" s="2328"/>
      <c r="G37" s="2328"/>
      <c r="H37" s="2328"/>
      <c r="I37" s="2328"/>
      <c r="J37" s="1064"/>
    </row>
    <row r="38" spans="1:10" ht="7.5" customHeight="1" x14ac:dyDescent="0.2">
      <c r="C38" s="1063"/>
      <c r="D38" s="1065"/>
      <c r="E38" s="1066"/>
      <c r="F38" s="1067"/>
      <c r="G38" s="1066"/>
    </row>
    <row r="39" spans="1:10" ht="13.5" customHeight="1" x14ac:dyDescent="0.2">
      <c r="B39" s="1062"/>
      <c r="C39" s="2325" t="s">
        <v>937</v>
      </c>
      <c r="D39" s="2326"/>
      <c r="E39" s="2326"/>
      <c r="F39" s="2326"/>
      <c r="G39" s="2326"/>
      <c r="H39" s="2326"/>
      <c r="I39" s="232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57999999999999996" footer="0.25"/>
  <pageSetup scale="85" firstPageNumber="31" orientation="landscape" useFirstPageNumber="1" r:id="rId1"/>
  <headerFooter alignWithMargins="0">
    <oddHeader xml:space="preserve">&amp;C Marion, Clinton, Washington Counties Career and Technical Education System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v>3</v>
      </c>
      <c r="B7" s="329" t="s">
        <v>2105</v>
      </c>
    </row>
    <row r="8" spans="1:2" x14ac:dyDescent="0.2">
      <c r="A8" s="1069"/>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2" type="noConversion"/>
  <pageMargins left="0.71" right="0.2" top="1.17" bottom="0.82" header="0.79" footer="0.6"/>
  <pageSetup scale="75" firstPageNumber="32" orientation="portrait" useFirstPageNumber="1" r:id="rId1"/>
  <headerFooter alignWithMargins="0">
    <oddHeader xml:space="preserve">&amp;C Marion, Clinton, Washington Counties Career and Technical Education System </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34&amp;CMarion, Clinton, Washington Counties Career and Technical Education System &amp;R&amp;8Page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9" t="s">
        <v>1784</v>
      </c>
      <c r="B18" s="234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1009650</xdr:colOff>
                <xdr:row>3</xdr:row>
                <xdr:rowOff>104775</xdr:rowOff>
              </from>
              <to>
                <xdr:col>1</xdr:col>
                <xdr:colOff>1924050</xdr:colOff>
                <xdr:row>7</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2257425</xdr:colOff>
                <xdr:row>3</xdr:row>
                <xdr:rowOff>104775</xdr:rowOff>
              </from>
              <to>
                <xdr:col>1</xdr:col>
                <xdr:colOff>3171825</xdr:colOff>
                <xdr:row>7</xdr:row>
                <xdr:rowOff>142875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5"/>
      <c r="H2" s="1075"/>
    </row>
    <row r="3" spans="1:8" ht="57" customHeight="1" x14ac:dyDescent="0.2">
      <c r="A3" s="2363" t="s">
        <v>1786</v>
      </c>
      <c r="B3" s="2364"/>
      <c r="C3" s="2364"/>
      <c r="D3" s="2364"/>
      <c r="E3" s="2364"/>
      <c r="F3" s="2365"/>
      <c r="G3" s="1075"/>
      <c r="H3" s="1075"/>
    </row>
    <row r="4" spans="1:8" ht="14.25" customHeight="1" x14ac:dyDescent="0.2">
      <c r="A4" s="2369" t="s">
        <v>2056</v>
      </c>
      <c r="B4" s="2370"/>
      <c r="C4" s="2370"/>
      <c r="D4" s="2370"/>
      <c r="E4" s="2370"/>
      <c r="F4" s="2371"/>
      <c r="G4" s="1075"/>
      <c r="H4" s="1075"/>
    </row>
    <row r="5" spans="1:8" ht="14.25" customHeight="1" x14ac:dyDescent="0.2">
      <c r="A5" s="2372" t="s">
        <v>2057</v>
      </c>
      <c r="B5" s="2373"/>
      <c r="C5" s="2373"/>
      <c r="D5" s="2373"/>
      <c r="E5" s="2373"/>
      <c r="F5" s="2374"/>
      <c r="G5" s="1075"/>
      <c r="H5" s="1075"/>
    </row>
    <row r="6" spans="1:8" s="1076" customFormat="1" ht="41.25" customHeight="1" x14ac:dyDescent="0.2">
      <c r="A6" s="2366" t="s">
        <v>1792</v>
      </c>
      <c r="B6" s="2367"/>
      <c r="C6" s="2367"/>
      <c r="D6" s="2367"/>
      <c r="E6" s="2367"/>
      <c r="F6" s="236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739148</v>
      </c>
      <c r="C8" s="1837">
        <f>'Acct Summary 7-8'!D8</f>
        <v>0</v>
      </c>
      <c r="D8" s="1837">
        <f>'Acct Summary 7-8'!F8</f>
        <v>0</v>
      </c>
      <c r="E8" s="1837">
        <f>'Acct Summary 7-8'!I8</f>
        <v>0</v>
      </c>
      <c r="F8" s="1837">
        <f>SUM(B8:E8)</f>
        <v>739148</v>
      </c>
    </row>
    <row r="9" spans="1:8" s="1080" customFormat="1" ht="14.25" customHeight="1" thickBot="1" x14ac:dyDescent="0.25">
      <c r="A9" s="1079" t="s">
        <v>1436</v>
      </c>
      <c r="B9" s="1838">
        <f>'Acct Summary 7-8'!C17</f>
        <v>550105</v>
      </c>
      <c r="C9" s="1838">
        <f>'Acct Summary 7-8'!D17</f>
        <v>0</v>
      </c>
      <c r="D9" s="1838">
        <f>'Acct Summary 7-8'!F17</f>
        <v>0</v>
      </c>
      <c r="E9" s="1837"/>
      <c r="F9" s="1837">
        <f>SUM(B9:E9)</f>
        <v>550105</v>
      </c>
    </row>
    <row r="10" spans="1:8" s="1080" customFormat="1" ht="14.25" thickTop="1" thickBot="1" x14ac:dyDescent="0.25">
      <c r="A10" s="1081" t="s">
        <v>1437</v>
      </c>
      <c r="B10" s="1839">
        <f>(B8-B9)</f>
        <v>189043</v>
      </c>
      <c r="C10" s="1839">
        <f>(C8-C9)</f>
        <v>0</v>
      </c>
      <c r="D10" s="1839">
        <f>(D8-D9)</f>
        <v>0</v>
      </c>
      <c r="E10" s="1838">
        <f>(E8-E9)</f>
        <v>0</v>
      </c>
      <c r="F10" s="1840">
        <f>SUM(F8-F9)</f>
        <v>189043</v>
      </c>
    </row>
    <row r="11" spans="1:8" s="1080" customFormat="1" ht="14.25" thickTop="1" thickBot="1" x14ac:dyDescent="0.25">
      <c r="A11" s="1082" t="s">
        <v>1785</v>
      </c>
      <c r="B11" s="1841">
        <f>'Acct Summary 7-8'!C81</f>
        <v>297934</v>
      </c>
      <c r="C11" s="1841">
        <f>'Acct Summary 7-8'!D81</f>
        <v>0</v>
      </c>
      <c r="D11" s="1841">
        <f>'Acct Summary 7-8'!F81</f>
        <v>0</v>
      </c>
      <c r="E11" s="1841">
        <f>'Acct Summary 7-8'!I81</f>
        <v>0</v>
      </c>
      <c r="F11" s="1842">
        <f>SUM(B11:E11)</f>
        <v>297934</v>
      </c>
    </row>
    <row r="12" spans="1:8" ht="16.5" customHeight="1" thickTop="1" x14ac:dyDescent="0.2">
      <c r="A12" s="1083"/>
      <c r="B12" s="1084"/>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5"/>
      <c r="B13" s="1086"/>
      <c r="C13" s="2354"/>
      <c r="D13" s="2355"/>
      <c r="E13" s="2355"/>
      <c r="F13" s="2356"/>
      <c r="H13" s="1075"/>
    </row>
    <row r="14" spans="1:8" ht="19.5" customHeight="1" x14ac:dyDescent="0.2">
      <c r="A14" s="1085"/>
      <c r="B14" s="1086"/>
      <c r="C14" s="2354"/>
      <c r="D14" s="2355"/>
      <c r="E14" s="2355"/>
      <c r="F14" s="2356"/>
      <c r="H14" s="1075"/>
    </row>
    <row r="15" spans="1:8" ht="17.25" customHeight="1" x14ac:dyDescent="0.2">
      <c r="A15" s="1085"/>
      <c r="B15" s="1086"/>
      <c r="C15" s="2357"/>
      <c r="D15" s="2358"/>
      <c r="E15" s="2358"/>
      <c r="F15" s="2359"/>
      <c r="H15" s="1075"/>
    </row>
    <row r="16" spans="1:8" s="310" customFormat="1" ht="51.75" hidden="1" customHeight="1" x14ac:dyDescent="0.2">
      <c r="A16" s="2353" t="s">
        <v>1787</v>
      </c>
      <c r="B16" s="2353"/>
      <c r="C16" s="2353"/>
      <c r="D16" s="2353"/>
      <c r="E16" s="235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1.0900000000000001" header="0.63" footer="0.71"/>
  <pageSetup scale="91" firstPageNumber="19" fitToHeight="0" orientation="landscape" useFirstPageNumber="1" r:id="rId1"/>
  <headerFooter alignWithMargins="0">
    <oddHeader xml:space="preserve">&amp;CMarion, Clinton, Washington Counties Career and Technical Education System </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5" t="s">
        <v>686</v>
      </c>
      <c r="B3" s="2376"/>
      <c r="C3" s="2376"/>
      <c r="D3" s="237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6" t="s">
        <v>1584</v>
      </c>
      <c r="D7" s="238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8" t="s">
        <v>1065</v>
      </c>
      <c r="B15" s="2379"/>
      <c r="C15" s="2379"/>
      <c r="D15" s="2380"/>
    </row>
    <row r="16" spans="1:4" s="669" customFormat="1" ht="24" customHeight="1" x14ac:dyDescent="0.2">
      <c r="A16" s="2381" t="s">
        <v>684</v>
      </c>
      <c r="B16" s="2382"/>
      <c r="C16" s="2382"/>
      <c r="D16" s="238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0" t="s">
        <v>332</v>
      </c>
      <c r="D21" s="2391"/>
    </row>
    <row r="22" spans="1:10" ht="12.75" x14ac:dyDescent="0.2">
      <c r="A22" s="1140"/>
      <c r="B22" s="1141">
        <v>2</v>
      </c>
      <c r="C22" s="2388" t="s">
        <v>1605</v>
      </c>
      <c r="D22" s="238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2" t="s">
        <v>557</v>
      </c>
      <c r="D43" s="239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4" t="s">
        <v>817</v>
      </c>
      <c r="D56" s="238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4" t="s">
        <v>1797</v>
      </c>
      <c r="D70" s="238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9" firstPageNumber="32" orientation="portrait" r:id="rId1"/>
  <headerFooter alignWithMargins="0">
    <oddHeader xml:space="preserve">&amp;CMarion, Clinton, Washington Counties Career and Technical Education System </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13000000046</v>
      </c>
    </row>
    <row r="3" spans="1:2" x14ac:dyDescent="0.2">
      <c r="A3" t="s">
        <v>1013</v>
      </c>
      <c r="B3" s="138" t="str">
        <f>COVER!A15</f>
        <v>Marion</v>
      </c>
    </row>
    <row r="4" spans="1:2" x14ac:dyDescent="0.2">
      <c r="A4" t="s">
        <v>1064</v>
      </c>
      <c r="B4" s="138" t="str">
        <f>COVER!A17</f>
        <v>Marion/Clinton/Washington Co CTES</v>
      </c>
    </row>
    <row r="5" spans="1:2" x14ac:dyDescent="0.2">
      <c r="A5" t="s">
        <v>728</v>
      </c>
      <c r="B5" s="138" t="str">
        <f>COVER!A38</f>
        <v>Ron Daniels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297934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234061</v>
      </c>
      <c r="D92" s="2" t="str">
        <f t="shared" si="0"/>
        <v>Error?</v>
      </c>
    </row>
    <row r="93" spans="1:4" x14ac:dyDescent="0.2">
      <c r="A93" s="5">
        <v>32</v>
      </c>
      <c r="B93" s="138">
        <f>'Assets-Liab 5-6'!C41</f>
        <v>297934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1045263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1045263</v>
      </c>
      <c r="C279" s="2" t="s">
        <v>594</v>
      </c>
      <c r="D279" s="2" t="str">
        <f t="shared" si="3"/>
        <v>Error?</v>
      </c>
    </row>
    <row r="280" spans="1:4" x14ac:dyDescent="0.2">
      <c r="A280" s="5">
        <v>219</v>
      </c>
      <c r="B280" s="138">
        <f>'Assets-Liab 5-6'!M40</f>
        <v>1045263</v>
      </c>
      <c r="D280" s="2" t="str">
        <f t="shared" si="3"/>
        <v>Error?</v>
      </c>
    </row>
    <row r="281" spans="1:4" x14ac:dyDescent="0.2">
      <c r="A281" s="5">
        <v>220</v>
      </c>
      <c r="B281" s="138">
        <f>'Assets-Liab 5-6'!M41</f>
        <v>1045263</v>
      </c>
      <c r="C281" s="2" t="s">
        <v>594</v>
      </c>
      <c r="D281" s="2" t="str">
        <f t="shared" si="3"/>
        <v>Error?</v>
      </c>
    </row>
    <row r="282" spans="1:4" x14ac:dyDescent="0.2">
      <c r="A282" s="5">
        <v>221</v>
      </c>
      <c r="B282" s="138">
        <f>'Assets-Liab 5-6'!N21</f>
        <v>1560</v>
      </c>
      <c r="D282" s="2" t="str">
        <f t="shared" si="3"/>
        <v>Error?</v>
      </c>
    </row>
    <row r="283" spans="1:4" x14ac:dyDescent="0.2">
      <c r="A283" s="5">
        <v>222</v>
      </c>
      <c r="B283" s="138">
        <f>'Assets-Liab 5-6'!N22</f>
        <v>0</v>
      </c>
      <c r="D283" s="2" t="str">
        <f t="shared" si="3"/>
        <v>Error?</v>
      </c>
    </row>
    <row r="284" spans="1:4" x14ac:dyDescent="0.2">
      <c r="A284" s="5">
        <v>223</v>
      </c>
      <c r="B284" s="138">
        <f>'Assets-Liab 5-6'!N23</f>
        <v>1560</v>
      </c>
      <c r="C284" s="2" t="s">
        <v>594</v>
      </c>
      <c r="D284" s="2" t="str">
        <f t="shared" si="3"/>
        <v>Error?</v>
      </c>
    </row>
    <row r="285" spans="1:4" x14ac:dyDescent="0.2">
      <c r="A285" s="5">
        <v>224</v>
      </c>
      <c r="B285" s="138">
        <f>'Assets-Liab 5-6'!N36</f>
        <v>1560</v>
      </c>
      <c r="D285" s="2" t="str">
        <f t="shared" si="3"/>
        <v>Error?</v>
      </c>
    </row>
    <row r="286" spans="1:4" x14ac:dyDescent="0.2">
      <c r="A286" s="10">
        <v>225</v>
      </c>
      <c r="D286" s="2" t="str">
        <f t="shared" si="3"/>
        <v>OK</v>
      </c>
    </row>
    <row r="287" spans="1:4" x14ac:dyDescent="0.2">
      <c r="A287" s="5">
        <v>226</v>
      </c>
      <c r="B287" s="138">
        <f>'Assets-Liab 5-6'!N37</f>
        <v>1560</v>
      </c>
      <c r="C287" s="2" t="s">
        <v>594</v>
      </c>
      <c r="D287" s="2" t="str">
        <f t="shared" si="3"/>
        <v>Error?</v>
      </c>
    </row>
    <row r="288" spans="1:4" x14ac:dyDescent="0.2">
      <c r="A288" s="5">
        <v>227</v>
      </c>
      <c r="B288" s="138">
        <f>'Assets-Liab 5-6'!N41</f>
        <v>1560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44880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44880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3987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3987</v>
      </c>
      <c r="C727" s="2" t="s">
        <v>594</v>
      </c>
      <c r="D727" s="2" t="str">
        <f t="shared" si="10"/>
        <v>Error?</v>
      </c>
    </row>
    <row r="728" spans="1:4" x14ac:dyDescent="0.2">
      <c r="A728" s="5">
        <v>667</v>
      </c>
      <c r="B728" s="138">
        <f>'Expenditures 15-22'!C44</f>
        <v>43486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43486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6000</v>
      </c>
      <c r="D733" s="2" t="str">
        <f t="shared" si="10"/>
        <v>Error?</v>
      </c>
    </row>
    <row r="734" spans="1:4" x14ac:dyDescent="0.2">
      <c r="A734" s="5">
        <v>673</v>
      </c>
      <c r="B734" s="138">
        <f>'Expenditures 15-22'!C53</f>
        <v>6000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48552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48552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102025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146905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3433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1788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1788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87</v>
      </c>
      <c r="D791" s="2" t="str">
        <f t="shared" si="11"/>
        <v>Error?</v>
      </c>
    </row>
    <row r="792" spans="1:4" x14ac:dyDescent="0.2">
      <c r="A792" s="5">
        <v>731</v>
      </c>
      <c r="B792" s="138">
        <f>'Expenditures 15-22'!D53</f>
        <v>87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7109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8984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12417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54154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54154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29212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29212</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11506</v>
      </c>
      <c r="D849" s="2" t="str">
        <f t="shared" si="12"/>
        <v>Error?</v>
      </c>
    </row>
    <row r="850" spans="1:4" x14ac:dyDescent="0.2">
      <c r="A850" s="5">
        <v>789</v>
      </c>
      <c r="B850" s="138">
        <f>'Expenditures 15-22'!E53</f>
        <v>11506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41133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95287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159494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159494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688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688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98</v>
      </c>
      <c r="D907" s="2" t="str">
        <f t="shared" si="13"/>
        <v>Error?</v>
      </c>
    </row>
    <row r="908" spans="1:4" x14ac:dyDescent="0.2">
      <c r="A908" s="5">
        <v>847</v>
      </c>
      <c r="B908" s="138">
        <f>'Expenditures 15-22'!F53</f>
        <v>98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786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160280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120216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120216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120216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15000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15000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382177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382177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3987</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3987</v>
      </c>
      <c r="C1115" s="2" t="s">
        <v>594</v>
      </c>
      <c r="D1115" s="2" t="str">
        <f t="shared" si="16"/>
        <v>Error?</v>
      </c>
    </row>
    <row r="1116" spans="1:4" x14ac:dyDescent="0.2">
      <c r="A1116" s="5">
        <v>1055</v>
      </c>
      <c r="B1116" s="138">
        <f>'Expenditures 15-22'!K44</f>
        <v>75174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75174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17691</v>
      </c>
      <c r="C1121" s="2" t="s">
        <v>594</v>
      </c>
      <c r="D1121" s="2" t="str">
        <f t="shared" si="16"/>
        <v>Error?</v>
      </c>
    </row>
    <row r="1122" spans="1:4" x14ac:dyDescent="0.2">
      <c r="A1122" s="5">
        <v>1061</v>
      </c>
      <c r="B1122" s="138">
        <f>'Expenditures 15-22'!K53</f>
        <v>17691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56076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56076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152928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15000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550105</v>
      </c>
      <c r="C1152" s="2" t="s">
        <v>594</v>
      </c>
      <c r="D1152" s="2" t="str">
        <f t="shared" si="17"/>
        <v>Error?</v>
      </c>
    </row>
    <row r="1153" spans="1:4" x14ac:dyDescent="0.2">
      <c r="A1153" s="5">
        <v>1092</v>
      </c>
      <c r="B1153" s="138">
        <f>'Expenditures 15-22'!K115</f>
        <v>189043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108891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297934</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2340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1027318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1027318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120216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120216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102271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102271</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1045263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1045263</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583447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583447</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104526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104526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102271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102271</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585702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585702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459561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459561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63873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4031</v>
      </c>
      <c r="C2551" s="2" t="s">
        <v>594</v>
      </c>
      <c r="D2551" s="2" t="str">
        <f t="shared" si="38"/>
        <v>Error?</v>
      </c>
    </row>
    <row r="2552" spans="1:4" x14ac:dyDescent="0.2">
      <c r="A2552" s="10">
        <v>2491</v>
      </c>
      <c r="D2552" s="2" t="str">
        <f t="shared" si="38"/>
        <v>OK</v>
      </c>
    </row>
    <row r="2553" spans="1:4" x14ac:dyDescent="0.2">
      <c r="A2553" s="5">
        <v>2492</v>
      </c>
      <c r="B2553" s="138">
        <f>'Acct Summary 7-8'!C6</f>
        <v>593065</v>
      </c>
      <c r="C2553" s="2" t="s">
        <v>594</v>
      </c>
      <c r="D2553" s="2" t="str">
        <f t="shared" si="38"/>
        <v>Error?</v>
      </c>
    </row>
    <row r="2554" spans="1:4" x14ac:dyDescent="0.2">
      <c r="A2554" s="5">
        <v>2493</v>
      </c>
      <c r="B2554" s="138">
        <f>'Acct Summary 7-8'!C7</f>
        <v>142052</v>
      </c>
      <c r="C2554" s="2" t="s">
        <v>594</v>
      </c>
      <c r="D2554" s="2" t="str">
        <f t="shared" si="38"/>
        <v>Error?</v>
      </c>
    </row>
    <row r="2555" spans="1:4" x14ac:dyDescent="0.2">
      <c r="A2555" s="5">
        <v>2494</v>
      </c>
      <c r="B2555" s="138">
        <f>'Acct Summary 7-8'!C8</f>
        <v>739148</v>
      </c>
      <c r="C2555" s="2" t="s">
        <v>594</v>
      </c>
      <c r="D2555" s="2" t="str">
        <f t="shared" si="38"/>
        <v>Error?</v>
      </c>
    </row>
    <row r="2556" spans="1:4" x14ac:dyDescent="0.2">
      <c r="A2556" s="5">
        <v>2495</v>
      </c>
      <c r="B2556" s="138">
        <f>'Acct Summary 7-8'!C12</f>
        <v>382177</v>
      </c>
      <c r="C2556" s="2" t="s">
        <v>594</v>
      </c>
      <c r="D2556" s="2" t="str">
        <f t="shared" si="38"/>
        <v>Error?</v>
      </c>
    </row>
    <row r="2557" spans="1:4" x14ac:dyDescent="0.2">
      <c r="A2557" s="5">
        <v>2496</v>
      </c>
      <c r="B2557" s="138">
        <f>'Acct Summary 7-8'!C13</f>
        <v>152928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15000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550105</v>
      </c>
      <c r="C2561" s="2" t="s">
        <v>594</v>
      </c>
      <c r="D2561" s="2" t="str">
        <f t="shared" si="39"/>
        <v>Error?</v>
      </c>
    </row>
    <row r="2562" spans="1:4" x14ac:dyDescent="0.2">
      <c r="A2562" s="5">
        <v>2501</v>
      </c>
      <c r="B2562" s="138">
        <f>'Acct Summary 7-8'!C20</f>
        <v>189043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189043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297934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746371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7223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557328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1560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780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297934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142052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1560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2755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2755</v>
      </c>
      <c r="C5120" s="2" t="s">
        <v>594</v>
      </c>
      <c r="D5120" s="2" t="str">
        <f t="shared" si="79"/>
        <v>Error?</v>
      </c>
    </row>
    <row r="5121" spans="1:4" x14ac:dyDescent="0.2">
      <c r="A5121" s="5">
        <v>5060</v>
      </c>
      <c r="B5121" s="138">
        <f>'Revenues 9-14'!C109</f>
        <v>4031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593065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593065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593065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593065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142052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142052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142052</v>
      </c>
      <c r="C5326" s="2" t="s">
        <v>594</v>
      </c>
      <c r="D5326" s="2" t="str">
        <f t="shared" si="82"/>
        <v>Error?</v>
      </c>
    </row>
    <row r="5327" spans="1:4" x14ac:dyDescent="0.2">
      <c r="A5327" s="5">
        <v>5266</v>
      </c>
      <c r="B5327" s="138">
        <f>'Revenues 9-14'!C275</f>
        <v>739148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189043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0.63451301294917661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15000</v>
      </c>
      <c r="D7009" s="2" t="str">
        <f t="shared" si="108"/>
        <v>Error?</v>
      </c>
    </row>
    <row r="7010" spans="1:4" x14ac:dyDescent="0.2">
      <c r="A7010">
        <v>6949</v>
      </c>
      <c r="B7010" s="138">
        <f>'Expenditures 15-22'!K99</f>
        <v>15000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15000</v>
      </c>
      <c r="D7012" s="2" t="str">
        <f t="shared" si="108"/>
        <v>Error?</v>
      </c>
    </row>
    <row r="7013" spans="1:4" x14ac:dyDescent="0.2">
      <c r="A7013">
        <v>6952</v>
      </c>
      <c r="B7013" s="138">
        <f>'Expenditures 15-22'!K100</f>
        <v>15000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104526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0</v>
      </c>
      <c r="D7797" s="2" t="str">
        <f t="shared" si="127"/>
        <v>Error?</v>
      </c>
      <c r="E7797" s="4" t="s">
        <v>2020</v>
      </c>
    </row>
    <row r="7798" spans="1:5" x14ac:dyDescent="0.2">
      <c r="A7798">
        <v>7737</v>
      </c>
      <c r="B7798" s="138">
        <f>'Contracts Paid in CY 29'!F45</f>
        <v>0</v>
      </c>
      <c r="D7798" s="2" t="str">
        <f t="shared" si="127"/>
        <v>Error?</v>
      </c>
      <c r="E7798" s="4" t="s">
        <v>2020</v>
      </c>
    </row>
    <row r="7799" spans="1:5" x14ac:dyDescent="0.2">
      <c r="A7799">
        <v>7738</v>
      </c>
      <c r="B7799" s="138">
        <f>'Contracts Paid in CY 29'!G45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4" t="s">
        <v>1253</v>
      </c>
      <c r="B2" s="2394"/>
      <c r="C2" s="2394"/>
      <c r="D2" s="2394"/>
      <c r="E2" s="2394"/>
      <c r="F2" s="2394"/>
      <c r="G2" s="2394"/>
      <c r="H2" s="2394"/>
      <c r="I2" s="2394"/>
      <c r="J2" s="2394"/>
      <c r="K2" s="2394"/>
      <c r="L2" s="2394"/>
    </row>
    <row r="3" spans="1:29" ht="13.5" customHeight="1" x14ac:dyDescent="0.2">
      <c r="A3" s="2425" t="s">
        <v>1252</v>
      </c>
      <c r="B3" s="2425"/>
      <c r="C3" s="2425"/>
      <c r="D3" s="2425"/>
      <c r="E3" s="2425"/>
      <c r="F3" s="2425"/>
      <c r="G3" s="2425"/>
      <c r="H3" s="2425"/>
      <c r="I3" s="2425"/>
      <c r="J3" s="2425"/>
      <c r="K3" s="2425"/>
      <c r="L3" s="2425"/>
    </row>
    <row r="4" spans="1:29" ht="13.5" customHeight="1" x14ac:dyDescent="0.2">
      <c r="A4" s="2394" t="s">
        <v>1799</v>
      </c>
      <c r="B4" s="2415"/>
      <c r="C4" s="2415"/>
      <c r="D4" s="2415"/>
      <c r="E4" s="2415"/>
      <c r="F4" s="2415"/>
      <c r="G4" s="2415"/>
      <c r="H4" s="2415"/>
      <c r="I4" s="2415"/>
      <c r="J4" s="2415"/>
      <c r="K4" s="2415"/>
      <c r="L4" s="241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6" t="str">
        <f>COVER!A17</f>
        <v>Marion/Clinton/Washington Co CTES</v>
      </c>
      <c r="B7" s="2417"/>
      <c r="C7" s="2417"/>
      <c r="D7" s="2418"/>
      <c r="E7" s="2419">
        <f>COVER!A13</f>
        <v>13000000046</v>
      </c>
      <c r="F7" s="2420"/>
      <c r="G7" s="2426" t="str">
        <f>COVER!T23</f>
        <v>060-001832</v>
      </c>
      <c r="H7" s="2427"/>
      <c r="I7" s="2427"/>
      <c r="J7" s="2427"/>
      <c r="K7" s="2427"/>
      <c r="L7" s="242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9"/>
      <c r="B9" s="2430"/>
      <c r="C9" s="2430"/>
      <c r="D9" s="2430"/>
      <c r="E9" s="2430"/>
      <c r="F9" s="2431"/>
      <c r="G9" s="2400" t="str">
        <f>COVER!T13</f>
        <v>Leymone Hardcastle &amp; Co., Ltd</v>
      </c>
      <c r="H9" s="2432"/>
      <c r="I9" s="2432"/>
      <c r="J9" s="2432"/>
      <c r="K9" s="2432"/>
      <c r="L9" s="2433"/>
    </row>
    <row r="10" spans="1:29" ht="13.5" customHeight="1" x14ac:dyDescent="0.2">
      <c r="A10" s="2406" t="str">
        <f>COVER!A38</f>
        <v>Ron Daniels</v>
      </c>
      <c r="B10" s="2407"/>
      <c r="C10" s="2407"/>
      <c r="D10" s="2407"/>
      <c r="E10" s="2407"/>
      <c r="F10" s="2408"/>
      <c r="G10" s="2400" t="str">
        <f>COVER!T17</f>
        <v>200 West Main Street</v>
      </c>
      <c r="H10" s="2401"/>
      <c r="I10" s="2401"/>
      <c r="J10" s="2401"/>
      <c r="K10" s="2401"/>
      <c r="L10" s="2402"/>
    </row>
    <row r="11" spans="1:29" ht="13.5" customHeight="1" x14ac:dyDescent="0.2">
      <c r="A11" s="1185" t="s">
        <v>1599</v>
      </c>
      <c r="B11" s="1186"/>
      <c r="C11" s="1187"/>
      <c r="D11" s="1192"/>
      <c r="E11" s="1187"/>
      <c r="F11" s="1191"/>
      <c r="G11" s="2400" t="str">
        <f>COVER!T19</f>
        <v>Salem</v>
      </c>
      <c r="H11" s="2401"/>
      <c r="I11" s="2401"/>
      <c r="J11" s="2401"/>
      <c r="K11" s="2401"/>
      <c r="L11" s="2402"/>
    </row>
    <row r="12" spans="1:29" ht="13.5" customHeight="1" x14ac:dyDescent="0.2">
      <c r="A12" s="2409" t="s">
        <v>1598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1600</v>
      </c>
      <c r="H13" s="2396"/>
      <c r="I13" s="2412">
        <f>COVER!T25</f>
        <v>0</v>
      </c>
      <c r="J13" s="2413"/>
      <c r="K13" s="2413"/>
      <c r="L13" s="2414"/>
    </row>
    <row r="14" spans="1:29" ht="13.5" customHeight="1" x14ac:dyDescent="0.2">
      <c r="A14" s="2400" t="str">
        <f>COVER!A19</f>
        <v>200 East Schwartz</v>
      </c>
      <c r="B14" s="2401"/>
      <c r="C14" s="2401"/>
      <c r="D14" s="2401"/>
      <c r="E14" s="2401"/>
      <c r="F14" s="2402"/>
      <c r="G14" s="1196" t="s">
        <v>1247</v>
      </c>
      <c r="H14" s="1194"/>
      <c r="I14" s="1194"/>
      <c r="J14" s="1194"/>
      <c r="K14" s="1194"/>
      <c r="L14" s="1195"/>
    </row>
    <row r="15" spans="1:29" ht="13.5" customHeight="1" x14ac:dyDescent="0.2">
      <c r="A15" s="2400" t="str">
        <f>COVER!A21</f>
        <v>Salem</v>
      </c>
      <c r="B15" s="2401"/>
      <c r="C15" s="2401"/>
      <c r="D15" s="2401"/>
      <c r="E15" s="2401"/>
      <c r="F15" s="2402"/>
      <c r="G15" s="2397" t="str">
        <f>COVER!T15</f>
        <v>Sara E. Hanks, CPA</v>
      </c>
      <c r="H15" s="2398"/>
      <c r="I15" s="2398"/>
      <c r="J15" s="2398"/>
      <c r="K15" s="2398"/>
      <c r="L15" s="2399"/>
    </row>
    <row r="16" spans="1:29" ht="12.2" customHeight="1" x14ac:dyDescent="0.2">
      <c r="A16" s="2422">
        <f>COVER!A25</f>
        <v>62881</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6" t="s">
        <v>1246</v>
      </c>
      <c r="H17" s="1194"/>
      <c r="I17" s="1194"/>
      <c r="J17" s="1194"/>
      <c r="K17" s="1198" t="s">
        <v>1245</v>
      </c>
      <c r="L17" s="1191"/>
      <c r="M17" s="1184"/>
    </row>
    <row r="18" spans="1:13" ht="12.2" customHeight="1" x14ac:dyDescent="0.2">
      <c r="A18" s="2406"/>
      <c r="B18" s="2407"/>
      <c r="C18" s="2407"/>
      <c r="D18" s="2407"/>
      <c r="E18" s="2407"/>
      <c r="F18" s="2408"/>
      <c r="G18" s="2416" t="str">
        <f>COVER!T21</f>
        <v>618-548-1002</v>
      </c>
      <c r="H18" s="2417"/>
      <c r="I18" s="2417"/>
      <c r="J18" s="2417"/>
      <c r="K18" s="2416" t="str">
        <f>COVER!X21</f>
        <v>618-548-1018</v>
      </c>
      <c r="L18" s="242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107"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Marion/Clinton/Washington Co CTES</v>
      </c>
      <c r="B1" s="2415"/>
      <c r="C1" s="2415"/>
      <c r="D1" s="2415"/>
    </row>
    <row r="2" spans="1:11" s="1215" customFormat="1" ht="12.75" x14ac:dyDescent="0.2">
      <c r="A2" s="2439">
        <f>'Single Audit Cover'!E7</f>
        <v>13000000046</v>
      </c>
      <c r="B2" s="2440"/>
      <c r="C2" s="2440"/>
      <c r="D2" s="2440"/>
    </row>
    <row r="3" spans="1:11" s="1215" customFormat="1" ht="12.75" x14ac:dyDescent="0.2">
      <c r="A3" s="2438" t="s">
        <v>1593</v>
      </c>
      <c r="B3" s="2415"/>
      <c r="C3" s="2415"/>
      <c r="D3" s="241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Marion/Clinton/Washington Co CTES</v>
      </c>
      <c r="B1" s="2442"/>
      <c r="C1" s="2442"/>
      <c r="D1" s="2442"/>
      <c r="E1" s="2442"/>
    </row>
    <row r="2" spans="1:5" x14ac:dyDescent="0.2">
      <c r="A2" s="2443">
        <f>'Single Audit Cover'!E7</f>
        <v>13000000046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142052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142052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142052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1"/>
      <c r="B40" s="2441"/>
      <c r="D40" s="1268"/>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0</v>
      </c>
    </row>
    <row r="49" spans="2:4" x14ac:dyDescent="0.2">
      <c r="B49" s="1272" t="s">
        <v>1288</v>
      </c>
      <c r="C49" s="1272"/>
      <c r="D49" s="1273">
        <f>D32-D47</f>
        <v>142052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Marion/Clinton/Washington Co CTES</v>
      </c>
      <c r="B1" s="2455"/>
      <c r="C1" s="2455"/>
      <c r="D1" s="2455"/>
      <c r="E1" s="2455"/>
      <c r="F1" s="2455"/>
    </row>
    <row r="2" spans="1:7" ht="13.5" customHeight="1" x14ac:dyDescent="0.2">
      <c r="A2" s="2456">
        <f>'Single Audit Cover'!E7</f>
        <v>13000000046</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69" t="s">
        <v>1332</v>
      </c>
      <c r="D15" s="2452" t="s">
        <v>1331</v>
      </c>
      <c r="E15" s="2452"/>
      <c r="F15" s="2452"/>
    </row>
    <row r="16" spans="1:7" ht="13.5" customHeight="1" x14ac:dyDescent="0.2">
      <c r="A16" s="1282"/>
      <c r="B16" s="1276" t="s">
        <v>1330</v>
      </c>
      <c r="C16" s="1869" t="s">
        <v>1329</v>
      </c>
      <c r="D16" s="2453" t="s">
        <v>1670</v>
      </c>
      <c r="E16" s="2453"/>
      <c r="F16" s="2453"/>
    </row>
    <row r="17" spans="1:6" ht="20.45" customHeight="1" x14ac:dyDescent="0.2">
      <c r="A17" s="1283"/>
      <c r="B17" s="1284"/>
      <c r="C17" s="1285"/>
      <c r="D17" s="2447"/>
      <c r="E17" s="2447"/>
      <c r="F17" s="2447"/>
    </row>
    <row r="18" spans="1:6" ht="20.65" customHeight="1" x14ac:dyDescent="0.2">
      <c r="A18" s="1283"/>
      <c r="B18" s="1284"/>
      <c r="C18" s="1285"/>
      <c r="D18" s="2447"/>
      <c r="E18" s="2447"/>
      <c r="F18" s="2447"/>
    </row>
    <row r="19" spans="1:6" ht="20.65" customHeight="1" x14ac:dyDescent="0.2">
      <c r="A19" s="1283"/>
      <c r="B19" s="1284"/>
      <c r="C19" s="1285"/>
      <c r="D19" s="2447"/>
      <c r="E19" s="2447"/>
      <c r="F19" s="2447"/>
    </row>
    <row r="20" spans="1:6" ht="20.65" customHeight="1" x14ac:dyDescent="0.2">
      <c r="A20" s="1283"/>
      <c r="B20" s="1284"/>
      <c r="C20" s="1285"/>
      <c r="D20" s="2447"/>
      <c r="E20" s="2447"/>
      <c r="F20" s="2447"/>
    </row>
    <row r="21" spans="1:6" ht="20.65" customHeight="1" x14ac:dyDescent="0.2">
      <c r="A21" s="1283"/>
      <c r="B21" s="1284"/>
      <c r="C21" s="1285"/>
      <c r="D21" s="2447"/>
      <c r="E21" s="2447"/>
      <c r="F21" s="2447"/>
    </row>
    <row r="22" spans="1:6" ht="20.65" customHeight="1" x14ac:dyDescent="0.2">
      <c r="A22" s="1283"/>
      <c r="B22" s="1284"/>
      <c r="C22" s="1285"/>
      <c r="D22" s="2447"/>
      <c r="E22" s="2447"/>
      <c r="F22" s="2447"/>
    </row>
    <row r="23" spans="1:6" ht="20.65" customHeight="1" x14ac:dyDescent="0.2">
      <c r="A23" s="1283"/>
      <c r="B23" s="1284"/>
      <c r="C23" s="1285"/>
      <c r="D23" s="2447"/>
      <c r="E23" s="2447"/>
      <c r="F23" s="2447"/>
    </row>
    <row r="24" spans="1:6" ht="20.65" customHeight="1" x14ac:dyDescent="0.2">
      <c r="A24" s="1283"/>
      <c r="B24" s="1284"/>
      <c r="C24" s="1285"/>
      <c r="D24" s="2447"/>
      <c r="E24" s="2447"/>
      <c r="F24" s="2447"/>
    </row>
    <row r="25" spans="1:6" ht="20.65" customHeight="1" x14ac:dyDescent="0.2">
      <c r="A25" s="1283"/>
      <c r="B25" s="1284"/>
      <c r="C25" s="1285"/>
      <c r="D25" s="2447"/>
      <c r="E25" s="2447"/>
      <c r="F25" s="2447"/>
    </row>
    <row r="26" spans="1:6" ht="20.65" customHeight="1" x14ac:dyDescent="0.2">
      <c r="A26" s="1283"/>
      <c r="B26" s="1284"/>
      <c r="C26" s="1285"/>
      <c r="D26" s="2447"/>
      <c r="E26" s="2447"/>
      <c r="F26" s="2447"/>
    </row>
    <row r="27" spans="1:6" ht="20.65" customHeight="1" x14ac:dyDescent="0.2">
      <c r="A27" s="1283"/>
      <c r="B27" s="1284"/>
      <c r="C27" s="1285"/>
      <c r="D27" s="2447"/>
      <c r="E27" s="2447"/>
      <c r="F27" s="2447"/>
    </row>
    <row r="28" spans="1:6" ht="20.65" customHeight="1" x14ac:dyDescent="0.2">
      <c r="A28" s="1283"/>
      <c r="B28" s="1284"/>
      <c r="C28" s="1285"/>
      <c r="D28" s="2447"/>
      <c r="E28" s="2447"/>
      <c r="F28" s="2447"/>
    </row>
    <row r="29" spans="1:6" ht="20.65" customHeight="1" x14ac:dyDescent="0.2">
      <c r="A29" s="1283"/>
      <c r="B29" s="1284"/>
      <c r="C29" s="1285"/>
      <c r="D29" s="2447"/>
      <c r="E29" s="2447"/>
      <c r="F29" s="2447"/>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48" t="s">
        <v>1835</v>
      </c>
      <c r="B32" s="2448"/>
      <c r="C32" s="2448"/>
      <c r="D32" s="2448"/>
      <c r="E32" s="2448"/>
      <c r="F32" s="2448"/>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49">
        <f>+C33+C34</f>
        <v>0</v>
      </c>
      <c r="F34" s="2450"/>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1" t="s">
        <v>1672</v>
      </c>
      <c r="C49" s="2451"/>
      <c r="D49" s="2451"/>
      <c r="E49" s="1399"/>
    </row>
    <row r="50" spans="1:5" s="1300" customFormat="1" ht="3.75" customHeight="1" x14ac:dyDescent="0.2">
      <c r="A50" s="1299"/>
      <c r="B50" s="1868"/>
      <c r="C50" s="1868"/>
      <c r="D50" s="1868"/>
      <c r="E50" s="1399"/>
    </row>
    <row r="51" spans="1:5" s="1300" customFormat="1" ht="20.25" customHeight="1" x14ac:dyDescent="0.2">
      <c r="A51" s="1301">
        <v>6</v>
      </c>
      <c r="B51" s="2446" t="s">
        <v>1632</v>
      </c>
      <c r="C51" s="2446"/>
      <c r="D51" s="2446"/>
    </row>
    <row r="52" spans="1:5" ht="14.25" customHeight="1" x14ac:dyDescent="0.2">
      <c r="A52" s="1301"/>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Marion/Clinton/Washington Co CTES</v>
      </c>
      <c r="C1" s="2459"/>
      <c r="D1" s="2459"/>
      <c r="E1" s="2459"/>
      <c r="F1" s="2459"/>
      <c r="G1" s="2459"/>
      <c r="H1" s="2459"/>
      <c r="I1" s="2459"/>
      <c r="J1" s="2459"/>
      <c r="K1" s="2459"/>
      <c r="L1" s="2459"/>
      <c r="M1" s="2459"/>
    </row>
    <row r="2" spans="2:14" ht="15" x14ac:dyDescent="0.2">
      <c r="B2" s="2456">
        <f>'Single Audit Cover'!E7</f>
        <v>13000000046</v>
      </c>
      <c r="C2" s="2456"/>
      <c r="D2" s="2456"/>
      <c r="E2" s="2456"/>
      <c r="F2" s="2456"/>
      <c r="G2" s="2456"/>
      <c r="H2" s="2456"/>
      <c r="I2" s="2456"/>
      <c r="J2" s="2456"/>
      <c r="K2" s="2456"/>
      <c r="L2" s="2456"/>
      <c r="M2" s="2456"/>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2103</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2104</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71" right="0.2" top="1.1299999999999999" bottom="0.36" header="0.82" footer="0.65"/>
  <pageSetup scale="70" firstPageNumber="2" orientation="portrait" useFirstPageNumber="1" r:id="rId1"/>
  <headerFooter alignWithMargins="0">
    <oddHeader xml:space="preserve">&amp;CMarion, Clinton, Washington Counties Career and Technical Education System </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Marion/Clinton/Washington Co CTES</v>
      </c>
      <c r="C1" s="2474"/>
      <c r="D1" s="2474"/>
      <c r="E1" s="2474"/>
      <c r="F1" s="2474"/>
      <c r="G1" s="2474"/>
      <c r="H1" s="2474"/>
      <c r="I1" s="2474"/>
      <c r="J1" s="1422"/>
    </row>
    <row r="2" spans="2:10" s="317" customFormat="1" ht="12.75" customHeight="1" x14ac:dyDescent="0.2">
      <c r="B2" s="2475">
        <f>'Single Audit Cover'!E7</f>
        <v>13000000046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62" t="s">
        <v>1675</v>
      </c>
      <c r="D43" s="2463"/>
      <c r="E43" s="2463"/>
      <c r="F43" s="2464"/>
      <c r="G43" s="2465">
        <f>SUM(G38:I42)</f>
        <v>0</v>
      </c>
      <c r="H43" s="2465"/>
      <c r="I43" s="2465"/>
    </row>
    <row r="44" spans="2:9" ht="12.75" customHeight="1" x14ac:dyDescent="0.2"/>
    <row r="45" spans="2:9" ht="12.75" customHeight="1" x14ac:dyDescent="0.2">
      <c r="B45" s="1435" t="s">
        <v>1952</v>
      </c>
      <c r="D45" s="2466">
        <v>0</v>
      </c>
      <c r="E45" s="246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68"/>
      <c r="F49" s="2468"/>
      <c r="G49" s="246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B1"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Marion/Clinton/Washington Co CTES</v>
      </c>
      <c r="C1" s="2473"/>
      <c r="D1" s="2473"/>
      <c r="E1" s="2473"/>
      <c r="F1" s="2473"/>
      <c r="G1" s="2473"/>
      <c r="H1" s="2473"/>
      <c r="I1" s="2473"/>
      <c r="J1" s="2473"/>
      <c r="K1" s="2473"/>
      <c r="L1" s="1374"/>
      <c r="M1" s="1374"/>
    </row>
    <row r="2" spans="1:13" ht="12" customHeight="1" x14ac:dyDescent="0.2">
      <c r="B2" s="2475">
        <f>'Single Audit Cover'!E7</f>
        <v>13000000046</v>
      </c>
      <c r="C2" s="2475"/>
      <c r="D2" s="2475"/>
      <c r="E2" s="2475"/>
      <c r="F2" s="2475"/>
      <c r="G2" s="2475"/>
      <c r="H2" s="2475"/>
      <c r="I2" s="2475"/>
      <c r="J2" s="2475"/>
      <c r="K2" s="2475"/>
      <c r="L2" s="1375"/>
      <c r="M2" s="1376"/>
    </row>
    <row r="3" spans="1:13" ht="10.35" customHeight="1" x14ac:dyDescent="0.2">
      <c r="B3" s="2489" t="s">
        <v>1347</v>
      </c>
      <c r="C3" s="2489"/>
      <c r="D3" s="2489"/>
      <c r="E3" s="2489"/>
      <c r="F3" s="2489"/>
      <c r="G3" s="2489"/>
      <c r="H3" s="2489"/>
      <c r="I3" s="2489"/>
      <c r="J3" s="2489"/>
      <c r="K3" s="2489"/>
      <c r="L3" s="1377"/>
      <c r="M3" s="1377"/>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2096</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2097</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t="s">
        <v>2098</v>
      </c>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2099</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t="s">
        <v>2100</v>
      </c>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2101</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2102</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Marion/Clinton/Washington Co CTES</v>
      </c>
      <c r="C1" s="2496"/>
      <c r="D1" s="2496"/>
      <c r="E1" s="2496"/>
      <c r="F1" s="2496"/>
      <c r="G1" s="2496"/>
      <c r="H1" s="2496"/>
      <c r="I1" s="2496"/>
      <c r="J1" s="2496"/>
      <c r="K1" s="2496"/>
      <c r="L1" s="1465"/>
    </row>
    <row r="2" spans="1:12" ht="12.75" customHeight="1" x14ac:dyDescent="0.2">
      <c r="B2" s="2497">
        <f>'Single Audit Cover'!E7</f>
        <v>13000000046</v>
      </c>
      <c r="C2" s="2497"/>
      <c r="D2" s="2497"/>
      <c r="E2" s="2497"/>
      <c r="F2" s="2497"/>
      <c r="G2" s="2497"/>
      <c r="H2" s="2497"/>
      <c r="I2" s="2497"/>
      <c r="J2" s="2497"/>
      <c r="K2" s="2497"/>
      <c r="L2" s="1466"/>
    </row>
    <row r="3" spans="1:12" ht="12.75" customHeight="1" x14ac:dyDescent="0.2">
      <c r="B3" s="2489" t="s">
        <v>1347</v>
      </c>
      <c r="C3" s="2489"/>
      <c r="D3" s="2489"/>
      <c r="E3" s="2489"/>
      <c r="F3" s="2489"/>
      <c r="G3" s="2489"/>
      <c r="H3" s="2489"/>
      <c r="I3" s="2489"/>
      <c r="J3" s="2489"/>
      <c r="K3" s="2489"/>
      <c r="L3" s="1377"/>
    </row>
    <row r="4" spans="1:12" ht="12.75" customHeight="1" x14ac:dyDescent="0.2">
      <c r="B4" s="2489" t="str">
        <f>'Single Audit Cover'!A4</f>
        <v>Year Ending June 30, 2018</v>
      </c>
      <c r="C4" s="2489"/>
      <c r="D4" s="2489"/>
      <c r="E4" s="2489"/>
      <c r="F4" s="2489"/>
      <c r="G4" s="2489"/>
      <c r="H4" s="2489"/>
      <c r="I4" s="2489"/>
      <c r="J4" s="2489"/>
      <c r="K4" s="2489"/>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3"/>
      <c r="E14" s="2493"/>
      <c r="F14" s="2493"/>
      <c r="H14" s="1475" t="s">
        <v>1370</v>
      </c>
      <c r="I14" s="2494"/>
      <c r="J14" s="2494"/>
      <c r="K14" s="249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4"/>
      <c r="E16" s="2494"/>
      <c r="F16" s="2494"/>
      <c r="G16" s="2494"/>
      <c r="H16" s="2494"/>
      <c r="I16" s="2494"/>
      <c r="J16" s="2494"/>
      <c r="K16" s="2494"/>
      <c r="L16" s="322"/>
    </row>
    <row r="17" spans="2:12" ht="13.5" customHeight="1" x14ac:dyDescent="0.2">
      <c r="B17" s="1387" t="s">
        <v>1368</v>
      </c>
      <c r="C17" s="1387"/>
      <c r="D17" s="2495"/>
      <c r="E17" s="2495"/>
      <c r="F17" s="2495"/>
      <c r="G17" s="2495"/>
      <c r="H17" s="2495"/>
      <c r="I17" s="2495"/>
      <c r="J17" s="2495"/>
      <c r="K17" s="249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8"/>
      <c r="C20" s="2488"/>
      <c r="D20" s="2488"/>
      <c r="E20" s="2488"/>
      <c r="F20" s="2488"/>
      <c r="G20" s="2488"/>
      <c r="H20" s="2488"/>
      <c r="I20" s="2488"/>
      <c r="J20" s="2488"/>
      <c r="K20" s="248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Marion/Clinton/Washington Co CTES</v>
      </c>
      <c r="C1" s="2473"/>
      <c r="D1" s="2473"/>
      <c r="E1" s="1491"/>
    </row>
    <row r="2" spans="2:5" s="1282" customFormat="1" ht="12.75" customHeight="1" x14ac:dyDescent="0.2">
      <c r="B2" s="2475">
        <f>'Single Audit Cover'!E7</f>
        <v>13000000046</v>
      </c>
      <c r="C2" s="2475"/>
      <c r="D2" s="2475"/>
      <c r="E2" s="1492"/>
    </row>
    <row r="3" spans="2:5" ht="12.75" customHeight="1" x14ac:dyDescent="0.2">
      <c r="B3" s="2489" t="s">
        <v>1869</v>
      </c>
      <c r="C3" s="2489"/>
      <c r="D3" s="2489"/>
      <c r="E3" s="1274"/>
    </row>
    <row r="4" spans="2:5" s="1282" customFormat="1" ht="12.75" customHeight="1" x14ac:dyDescent="0.2">
      <c r="B4" s="2499" t="str">
        <f>'Single Audit Cover'!A4</f>
        <v>Year Ending June 30, 2018</v>
      </c>
      <c r="C4" s="2499"/>
      <c r="D4" s="249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739148</v>
      </c>
      <c r="E16" s="356"/>
      <c r="F16" s="1754">
        <f>SUM('Acct Summary 7-8'!C17,'Acct Summary 7-8'!D17,'Acct Summary 7-8'!F17)</f>
        <v>550105</v>
      </c>
      <c r="G16" s="356"/>
      <c r="H16" s="1754">
        <f>SUM(D16-F16)</f>
        <v>189043</v>
      </c>
      <c r="I16" s="222"/>
      <c r="J16" s="1754">
        <f>SUM('Acct Summary 7-8'!C81,'Acct Summary 7-8'!D81,'Acct Summary 7-8'!F81,'Acct Summary 7-8'!I81)</f>
        <v>297934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1560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ageMargins left="1" right="0.2" top="1.0900000000000001" bottom="0.71" header="0.79" footer="0.53"/>
  <pageSetup scale="78" firstPageNumber="3" orientation="portrait" useFirstPageNumber="1" r:id="rId1"/>
  <headerFooter alignWithMargins="0">
    <oddHeader xml:space="preserve">&amp;C Marion, Clinton, Washington Counties Career and Technical Education System </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5" sqref="F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Marion/Clinton/Washington Co CTES</v>
      </c>
      <c r="E7" s="391"/>
      <c r="G7" s="252"/>
      <c r="H7" s="387"/>
      <c r="I7" s="387"/>
      <c r="J7" s="387"/>
      <c r="K7" s="387"/>
      <c r="L7" s="329"/>
      <c r="M7" s="329"/>
      <c r="N7" s="329"/>
      <c r="O7" s="329"/>
      <c r="P7" s="329"/>
    </row>
    <row r="8" spans="1:18" ht="12.75" x14ac:dyDescent="0.2">
      <c r="A8" s="329"/>
      <c r="B8" s="329"/>
      <c r="C8" s="389" t="s">
        <v>1187</v>
      </c>
      <c r="D8" s="392">
        <f>COVER!A13</f>
        <v>13000000046</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297934</v>
      </c>
      <c r="I12" s="404"/>
      <c r="J12" s="404"/>
      <c r="K12" s="405">
        <f>TRUNC((H12/H13*100000),5)/100000</f>
        <v>0.40307759739999999</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739148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550105</v>
      </c>
      <c r="I17" s="404"/>
      <c r="J17" s="416"/>
      <c r="K17" s="405">
        <f>TRUNC((H17/H18*100000),5)/100000</f>
        <v>0.74424201909999999</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739148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297934</v>
      </c>
      <c r="I24" s="422"/>
      <c r="J24" s="422"/>
      <c r="K24" s="423">
        <f>TRUNC(((H24/H25*100000)/100000),2)</f>
        <v>194.97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1528.06944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1560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ageMargins left="0.71" right="0.2" top="0.95" bottom="0.66" header="0.67" footer="0.45"/>
  <pageSetup scale="80" firstPageNumber="4" orientation="landscape" useFirstPageNumber="1" r:id="rId3"/>
  <headerFooter alignWithMargins="0">
    <oddHeader xml:space="preserve">&amp;CMarion, Clinton, Washington Counties Career and Technical Education System  </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81"/>
      <c r="D3" s="1582"/>
      <c r="E3" s="1582"/>
      <c r="F3" s="1582"/>
      <c r="G3" s="1582"/>
      <c r="H3" s="1582"/>
      <c r="I3" s="1582"/>
      <c r="J3" s="1582"/>
      <c r="K3" s="1582"/>
      <c r="L3" s="1582"/>
      <c r="M3" s="1583"/>
      <c r="N3" s="1584"/>
    </row>
    <row r="4" spans="1:14" ht="13.5" customHeight="1" x14ac:dyDescent="0.2">
      <c r="A4" s="463" t="s">
        <v>1750</v>
      </c>
      <c r="B4" s="464"/>
      <c r="C4" s="465">
        <v>297934</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297934</v>
      </c>
      <c r="D13" s="1758">
        <f t="shared" ref="D13:L13" si="0">SUM(D4:D12)</f>
        <v>0</v>
      </c>
      <c r="E13" s="1758">
        <f t="shared" si="0"/>
        <v>0</v>
      </c>
      <c r="F13" s="1758">
        <f t="shared" si="0"/>
        <v>0</v>
      </c>
      <c r="G13" s="1758">
        <f t="shared" si="0"/>
        <v>0</v>
      </c>
      <c r="H13" s="1758">
        <f t="shared" si="0"/>
        <v>0</v>
      </c>
      <c r="I13" s="1758">
        <f t="shared" si="0"/>
        <v>0</v>
      </c>
      <c r="J13" s="1758">
        <f t="shared" si="0"/>
        <v>0</v>
      </c>
      <c r="K13" s="1758">
        <f t="shared" si="0"/>
        <v>0</v>
      </c>
      <c r="L13" s="1758">
        <f t="shared" si="0"/>
        <v>0</v>
      </c>
      <c r="M13" s="468"/>
      <c r="N13" s="469"/>
    </row>
    <row r="14" spans="1:14" ht="18" customHeight="1" thickTop="1" x14ac:dyDescent="0.2">
      <c r="A14" s="2123" t="s">
        <v>149</v>
      </c>
      <c r="B14" s="212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1045263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1560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1045263</v>
      </c>
      <c r="N23" s="1709">
        <f>SUM(N21:N22)</f>
        <v>1560</v>
      </c>
    </row>
    <row r="24" spans="1:14" ht="18" customHeight="1" thickTop="1" x14ac:dyDescent="0.2">
      <c r="A24" s="2125" t="s">
        <v>619</v>
      </c>
      <c r="B24" s="212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27" t="s">
        <v>550</v>
      </c>
      <c r="B35" s="212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1560</v>
      </c>
    </row>
    <row r="37" spans="1:14" ht="13.5" thickBot="1" x14ac:dyDescent="0.25">
      <c r="A37" s="1757" t="s">
        <v>674</v>
      </c>
      <c r="B37" s="1762"/>
      <c r="C37" s="477"/>
      <c r="D37" s="477"/>
      <c r="E37" s="477"/>
      <c r="F37" s="477"/>
      <c r="G37" s="477"/>
      <c r="H37" s="477"/>
      <c r="I37" s="477"/>
      <c r="J37" s="477"/>
      <c r="K37" s="477"/>
      <c r="L37" s="480"/>
      <c r="M37" s="468"/>
      <c r="N37" s="1709">
        <f>SUM(N36:N36)</f>
        <v>1560</v>
      </c>
    </row>
    <row r="38" spans="1:14" s="329" customFormat="1" ht="13.5" customHeight="1" thickTop="1" x14ac:dyDescent="0.2">
      <c r="A38" s="496" t="s">
        <v>440</v>
      </c>
      <c r="B38" s="483">
        <v>714</v>
      </c>
      <c r="C38" s="466">
        <v>63873</v>
      </c>
      <c r="D38" s="466"/>
      <c r="E38" s="466"/>
      <c r="F38" s="466"/>
      <c r="G38" s="466"/>
      <c r="H38" s="466"/>
      <c r="I38" s="466"/>
      <c r="J38" s="467"/>
      <c r="K38" s="466"/>
      <c r="L38" s="481"/>
      <c r="M38" s="497"/>
      <c r="N38" s="497"/>
    </row>
    <row r="39" spans="1:14" s="329" customFormat="1" ht="13.5" customHeight="1" x14ac:dyDescent="0.2">
      <c r="A39" s="496" t="s">
        <v>360</v>
      </c>
      <c r="B39" s="483">
        <v>730</v>
      </c>
      <c r="C39" s="466">
        <v>234061</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1045263</v>
      </c>
      <c r="N40" s="497"/>
    </row>
    <row r="41" spans="1:14" ht="13.5" customHeight="1" thickBot="1" x14ac:dyDescent="0.25">
      <c r="A41" s="1757" t="s">
        <v>676</v>
      </c>
      <c r="B41" s="1727"/>
      <c r="C41" s="1709">
        <f>(SUM(C34,C37,C38,C39))</f>
        <v>297934</v>
      </c>
      <c r="D41" s="1709">
        <f t="shared" ref="D41:L41" si="2">SUM(D34,D37,D38:D39)</f>
        <v>0</v>
      </c>
      <c r="E41" s="1709">
        <f t="shared" si="2"/>
        <v>0</v>
      </c>
      <c r="F41" s="1709">
        <f t="shared" si="2"/>
        <v>0</v>
      </c>
      <c r="G41" s="1709">
        <f t="shared" si="2"/>
        <v>0</v>
      </c>
      <c r="H41" s="1709">
        <f t="shared" si="2"/>
        <v>0</v>
      </c>
      <c r="I41" s="1709">
        <f t="shared" si="2"/>
        <v>0</v>
      </c>
      <c r="J41" s="1709">
        <f t="shared" si="2"/>
        <v>0</v>
      </c>
      <c r="K41" s="1709">
        <f t="shared" si="2"/>
        <v>0</v>
      </c>
      <c r="L41" s="1709">
        <f t="shared" si="2"/>
        <v>0</v>
      </c>
      <c r="M41" s="1709">
        <f>SUM(M40)</f>
        <v>1045263</v>
      </c>
      <c r="N41" s="1709">
        <f>SUM(N37)</f>
        <v>1560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71" right="0.2" top="0.86" bottom="0.57999999999999996" header="0.44" footer="0.3"/>
  <pageSetup scale="70" firstPageNumber="5" orientation="landscape" useFirstPageNumber="1" r:id="rId1"/>
  <headerFooter alignWithMargins="0">
    <oddHeader>&amp;C&amp;"Arial,Bold"&amp;9Marion, Clinton, Washington Counties Career and Technical Education System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1952" t="s">
        <v>1579</v>
      </c>
      <c r="B4" s="1953">
        <v>1000</v>
      </c>
      <c r="C4" s="1763">
        <f>'Revenues 9-14'!C109</f>
        <v>4031</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593065</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142052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739148</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7223</v>
      </c>
      <c r="D9" s="516"/>
      <c r="E9" s="481"/>
      <c r="F9" s="481"/>
      <c r="G9" s="517"/>
      <c r="H9" s="481"/>
      <c r="I9" s="509" t="s">
        <v>1231</v>
      </c>
      <c r="J9" s="478"/>
      <c r="K9" s="481"/>
      <c r="L9" s="347"/>
    </row>
    <row r="10" spans="1:13" s="519" customFormat="1" ht="13.5" thickBot="1" x14ac:dyDescent="0.25">
      <c r="A10" s="1757" t="s">
        <v>1235</v>
      </c>
      <c r="B10" s="1730"/>
      <c r="C10" s="1709">
        <f>SUM(C8:C9)</f>
        <v>746371</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23" t="s">
        <v>1238</v>
      </c>
      <c r="B11" s="2124"/>
      <c r="C11" s="1592"/>
      <c r="D11" s="1593"/>
      <c r="E11" s="1593"/>
      <c r="F11" s="1593"/>
      <c r="G11" s="1593"/>
      <c r="H11" s="1593"/>
      <c r="I11" s="1593"/>
      <c r="J11" s="1593"/>
      <c r="K11" s="1594"/>
      <c r="L11" s="518"/>
    </row>
    <row r="12" spans="1:13" ht="15.75" customHeight="1" x14ac:dyDescent="0.2">
      <c r="A12" s="1598" t="s">
        <v>476</v>
      </c>
      <c r="B12" s="1600">
        <v>1000</v>
      </c>
      <c r="C12" s="1763">
        <f>'Expenditures 15-22'!K33</f>
        <v>382177</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8" t="s">
        <v>477</v>
      </c>
      <c r="B13" s="1600">
        <v>2000</v>
      </c>
      <c r="C13" s="1764">
        <f>'Expenditures 15-22'!K74</f>
        <v>152928</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15000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550105</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7223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557328</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39" t="s">
        <v>1754</v>
      </c>
      <c r="B20" s="2140"/>
      <c r="C20" s="1767">
        <f>C8-C17</f>
        <v>189043</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51" t="s">
        <v>616</v>
      </c>
      <c r="B21" s="2152"/>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3" t="s">
        <v>392</v>
      </c>
      <c r="B44" s="2154"/>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9" t="s">
        <v>460</v>
      </c>
      <c r="B76" s="2130"/>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1" t="s">
        <v>1239</v>
      </c>
      <c r="B77" s="2132"/>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5" t="s">
        <v>618</v>
      </c>
      <c r="B78" s="2136"/>
      <c r="C78" s="1723">
        <f t="shared" ref="C78:K78" si="9">C20+C77</f>
        <v>189043</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6" t="s">
        <v>2073</v>
      </c>
      <c r="B79" s="534"/>
      <c r="C79" s="478">
        <v>108891</v>
      </c>
      <c r="D79" s="535"/>
      <c r="E79" s="535"/>
      <c r="F79" s="535"/>
      <c r="G79" s="535"/>
      <c r="H79" s="535"/>
      <c r="I79" s="535"/>
      <c r="J79" s="535"/>
      <c r="K79" s="535"/>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9">
        <f>(SUM(C78:C80))</f>
        <v>297934</v>
      </c>
      <c r="D81" s="1709">
        <f>SUM(D78:D80)</f>
        <v>0</v>
      </c>
      <c r="E81" s="1709">
        <f t="shared" ref="E81:K81" si="10">SUM(E78:E80)</f>
        <v>0</v>
      </c>
      <c r="F81" s="1709">
        <f t="shared" si="10"/>
        <v>0</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189043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0.63451301294917661</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ageMargins left="0.6" right="0.2" top="0.86" bottom="0.51" header="0.38" footer="0.28999999999999998"/>
  <pageSetup scale="70" firstPageNumber="7" orientation="landscape" useFirstPageNumber="1" r:id="rId1"/>
  <headerFooter alignWithMargins="0">
    <oddHeader xml:space="preserve">&amp;C&amp;"Arial,Bold"&amp;9Marion, Clinton, Washington Career Technical Education System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1276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1276</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2755</v>
      </c>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2755</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4031</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593065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593065</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7" t="s">
        <v>418</v>
      </c>
      <c r="B172" s="2158"/>
      <c r="C172" s="1743">
        <f t="shared" ref="C172:K172" si="6">SUM(C131,C140,C144,C145:C149,C154,C155:C170,C171)</f>
        <v>593065</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593065</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3" t="s">
        <v>1764</v>
      </c>
      <c r="B178" s="216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5" t="s">
        <v>818</v>
      </c>
      <c r="B184" s="216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142052</v>
      </c>
      <c r="D227" s="466"/>
      <c r="E227" s="468"/>
      <c r="F227" s="468"/>
      <c r="G227" s="466"/>
      <c r="H227" s="468"/>
      <c r="I227" s="468"/>
      <c r="J227" s="468"/>
      <c r="K227" s="468"/>
    </row>
    <row r="228" spans="1:11" ht="12.75" customHeight="1" thickBot="1" x14ac:dyDescent="0.25">
      <c r="A228" s="1744" t="s">
        <v>1145</v>
      </c>
      <c r="B228" s="1745"/>
      <c r="C228" s="1728">
        <f>SUM(C226:C227)</f>
        <v>142052</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142052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142052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739148</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ageMargins left="0.64" right="0.2" top="0.8" bottom="0.38" header="0.4" footer="0.2"/>
  <pageSetup scale="70" firstPageNumber="9" orientation="landscape" useFirstPageNumber="1" r:id="rId1"/>
  <headerFooter alignWithMargins="0">
    <oddHeader>&amp;C&amp;"Arial,Bold"&amp;9Marion, Clinton, Washington Counties Career and Technical Education System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72" activePane="bottomLeft" state="frozen"/>
      <selection activeCell="A47" sqref="A47"/>
      <selection pane="bottomLeft" activeCell="L368" sqref="L36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5" t="s">
        <v>315</v>
      </c>
      <c r="B3" s="217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2">
        <f>SUM(C5:J5)</f>
        <v>0</v>
      </c>
      <c r="L5" s="466">
        <v>0</v>
      </c>
    </row>
    <row r="6" spans="1:14" x14ac:dyDescent="0.2">
      <c r="A6" s="1526" t="s">
        <v>1508</v>
      </c>
      <c r="B6" s="615" t="s">
        <v>1506</v>
      </c>
      <c r="C6" s="477"/>
      <c r="D6" s="477"/>
      <c r="E6" s="466"/>
      <c r="F6" s="477"/>
      <c r="G6" s="477"/>
      <c r="H6" s="477"/>
      <c r="I6" s="477"/>
      <c r="J6" s="477"/>
      <c r="K6" s="1692">
        <f>SUM(C6,E6)</f>
        <v>0</v>
      </c>
      <c r="L6" s="466">
        <v>0</v>
      </c>
    </row>
    <row r="7" spans="1:14" x14ac:dyDescent="0.2">
      <c r="A7" s="1526" t="s">
        <v>165</v>
      </c>
      <c r="B7" s="615" t="s">
        <v>1024</v>
      </c>
      <c r="C7" s="467"/>
      <c r="D7" s="467"/>
      <c r="E7" s="467"/>
      <c r="F7" s="467"/>
      <c r="G7" s="467"/>
      <c r="H7" s="467"/>
      <c r="I7" s="467"/>
      <c r="J7" s="467"/>
      <c r="K7" s="1692">
        <f t="shared" ref="K7:K32" si="0">SUM(C7:J7)</f>
        <v>0</v>
      </c>
      <c r="L7" s="466">
        <v>0</v>
      </c>
    </row>
    <row r="8" spans="1:14" x14ac:dyDescent="0.2">
      <c r="A8" s="1526" t="s">
        <v>166</v>
      </c>
      <c r="B8" s="615">
        <v>1200</v>
      </c>
      <c r="C8" s="466"/>
      <c r="D8" s="466"/>
      <c r="E8" s="466"/>
      <c r="F8" s="466"/>
      <c r="G8" s="466"/>
      <c r="H8" s="466"/>
      <c r="I8" s="467"/>
      <c r="J8" s="467"/>
      <c r="K8" s="1692">
        <f t="shared" si="0"/>
        <v>0</v>
      </c>
      <c r="L8" s="466">
        <v>0</v>
      </c>
    </row>
    <row r="9" spans="1:14" x14ac:dyDescent="0.2">
      <c r="A9" s="1526" t="s">
        <v>745</v>
      </c>
      <c r="B9" s="615" t="s">
        <v>1025</v>
      </c>
      <c r="C9" s="467"/>
      <c r="D9" s="467"/>
      <c r="E9" s="467"/>
      <c r="F9" s="467"/>
      <c r="G9" s="467"/>
      <c r="H9" s="467"/>
      <c r="I9" s="467"/>
      <c r="J9" s="467"/>
      <c r="K9" s="1692">
        <f t="shared" si="0"/>
        <v>0</v>
      </c>
      <c r="L9" s="466">
        <v>0</v>
      </c>
    </row>
    <row r="10" spans="1:14" x14ac:dyDescent="0.2">
      <c r="A10" s="1526" t="s">
        <v>746</v>
      </c>
      <c r="B10" s="615">
        <v>1250</v>
      </c>
      <c r="C10" s="466"/>
      <c r="D10" s="466"/>
      <c r="E10" s="466"/>
      <c r="F10" s="466"/>
      <c r="G10" s="466"/>
      <c r="H10" s="466"/>
      <c r="I10" s="467"/>
      <c r="J10" s="467"/>
      <c r="K10" s="1692">
        <f t="shared" si="0"/>
        <v>0</v>
      </c>
      <c r="L10" s="466">
        <v>0</v>
      </c>
    </row>
    <row r="11" spans="1:14" x14ac:dyDescent="0.2">
      <c r="A11" s="1526" t="s">
        <v>1192</v>
      </c>
      <c r="B11" s="615" t="s">
        <v>163</v>
      </c>
      <c r="C11" s="467"/>
      <c r="D11" s="467"/>
      <c r="E11" s="467"/>
      <c r="F11" s="467"/>
      <c r="G11" s="467"/>
      <c r="H11" s="467"/>
      <c r="I11" s="467"/>
      <c r="J11" s="467"/>
      <c r="K11" s="1692">
        <f t="shared" si="0"/>
        <v>0</v>
      </c>
      <c r="L11" s="466">
        <v>0</v>
      </c>
    </row>
    <row r="12" spans="1:14" x14ac:dyDescent="0.2">
      <c r="A12" s="1526" t="s">
        <v>1019</v>
      </c>
      <c r="B12" s="615">
        <v>1300</v>
      </c>
      <c r="C12" s="466"/>
      <c r="D12" s="466"/>
      <c r="E12" s="466"/>
      <c r="F12" s="466"/>
      <c r="G12" s="466"/>
      <c r="H12" s="466"/>
      <c r="I12" s="467"/>
      <c r="J12" s="467"/>
      <c r="K12" s="1692">
        <f t="shared" si="0"/>
        <v>0</v>
      </c>
      <c r="L12" s="466">
        <v>0</v>
      </c>
    </row>
    <row r="13" spans="1:14" x14ac:dyDescent="0.2">
      <c r="A13" s="1526" t="s">
        <v>747</v>
      </c>
      <c r="B13" s="615">
        <v>1400</v>
      </c>
      <c r="C13" s="466">
        <v>44880</v>
      </c>
      <c r="D13" s="466">
        <v>3433</v>
      </c>
      <c r="E13" s="466">
        <v>54154</v>
      </c>
      <c r="F13" s="466">
        <v>159494</v>
      </c>
      <c r="G13" s="466">
        <v>120216</v>
      </c>
      <c r="H13" s="466"/>
      <c r="I13" s="467"/>
      <c r="J13" s="467"/>
      <c r="K13" s="1692">
        <f t="shared" si="0"/>
        <v>382177</v>
      </c>
      <c r="L13" s="466">
        <v>414116</v>
      </c>
    </row>
    <row r="14" spans="1:14" x14ac:dyDescent="0.2">
      <c r="A14" s="1526" t="s">
        <v>1020</v>
      </c>
      <c r="B14" s="615">
        <v>1500</v>
      </c>
      <c r="C14" s="466"/>
      <c r="D14" s="466"/>
      <c r="E14" s="466"/>
      <c r="F14" s="466"/>
      <c r="G14" s="466"/>
      <c r="H14" s="466"/>
      <c r="I14" s="467"/>
      <c r="J14" s="467"/>
      <c r="K14" s="1692">
        <f t="shared" si="0"/>
        <v>0</v>
      </c>
      <c r="L14" s="466">
        <v>0</v>
      </c>
    </row>
    <row r="15" spans="1:14" x14ac:dyDescent="0.2">
      <c r="A15" s="1526" t="s">
        <v>1021</v>
      </c>
      <c r="B15" s="615">
        <v>1600</v>
      </c>
      <c r="C15" s="466"/>
      <c r="D15" s="466"/>
      <c r="E15" s="466"/>
      <c r="F15" s="466"/>
      <c r="G15" s="466"/>
      <c r="H15" s="466"/>
      <c r="I15" s="467"/>
      <c r="J15" s="467"/>
      <c r="K15" s="1692">
        <f t="shared" si="0"/>
        <v>0</v>
      </c>
      <c r="L15" s="466">
        <v>0</v>
      </c>
    </row>
    <row r="16" spans="1:14" x14ac:dyDescent="0.2">
      <c r="A16" s="1526" t="s">
        <v>1044</v>
      </c>
      <c r="B16" s="615" t="s">
        <v>444</v>
      </c>
      <c r="C16" s="466"/>
      <c r="D16" s="466"/>
      <c r="E16" s="466"/>
      <c r="F16" s="466"/>
      <c r="G16" s="466"/>
      <c r="H16" s="466"/>
      <c r="I16" s="467"/>
      <c r="J16" s="467"/>
      <c r="K16" s="1692">
        <f t="shared" si="0"/>
        <v>0</v>
      </c>
      <c r="L16" s="466">
        <v>0</v>
      </c>
    </row>
    <row r="17" spans="1:12" x14ac:dyDescent="0.2">
      <c r="A17" s="1526" t="s">
        <v>748</v>
      </c>
      <c r="B17" s="615" t="s">
        <v>164</v>
      </c>
      <c r="C17" s="467"/>
      <c r="D17" s="467"/>
      <c r="E17" s="467"/>
      <c r="F17" s="467"/>
      <c r="G17" s="467"/>
      <c r="H17" s="467"/>
      <c r="I17" s="467"/>
      <c r="J17" s="467"/>
      <c r="K17" s="1692">
        <f t="shared" si="0"/>
        <v>0</v>
      </c>
      <c r="L17" s="466">
        <v>0</v>
      </c>
    </row>
    <row r="18" spans="1:12" x14ac:dyDescent="0.2">
      <c r="A18" s="1526" t="s">
        <v>1148</v>
      </c>
      <c r="B18" s="615">
        <v>1800</v>
      </c>
      <c r="C18" s="466"/>
      <c r="D18" s="466"/>
      <c r="E18" s="466"/>
      <c r="F18" s="466"/>
      <c r="G18" s="466"/>
      <c r="H18" s="466"/>
      <c r="I18" s="467"/>
      <c r="J18" s="467"/>
      <c r="K18" s="1692">
        <f t="shared" si="0"/>
        <v>0</v>
      </c>
      <c r="L18" s="466">
        <v>0</v>
      </c>
    </row>
    <row r="19" spans="1:12" x14ac:dyDescent="0.2">
      <c r="A19" s="1526" t="s">
        <v>136</v>
      </c>
      <c r="B19" s="615">
        <v>1900</v>
      </c>
      <c r="C19" s="466"/>
      <c r="D19" s="466"/>
      <c r="E19" s="466"/>
      <c r="F19" s="466"/>
      <c r="G19" s="466"/>
      <c r="H19" s="466"/>
      <c r="I19" s="467"/>
      <c r="J19" s="467"/>
      <c r="K19" s="1692">
        <f t="shared" si="0"/>
        <v>0</v>
      </c>
      <c r="L19" s="466">
        <v>0</v>
      </c>
    </row>
    <row r="20" spans="1:12" x14ac:dyDescent="0.2">
      <c r="A20" s="1527" t="s">
        <v>762</v>
      </c>
      <c r="B20" s="603" t="s">
        <v>749</v>
      </c>
      <c r="C20" s="477"/>
      <c r="D20" s="477"/>
      <c r="E20" s="477"/>
      <c r="F20" s="477"/>
      <c r="G20" s="477"/>
      <c r="H20" s="474"/>
      <c r="I20" s="617"/>
      <c r="J20" s="475"/>
      <c r="K20" s="1692">
        <f t="shared" si="0"/>
        <v>0</v>
      </c>
      <c r="L20" s="471">
        <v>0</v>
      </c>
    </row>
    <row r="21" spans="1:12" x14ac:dyDescent="0.2">
      <c r="A21" s="1527" t="s">
        <v>763</v>
      </c>
      <c r="B21" s="603" t="s">
        <v>750</v>
      </c>
      <c r="C21" s="477"/>
      <c r="D21" s="477"/>
      <c r="E21" s="477"/>
      <c r="F21" s="477"/>
      <c r="G21" s="477"/>
      <c r="H21" s="474"/>
      <c r="I21" s="617"/>
      <c r="J21" s="477"/>
      <c r="K21" s="1692">
        <f t="shared" si="0"/>
        <v>0</v>
      </c>
      <c r="L21" s="471">
        <v>0</v>
      </c>
    </row>
    <row r="22" spans="1:12" x14ac:dyDescent="0.2">
      <c r="A22" s="1527" t="s">
        <v>764</v>
      </c>
      <c r="B22" s="603" t="s">
        <v>751</v>
      </c>
      <c r="C22" s="477"/>
      <c r="D22" s="477"/>
      <c r="E22" s="477"/>
      <c r="F22" s="477"/>
      <c r="G22" s="477"/>
      <c r="H22" s="474"/>
      <c r="I22" s="617"/>
      <c r="J22" s="477"/>
      <c r="K22" s="1692">
        <f t="shared" si="0"/>
        <v>0</v>
      </c>
      <c r="L22" s="471">
        <v>0</v>
      </c>
    </row>
    <row r="23" spans="1:12" x14ac:dyDescent="0.2">
      <c r="A23" s="1527" t="s">
        <v>765</v>
      </c>
      <c r="B23" s="603" t="s">
        <v>752</v>
      </c>
      <c r="C23" s="477"/>
      <c r="D23" s="477"/>
      <c r="E23" s="477"/>
      <c r="F23" s="477"/>
      <c r="G23" s="477"/>
      <c r="H23" s="474"/>
      <c r="I23" s="617"/>
      <c r="J23" s="477"/>
      <c r="K23" s="1692">
        <f t="shared" si="0"/>
        <v>0</v>
      </c>
      <c r="L23" s="471">
        <v>0</v>
      </c>
    </row>
    <row r="24" spans="1:12" ht="12.75" customHeight="1" x14ac:dyDescent="0.2">
      <c r="A24" s="1527" t="s">
        <v>766</v>
      </c>
      <c r="B24" s="603" t="s">
        <v>753</v>
      </c>
      <c r="C24" s="477"/>
      <c r="D24" s="477"/>
      <c r="E24" s="477"/>
      <c r="F24" s="477"/>
      <c r="G24" s="477"/>
      <c r="H24" s="474"/>
      <c r="I24" s="617"/>
      <c r="J24" s="477"/>
      <c r="K24" s="1692">
        <f t="shared" si="0"/>
        <v>0</v>
      </c>
      <c r="L24" s="471">
        <v>0</v>
      </c>
    </row>
    <row r="25" spans="1:12" ht="12.75" customHeight="1" x14ac:dyDescent="0.2">
      <c r="A25" s="1527" t="s">
        <v>835</v>
      </c>
      <c r="B25" s="603" t="s">
        <v>754</v>
      </c>
      <c r="C25" s="477"/>
      <c r="D25" s="477"/>
      <c r="E25" s="477"/>
      <c r="F25" s="477"/>
      <c r="G25" s="477"/>
      <c r="H25" s="474"/>
      <c r="I25" s="617"/>
      <c r="J25" s="477"/>
      <c r="K25" s="1692">
        <f t="shared" si="0"/>
        <v>0</v>
      </c>
      <c r="L25" s="471">
        <v>0</v>
      </c>
    </row>
    <row r="26" spans="1:12" x14ac:dyDescent="0.2">
      <c r="A26" s="1527" t="s">
        <v>643</v>
      </c>
      <c r="B26" s="603" t="s">
        <v>755</v>
      </c>
      <c r="C26" s="477"/>
      <c r="D26" s="477"/>
      <c r="E26" s="477"/>
      <c r="F26" s="477"/>
      <c r="G26" s="477"/>
      <c r="H26" s="474"/>
      <c r="I26" s="617"/>
      <c r="J26" s="477"/>
      <c r="K26" s="1692">
        <f t="shared" si="0"/>
        <v>0</v>
      </c>
      <c r="L26" s="471">
        <v>0</v>
      </c>
    </row>
    <row r="27" spans="1:12" x14ac:dyDescent="0.2">
      <c r="A27" s="1527" t="s">
        <v>644</v>
      </c>
      <c r="B27" s="603" t="s">
        <v>756</v>
      </c>
      <c r="C27" s="477"/>
      <c r="D27" s="477"/>
      <c r="E27" s="477"/>
      <c r="F27" s="477"/>
      <c r="G27" s="477"/>
      <c r="H27" s="474"/>
      <c r="I27" s="617"/>
      <c r="J27" s="477"/>
      <c r="K27" s="1692">
        <f t="shared" si="0"/>
        <v>0</v>
      </c>
      <c r="L27" s="471">
        <v>0</v>
      </c>
    </row>
    <row r="28" spans="1:12" x14ac:dyDescent="0.2">
      <c r="A28" s="1527" t="s">
        <v>152</v>
      </c>
      <c r="B28" s="603" t="s">
        <v>757</v>
      </c>
      <c r="C28" s="477"/>
      <c r="D28" s="477"/>
      <c r="E28" s="477"/>
      <c r="F28" s="477"/>
      <c r="G28" s="477"/>
      <c r="H28" s="474"/>
      <c r="I28" s="617"/>
      <c r="J28" s="477"/>
      <c r="K28" s="1692">
        <f t="shared" si="0"/>
        <v>0</v>
      </c>
      <c r="L28" s="471">
        <v>0</v>
      </c>
    </row>
    <row r="29" spans="1:12" x14ac:dyDescent="0.2">
      <c r="A29" s="1527" t="s">
        <v>153</v>
      </c>
      <c r="B29" s="603" t="s">
        <v>758</v>
      </c>
      <c r="C29" s="477"/>
      <c r="D29" s="477"/>
      <c r="E29" s="477"/>
      <c r="F29" s="477"/>
      <c r="G29" s="477"/>
      <c r="H29" s="474"/>
      <c r="I29" s="617"/>
      <c r="J29" s="477"/>
      <c r="K29" s="1692">
        <f t="shared" si="0"/>
        <v>0</v>
      </c>
      <c r="L29" s="471">
        <v>0</v>
      </c>
    </row>
    <row r="30" spans="1:12" x14ac:dyDescent="0.2">
      <c r="A30" s="1527" t="s">
        <v>154</v>
      </c>
      <c r="B30" s="603" t="s">
        <v>759</v>
      </c>
      <c r="C30" s="477"/>
      <c r="D30" s="477"/>
      <c r="E30" s="477"/>
      <c r="F30" s="477"/>
      <c r="G30" s="477"/>
      <c r="H30" s="474"/>
      <c r="I30" s="617"/>
      <c r="J30" s="477"/>
      <c r="K30" s="1692">
        <f t="shared" si="0"/>
        <v>0</v>
      </c>
      <c r="L30" s="471">
        <v>0</v>
      </c>
    </row>
    <row r="31" spans="1:12" x14ac:dyDescent="0.2">
      <c r="A31" s="1527" t="s">
        <v>155</v>
      </c>
      <c r="B31" s="603" t="s">
        <v>760</v>
      </c>
      <c r="C31" s="477"/>
      <c r="D31" s="477"/>
      <c r="E31" s="477"/>
      <c r="F31" s="477"/>
      <c r="G31" s="477"/>
      <c r="H31" s="474"/>
      <c r="I31" s="617"/>
      <c r="J31" s="477"/>
      <c r="K31" s="1692">
        <f t="shared" si="0"/>
        <v>0</v>
      </c>
      <c r="L31" s="471">
        <v>0</v>
      </c>
    </row>
    <row r="32" spans="1:12" x14ac:dyDescent="0.2">
      <c r="A32" s="1528"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44880</v>
      </c>
      <c r="D33" s="1691">
        <f t="shared" ref="D33:L33" si="1">SUM(D5:D32)</f>
        <v>3433</v>
      </c>
      <c r="E33" s="1691">
        <f t="shared" si="1"/>
        <v>54154</v>
      </c>
      <c r="F33" s="1691">
        <f t="shared" si="1"/>
        <v>159494</v>
      </c>
      <c r="G33" s="1691">
        <f t="shared" si="1"/>
        <v>120216</v>
      </c>
      <c r="H33" s="1691">
        <f t="shared" si="1"/>
        <v>0</v>
      </c>
      <c r="I33" s="1691">
        <f t="shared" si="1"/>
        <v>0</v>
      </c>
      <c r="J33" s="1691">
        <f t="shared" si="1"/>
        <v>0</v>
      </c>
      <c r="K33" s="1691">
        <f t="shared" si="1"/>
        <v>382177</v>
      </c>
      <c r="L33" s="1691">
        <f t="shared" si="1"/>
        <v>414116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v>0</v>
      </c>
    </row>
    <row r="37" spans="1:14" x14ac:dyDescent="0.2">
      <c r="A37" s="1526" t="s">
        <v>1151</v>
      </c>
      <c r="B37" s="615">
        <v>2120</v>
      </c>
      <c r="C37" s="466">
        <v>3987</v>
      </c>
      <c r="D37" s="466"/>
      <c r="E37" s="466"/>
      <c r="F37" s="466"/>
      <c r="G37" s="466"/>
      <c r="H37" s="466"/>
      <c r="I37" s="467"/>
      <c r="J37" s="467"/>
      <c r="K37" s="1692">
        <f t="shared" si="2"/>
        <v>3987</v>
      </c>
      <c r="L37" s="466">
        <v>5081</v>
      </c>
    </row>
    <row r="38" spans="1:14" x14ac:dyDescent="0.2">
      <c r="A38" s="1526" t="s">
        <v>207</v>
      </c>
      <c r="B38" s="615">
        <v>2130</v>
      </c>
      <c r="C38" s="466"/>
      <c r="D38" s="466"/>
      <c r="E38" s="466"/>
      <c r="F38" s="466"/>
      <c r="G38" s="466"/>
      <c r="H38" s="466"/>
      <c r="I38" s="467"/>
      <c r="J38" s="467"/>
      <c r="K38" s="1692">
        <f t="shared" si="2"/>
        <v>0</v>
      </c>
      <c r="L38" s="466">
        <v>0</v>
      </c>
    </row>
    <row r="39" spans="1:14" x14ac:dyDescent="0.2">
      <c r="A39" s="1526" t="s">
        <v>208</v>
      </c>
      <c r="B39" s="615">
        <v>2140</v>
      </c>
      <c r="C39" s="466"/>
      <c r="D39" s="466"/>
      <c r="E39" s="466"/>
      <c r="F39" s="466"/>
      <c r="G39" s="466"/>
      <c r="H39" s="466"/>
      <c r="I39" s="467"/>
      <c r="J39" s="467"/>
      <c r="K39" s="1692">
        <f t="shared" si="2"/>
        <v>0</v>
      </c>
      <c r="L39" s="466">
        <v>0</v>
      </c>
    </row>
    <row r="40" spans="1:14" x14ac:dyDescent="0.2">
      <c r="A40" s="1526" t="s">
        <v>209</v>
      </c>
      <c r="B40" s="615">
        <v>2150</v>
      </c>
      <c r="C40" s="466"/>
      <c r="D40" s="466"/>
      <c r="E40" s="466"/>
      <c r="F40" s="466"/>
      <c r="G40" s="466"/>
      <c r="H40" s="466"/>
      <c r="I40" s="467"/>
      <c r="J40" s="467"/>
      <c r="K40" s="1692">
        <f t="shared" si="2"/>
        <v>0</v>
      </c>
      <c r="L40" s="466">
        <v>0</v>
      </c>
    </row>
    <row r="41" spans="1:14" x14ac:dyDescent="0.2">
      <c r="A41" s="1526" t="s">
        <v>1768</v>
      </c>
      <c r="B41" s="615">
        <v>2190</v>
      </c>
      <c r="C41" s="466"/>
      <c r="D41" s="466"/>
      <c r="E41" s="466"/>
      <c r="F41" s="466"/>
      <c r="G41" s="466"/>
      <c r="H41" s="466"/>
      <c r="I41" s="467"/>
      <c r="J41" s="467"/>
      <c r="K41" s="1692">
        <f t="shared" si="2"/>
        <v>0</v>
      </c>
      <c r="L41" s="466">
        <v>0</v>
      </c>
    </row>
    <row r="42" spans="1:14" ht="12.75" customHeight="1" thickBot="1" x14ac:dyDescent="0.25">
      <c r="A42" s="1689" t="s">
        <v>581</v>
      </c>
      <c r="B42" s="1690" t="s">
        <v>740</v>
      </c>
      <c r="C42" s="1691">
        <f>SUM(C36:C41)</f>
        <v>3987</v>
      </c>
      <c r="D42" s="1691">
        <f t="shared" ref="D42:L42" si="3">SUM(D36:D41)</f>
        <v>0</v>
      </c>
      <c r="E42" s="1691">
        <f t="shared" si="3"/>
        <v>0</v>
      </c>
      <c r="F42" s="1691">
        <f t="shared" si="3"/>
        <v>0</v>
      </c>
      <c r="G42" s="1691">
        <f t="shared" si="3"/>
        <v>0</v>
      </c>
      <c r="H42" s="1691">
        <f t="shared" si="3"/>
        <v>0</v>
      </c>
      <c r="I42" s="1691">
        <f t="shared" si="3"/>
        <v>0</v>
      </c>
      <c r="J42" s="1691">
        <f t="shared" si="3"/>
        <v>0</v>
      </c>
      <c r="K42" s="1691">
        <f t="shared" si="3"/>
        <v>3987</v>
      </c>
      <c r="L42" s="1691">
        <f t="shared" si="3"/>
        <v>5081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43486</v>
      </c>
      <c r="D44" s="481">
        <v>1788</v>
      </c>
      <c r="E44" s="481">
        <v>29212</v>
      </c>
      <c r="F44" s="481">
        <v>688</v>
      </c>
      <c r="G44" s="481"/>
      <c r="H44" s="481"/>
      <c r="I44" s="467"/>
      <c r="J44" s="467"/>
      <c r="K44" s="1693">
        <f>SUM(C44:J44)</f>
        <v>75174</v>
      </c>
      <c r="L44" s="481">
        <v>73927</v>
      </c>
    </row>
    <row r="45" spans="1:14" x14ac:dyDescent="0.2">
      <c r="A45" s="1526" t="s">
        <v>869</v>
      </c>
      <c r="B45" s="615">
        <v>2220</v>
      </c>
      <c r="C45" s="466"/>
      <c r="D45" s="466"/>
      <c r="E45" s="466"/>
      <c r="F45" s="466"/>
      <c r="G45" s="466"/>
      <c r="H45" s="466"/>
      <c r="I45" s="467"/>
      <c r="J45" s="467"/>
      <c r="K45" s="1693">
        <f>SUM(C45:J45)</f>
        <v>0</v>
      </c>
      <c r="L45" s="466">
        <v>0</v>
      </c>
    </row>
    <row r="46" spans="1:14" x14ac:dyDescent="0.2">
      <c r="A46" s="1526"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43486</v>
      </c>
      <c r="D47" s="1691">
        <f t="shared" ref="D47:K47" si="4">SUM(D44:D46)</f>
        <v>1788</v>
      </c>
      <c r="E47" s="1691">
        <f t="shared" si="4"/>
        <v>29212</v>
      </c>
      <c r="F47" s="1691">
        <f t="shared" si="4"/>
        <v>688</v>
      </c>
      <c r="G47" s="1691">
        <f t="shared" si="4"/>
        <v>0</v>
      </c>
      <c r="H47" s="1691">
        <f t="shared" si="4"/>
        <v>0</v>
      </c>
      <c r="I47" s="1691">
        <f t="shared" si="4"/>
        <v>0</v>
      </c>
      <c r="J47" s="1691">
        <f t="shared" si="4"/>
        <v>0</v>
      </c>
      <c r="K47" s="1691">
        <f t="shared" si="4"/>
        <v>75174</v>
      </c>
      <c r="L47" s="1691">
        <f>SUM(L44:L46)</f>
        <v>73927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3">
        <f>SUM(C49:J49)</f>
        <v>0</v>
      </c>
      <c r="L49" s="481">
        <v>0</v>
      </c>
    </row>
    <row r="50" spans="1:14" x14ac:dyDescent="0.2">
      <c r="A50" s="1526" t="s">
        <v>872</v>
      </c>
      <c r="B50" s="615">
        <v>2320</v>
      </c>
      <c r="C50" s="466">
        <v>6000</v>
      </c>
      <c r="D50" s="466">
        <v>87</v>
      </c>
      <c r="E50" s="466">
        <v>11506</v>
      </c>
      <c r="F50" s="466">
        <v>98</v>
      </c>
      <c r="G50" s="466"/>
      <c r="H50" s="466"/>
      <c r="I50" s="467"/>
      <c r="J50" s="467"/>
      <c r="K50" s="1693">
        <f>SUM(C50:J50)</f>
        <v>17691</v>
      </c>
      <c r="L50" s="466">
        <v>24385</v>
      </c>
    </row>
    <row r="51" spans="1:14" x14ac:dyDescent="0.2">
      <c r="A51" s="1526" t="s">
        <v>44</v>
      </c>
      <c r="B51" s="615">
        <v>2330</v>
      </c>
      <c r="C51" s="466"/>
      <c r="D51" s="466"/>
      <c r="E51" s="466"/>
      <c r="F51" s="466"/>
      <c r="G51" s="466"/>
      <c r="H51" s="466"/>
      <c r="I51" s="467"/>
      <c r="J51" s="467"/>
      <c r="K51" s="1693">
        <f>SUM(C51:J51)</f>
        <v>0</v>
      </c>
      <c r="L51" s="466">
        <v>0</v>
      </c>
    </row>
    <row r="52" spans="1:14" ht="22.5" x14ac:dyDescent="0.2">
      <c r="A52" s="1527"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6000</v>
      </c>
      <c r="D53" s="1691">
        <f t="shared" ref="D53:L53" si="5">SUM(D49:D52)</f>
        <v>87</v>
      </c>
      <c r="E53" s="1691">
        <f t="shared" si="5"/>
        <v>11506</v>
      </c>
      <c r="F53" s="1691">
        <f t="shared" si="5"/>
        <v>98</v>
      </c>
      <c r="G53" s="1691">
        <f t="shared" si="5"/>
        <v>0</v>
      </c>
      <c r="H53" s="1691">
        <f t="shared" si="5"/>
        <v>0</v>
      </c>
      <c r="I53" s="1691">
        <f t="shared" si="5"/>
        <v>0</v>
      </c>
      <c r="J53" s="1691">
        <f t="shared" si="5"/>
        <v>0</v>
      </c>
      <c r="K53" s="1691">
        <f t="shared" si="5"/>
        <v>17691</v>
      </c>
      <c r="L53" s="1691">
        <f t="shared" si="5"/>
        <v>24385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3">
        <f>SUM(C55:J55)</f>
        <v>0</v>
      </c>
      <c r="L55" s="481">
        <v>0</v>
      </c>
    </row>
    <row r="56" spans="1:14" ht="12.75" customHeight="1" x14ac:dyDescent="0.2">
      <c r="A56" s="1530"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6" t="s">
        <v>483</v>
      </c>
      <c r="B60" s="615">
        <v>2520</v>
      </c>
      <c r="C60" s="466">
        <v>48552</v>
      </c>
      <c r="D60" s="466">
        <v>7109</v>
      </c>
      <c r="E60" s="466">
        <v>415</v>
      </c>
      <c r="F60" s="466"/>
      <c r="G60" s="466"/>
      <c r="H60" s="466"/>
      <c r="I60" s="467"/>
      <c r="J60" s="467"/>
      <c r="K60" s="1693">
        <f t="shared" si="7"/>
        <v>56076</v>
      </c>
      <c r="L60" s="466">
        <v>89410</v>
      </c>
      <c r="M60" s="610"/>
      <c r="N60" s="610"/>
    </row>
    <row r="61" spans="1:14" s="343" customFormat="1" x14ac:dyDescent="0.2">
      <c r="A61" s="1526" t="s">
        <v>206</v>
      </c>
      <c r="B61" s="615">
        <v>2540</v>
      </c>
      <c r="C61" s="466"/>
      <c r="D61" s="466"/>
      <c r="E61" s="466"/>
      <c r="F61" s="466"/>
      <c r="G61" s="466"/>
      <c r="H61" s="466"/>
      <c r="I61" s="467"/>
      <c r="J61" s="467"/>
      <c r="K61" s="1693">
        <f t="shared" si="7"/>
        <v>0</v>
      </c>
      <c r="L61" s="466">
        <v>0</v>
      </c>
      <c r="M61" s="610"/>
      <c r="N61" s="610"/>
    </row>
    <row r="62" spans="1:14" s="343" customFormat="1" x14ac:dyDescent="0.2">
      <c r="A62" s="1526" t="s">
        <v>1010</v>
      </c>
      <c r="B62" s="615">
        <v>2550</v>
      </c>
      <c r="C62" s="466"/>
      <c r="D62" s="466"/>
      <c r="E62" s="466"/>
      <c r="F62" s="466"/>
      <c r="G62" s="466"/>
      <c r="H62" s="466"/>
      <c r="I62" s="467"/>
      <c r="J62" s="467"/>
      <c r="K62" s="1693">
        <f t="shared" si="7"/>
        <v>0</v>
      </c>
      <c r="L62" s="466">
        <v>0</v>
      </c>
      <c r="M62" s="610"/>
      <c r="N62" s="610"/>
    </row>
    <row r="63" spans="1:14" s="610" customFormat="1" x14ac:dyDescent="0.2">
      <c r="A63" s="1526" t="s">
        <v>102</v>
      </c>
      <c r="B63" s="615">
        <v>2560</v>
      </c>
      <c r="C63" s="466"/>
      <c r="D63" s="466"/>
      <c r="E63" s="466"/>
      <c r="F63" s="466"/>
      <c r="G63" s="466"/>
      <c r="H63" s="466"/>
      <c r="I63" s="467"/>
      <c r="J63" s="467"/>
      <c r="K63" s="1693">
        <f t="shared" si="7"/>
        <v>0</v>
      </c>
      <c r="L63" s="466">
        <v>0</v>
      </c>
    </row>
    <row r="64" spans="1:14" s="610" customFormat="1" x14ac:dyDescent="0.2">
      <c r="A64" s="1531"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48552</v>
      </c>
      <c r="D65" s="1691">
        <f t="shared" ref="D65:L65" si="8">SUM(D59:D64)</f>
        <v>7109</v>
      </c>
      <c r="E65" s="1691">
        <f t="shared" si="8"/>
        <v>415</v>
      </c>
      <c r="F65" s="1691">
        <f t="shared" si="8"/>
        <v>0</v>
      </c>
      <c r="G65" s="1691">
        <f t="shared" si="8"/>
        <v>0</v>
      </c>
      <c r="H65" s="1691">
        <f t="shared" si="8"/>
        <v>0</v>
      </c>
      <c r="I65" s="1691">
        <f t="shared" si="8"/>
        <v>0</v>
      </c>
      <c r="J65" s="1691">
        <f t="shared" si="8"/>
        <v>0</v>
      </c>
      <c r="K65" s="1691">
        <f t="shared" si="8"/>
        <v>56076</v>
      </c>
      <c r="L65" s="1691">
        <f t="shared" si="8"/>
        <v>89410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v>0</v>
      </c>
      <c r="M67" s="610"/>
      <c r="N67" s="610"/>
    </row>
    <row r="68" spans="1:14" s="343" customFormat="1" x14ac:dyDescent="0.2">
      <c r="A68" s="1526" t="s">
        <v>628</v>
      </c>
      <c r="B68" s="615">
        <v>2620</v>
      </c>
      <c r="C68" s="466"/>
      <c r="D68" s="466"/>
      <c r="E68" s="466"/>
      <c r="F68" s="466"/>
      <c r="G68" s="466"/>
      <c r="H68" s="466"/>
      <c r="I68" s="467"/>
      <c r="J68" s="467"/>
      <c r="K68" s="1693">
        <f>SUM(C68:J68)</f>
        <v>0</v>
      </c>
      <c r="L68" s="466">
        <v>0</v>
      </c>
      <c r="M68" s="610"/>
      <c r="N68" s="610"/>
    </row>
    <row r="69" spans="1:14" s="343" customFormat="1" x14ac:dyDescent="0.2">
      <c r="A69" s="1526" t="s">
        <v>1121</v>
      </c>
      <c r="B69" s="615">
        <v>2630</v>
      </c>
      <c r="C69" s="466"/>
      <c r="D69" s="466"/>
      <c r="E69" s="466"/>
      <c r="F69" s="466"/>
      <c r="G69" s="466"/>
      <c r="H69" s="466"/>
      <c r="I69" s="467"/>
      <c r="J69" s="467"/>
      <c r="K69" s="1693">
        <f>SUM(C69:J69)</f>
        <v>0</v>
      </c>
      <c r="L69" s="466">
        <v>0</v>
      </c>
      <c r="M69" s="610"/>
      <c r="N69" s="610"/>
    </row>
    <row r="70" spans="1:14" s="343" customFormat="1" x14ac:dyDescent="0.2">
      <c r="A70" s="1526" t="s">
        <v>423</v>
      </c>
      <c r="B70" s="615">
        <v>2640</v>
      </c>
      <c r="C70" s="466"/>
      <c r="D70" s="466"/>
      <c r="E70" s="466"/>
      <c r="F70" s="466"/>
      <c r="G70" s="466"/>
      <c r="H70" s="466"/>
      <c r="I70" s="467"/>
      <c r="J70" s="467"/>
      <c r="K70" s="1693">
        <f>SUM(C70:J70)</f>
        <v>0</v>
      </c>
      <c r="L70" s="466">
        <v>0</v>
      </c>
      <c r="M70" s="610"/>
      <c r="N70" s="610"/>
    </row>
    <row r="71" spans="1:14" s="343" customFormat="1" x14ac:dyDescent="0.2">
      <c r="A71" s="1526"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v>0</v>
      </c>
      <c r="M73" s="610"/>
      <c r="N73" s="610"/>
    </row>
    <row r="74" spans="1:14" ht="12.75" customHeight="1" thickTop="1" thickBot="1" x14ac:dyDescent="0.25">
      <c r="A74" s="1689" t="s">
        <v>865</v>
      </c>
      <c r="B74" s="1697">
        <v>2000</v>
      </c>
      <c r="C74" s="1698">
        <f>SUM(C42,C47,C53,C57,C65,C72,C73)</f>
        <v>102025</v>
      </c>
      <c r="D74" s="1698">
        <f t="shared" ref="D74:K74" si="10">SUM(D42,D47,D53,D57,D65,D72,D73)</f>
        <v>8984</v>
      </c>
      <c r="E74" s="1698">
        <f t="shared" si="10"/>
        <v>41133</v>
      </c>
      <c r="F74" s="1698">
        <f t="shared" si="10"/>
        <v>786</v>
      </c>
      <c r="G74" s="1698">
        <f t="shared" si="10"/>
        <v>0</v>
      </c>
      <c r="H74" s="1698">
        <f t="shared" si="10"/>
        <v>0</v>
      </c>
      <c r="I74" s="1698">
        <f t="shared" si="10"/>
        <v>0</v>
      </c>
      <c r="J74" s="1698">
        <f t="shared" si="10"/>
        <v>0</v>
      </c>
      <c r="K74" s="1698">
        <f t="shared" si="10"/>
        <v>152928</v>
      </c>
      <c r="L74" s="1698">
        <f>SUM(L42,L47,L53,L57,L65,L72,L73)</f>
        <v>192803</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v>0</v>
      </c>
    </row>
    <row r="79" spans="1:14" x14ac:dyDescent="0.2">
      <c r="A79" s="1526" t="s">
        <v>322</v>
      </c>
      <c r="B79" s="615">
        <v>4120</v>
      </c>
      <c r="C79" s="617"/>
      <c r="D79" s="617"/>
      <c r="E79" s="466"/>
      <c r="F79" s="617"/>
      <c r="G79" s="617"/>
      <c r="H79" s="466"/>
      <c r="I79" s="477"/>
      <c r="J79" s="477"/>
      <c r="K79" s="1692">
        <f t="shared" si="11"/>
        <v>0</v>
      </c>
      <c r="L79" s="466">
        <v>0</v>
      </c>
    </row>
    <row r="80" spans="1:14" x14ac:dyDescent="0.2">
      <c r="A80" s="1526" t="s">
        <v>323</v>
      </c>
      <c r="B80" s="615">
        <v>4130</v>
      </c>
      <c r="C80" s="617"/>
      <c r="D80" s="617"/>
      <c r="E80" s="466"/>
      <c r="F80" s="617"/>
      <c r="G80" s="617"/>
      <c r="H80" s="466"/>
      <c r="I80" s="477"/>
      <c r="J80" s="477"/>
      <c r="K80" s="1692">
        <f t="shared" si="11"/>
        <v>0</v>
      </c>
      <c r="L80" s="466">
        <v>0</v>
      </c>
    </row>
    <row r="81" spans="1:12" x14ac:dyDescent="0.2">
      <c r="A81" s="1526" t="s">
        <v>721</v>
      </c>
      <c r="B81" s="615">
        <v>4140</v>
      </c>
      <c r="C81" s="617"/>
      <c r="D81" s="617"/>
      <c r="E81" s="466"/>
      <c r="F81" s="617"/>
      <c r="G81" s="617"/>
      <c r="H81" s="466"/>
      <c r="I81" s="477"/>
      <c r="J81" s="477"/>
      <c r="K81" s="1692">
        <f t="shared" si="11"/>
        <v>0</v>
      </c>
      <c r="L81" s="466">
        <v>0</v>
      </c>
    </row>
    <row r="82" spans="1:12" x14ac:dyDescent="0.2">
      <c r="A82" s="1526" t="s">
        <v>88</v>
      </c>
      <c r="B82" s="615">
        <v>4170</v>
      </c>
      <c r="C82" s="617"/>
      <c r="D82" s="617"/>
      <c r="E82" s="466"/>
      <c r="F82" s="617"/>
      <c r="G82" s="617"/>
      <c r="H82" s="466"/>
      <c r="I82" s="477"/>
      <c r="J82" s="477"/>
      <c r="K82" s="1692">
        <f t="shared" si="11"/>
        <v>0</v>
      </c>
      <c r="L82" s="466">
        <v>0</v>
      </c>
    </row>
    <row r="83" spans="1:12" x14ac:dyDescent="0.2">
      <c r="A83" s="1530"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3" t="s">
        <v>273</v>
      </c>
      <c r="B85" s="636">
        <v>4210</v>
      </c>
      <c r="C85" s="617"/>
      <c r="D85" s="617"/>
      <c r="E85" s="637"/>
      <c r="F85" s="617"/>
      <c r="G85" s="617"/>
      <c r="H85" s="535"/>
      <c r="I85" s="477"/>
      <c r="J85" s="477"/>
      <c r="K85" s="1698">
        <f>H85</f>
        <v>0</v>
      </c>
      <c r="L85" s="530">
        <v>0</v>
      </c>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v>0</v>
      </c>
    </row>
    <row r="87" spans="1:12" ht="14.25" thickTop="1" thickBot="1" x14ac:dyDescent="0.25">
      <c r="A87" s="1535" t="s">
        <v>724</v>
      </c>
      <c r="B87" s="640">
        <v>4230</v>
      </c>
      <c r="C87" s="617"/>
      <c r="D87" s="617"/>
      <c r="E87" s="639"/>
      <c r="F87" s="617"/>
      <c r="G87" s="617"/>
      <c r="H87" s="467"/>
      <c r="I87" s="477"/>
      <c r="J87" s="477"/>
      <c r="K87" s="1698">
        <f t="shared" si="12"/>
        <v>0</v>
      </c>
      <c r="L87" s="530">
        <v>0</v>
      </c>
    </row>
    <row r="88" spans="1:12" ht="12.75" customHeight="1" thickTop="1" thickBot="1" x14ac:dyDescent="0.25">
      <c r="A88" s="1535" t="s">
        <v>789</v>
      </c>
      <c r="B88" s="640">
        <v>4240</v>
      </c>
      <c r="C88" s="617"/>
      <c r="D88" s="617"/>
      <c r="E88" s="639"/>
      <c r="F88" s="617"/>
      <c r="G88" s="617"/>
      <c r="H88" s="467"/>
      <c r="I88" s="477"/>
      <c r="J88" s="477"/>
      <c r="K88" s="1698">
        <f t="shared" si="12"/>
        <v>0</v>
      </c>
      <c r="L88" s="530">
        <v>0</v>
      </c>
    </row>
    <row r="89" spans="1:12" ht="12.75" customHeight="1" thickTop="1" thickBot="1" x14ac:dyDescent="0.25">
      <c r="A89" s="1535" t="s">
        <v>725</v>
      </c>
      <c r="B89" s="640">
        <v>4270</v>
      </c>
      <c r="C89" s="617"/>
      <c r="D89" s="617"/>
      <c r="E89" s="639"/>
      <c r="F89" s="617"/>
      <c r="G89" s="617"/>
      <c r="H89" s="467"/>
      <c r="I89" s="477"/>
      <c r="J89" s="477"/>
      <c r="K89" s="1698">
        <f t="shared" si="12"/>
        <v>0</v>
      </c>
      <c r="L89" s="530">
        <v>0</v>
      </c>
    </row>
    <row r="90" spans="1:12" ht="12.75" customHeight="1" thickTop="1" thickBot="1" x14ac:dyDescent="0.25">
      <c r="A90" s="1535" t="s">
        <v>710</v>
      </c>
      <c r="B90" s="640">
        <v>4280</v>
      </c>
      <c r="C90" s="617"/>
      <c r="D90" s="617"/>
      <c r="E90" s="639"/>
      <c r="F90" s="617"/>
      <c r="G90" s="617"/>
      <c r="H90" s="467"/>
      <c r="I90" s="477"/>
      <c r="J90" s="477"/>
      <c r="K90" s="1698">
        <f t="shared" si="12"/>
        <v>0</v>
      </c>
      <c r="L90" s="530">
        <v>0</v>
      </c>
    </row>
    <row r="91" spans="1:12" ht="12.75" customHeight="1" thickTop="1" thickBot="1" x14ac:dyDescent="0.25">
      <c r="A91" s="1535"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v>0</v>
      </c>
    </row>
    <row r="94" spans="1:12" ht="12.75" customHeight="1" thickTop="1" thickBot="1" x14ac:dyDescent="0.25">
      <c r="A94" s="1535" t="s">
        <v>713</v>
      </c>
      <c r="B94" s="640">
        <v>4320</v>
      </c>
      <c r="C94" s="617"/>
      <c r="D94" s="617"/>
      <c r="E94" s="639"/>
      <c r="F94" s="617"/>
      <c r="G94" s="617"/>
      <c r="H94" s="467"/>
      <c r="I94" s="477"/>
      <c r="J94" s="477"/>
      <c r="K94" s="1698">
        <f t="shared" si="12"/>
        <v>0</v>
      </c>
      <c r="L94" s="530">
        <v>0</v>
      </c>
    </row>
    <row r="95" spans="1:12" ht="15" customHeight="1" thickTop="1" thickBot="1" x14ac:dyDescent="0.25">
      <c r="A95" s="1535" t="s">
        <v>1568</v>
      </c>
      <c r="B95" s="640">
        <v>4330</v>
      </c>
      <c r="C95" s="617"/>
      <c r="D95" s="617"/>
      <c r="E95" s="639"/>
      <c r="F95" s="617"/>
      <c r="G95" s="617"/>
      <c r="H95" s="467"/>
      <c r="I95" s="477"/>
      <c r="J95" s="477"/>
      <c r="K95" s="1698">
        <f t="shared" si="12"/>
        <v>0</v>
      </c>
      <c r="L95" s="530">
        <v>0</v>
      </c>
    </row>
    <row r="96" spans="1:12" ht="14.25" thickTop="1" thickBot="1" x14ac:dyDescent="0.25">
      <c r="A96" s="1535" t="s">
        <v>714</v>
      </c>
      <c r="B96" s="640">
        <v>4340</v>
      </c>
      <c r="C96" s="617"/>
      <c r="D96" s="617"/>
      <c r="E96" s="639"/>
      <c r="F96" s="617"/>
      <c r="G96" s="617"/>
      <c r="H96" s="467"/>
      <c r="I96" s="477"/>
      <c r="J96" s="477"/>
      <c r="K96" s="1698">
        <f t="shared" si="12"/>
        <v>0</v>
      </c>
      <c r="L96" s="530">
        <v>0</v>
      </c>
    </row>
    <row r="97" spans="1:14" ht="12.75" customHeight="1" thickTop="1" thickBot="1" x14ac:dyDescent="0.25">
      <c r="A97" s="1535" t="s">
        <v>787</v>
      </c>
      <c r="B97" s="640">
        <v>4370</v>
      </c>
      <c r="C97" s="617"/>
      <c r="D97" s="617"/>
      <c r="E97" s="639"/>
      <c r="F97" s="617"/>
      <c r="G97" s="617"/>
      <c r="H97" s="467"/>
      <c r="I97" s="477"/>
      <c r="J97" s="477"/>
      <c r="K97" s="1698">
        <f t="shared" si="12"/>
        <v>0</v>
      </c>
      <c r="L97" s="530">
        <v>0</v>
      </c>
    </row>
    <row r="98" spans="1:14" ht="14.25" thickTop="1" thickBot="1" x14ac:dyDescent="0.25">
      <c r="A98" s="1535" t="s">
        <v>788</v>
      </c>
      <c r="B98" s="640">
        <v>4380</v>
      </c>
      <c r="C98" s="617"/>
      <c r="D98" s="617"/>
      <c r="E98" s="643"/>
      <c r="F98" s="617"/>
      <c r="G98" s="617"/>
      <c r="H98" s="467"/>
      <c r="I98" s="477"/>
      <c r="J98" s="477"/>
      <c r="K98" s="1698">
        <f t="shared" si="12"/>
        <v>0</v>
      </c>
      <c r="L98" s="530">
        <v>0</v>
      </c>
    </row>
    <row r="99" spans="1:14" ht="14.25" thickTop="1" thickBot="1" x14ac:dyDescent="0.25">
      <c r="A99" s="1535" t="s">
        <v>385</v>
      </c>
      <c r="B99" s="640">
        <v>4390</v>
      </c>
      <c r="C99" s="617"/>
      <c r="D99" s="617"/>
      <c r="E99" s="532"/>
      <c r="F99" s="617"/>
      <c r="G99" s="617"/>
      <c r="H99" s="467">
        <v>15000</v>
      </c>
      <c r="I99" s="477"/>
      <c r="J99" s="477"/>
      <c r="K99" s="1698">
        <f>SUM(E99,H99)</f>
        <v>15000</v>
      </c>
      <c r="L99" s="530">
        <v>15000</v>
      </c>
    </row>
    <row r="100" spans="1:14" ht="14.25" thickTop="1" thickBot="1" x14ac:dyDescent="0.25">
      <c r="A100" s="1701" t="s">
        <v>1566</v>
      </c>
      <c r="B100" s="1702">
        <v>4300</v>
      </c>
      <c r="C100" s="617"/>
      <c r="D100" s="617"/>
      <c r="E100" s="1698">
        <f>SUM(E93:E99)</f>
        <v>0</v>
      </c>
      <c r="F100" s="617"/>
      <c r="G100" s="617"/>
      <c r="H100" s="1698">
        <f>SUM(H93:H99)</f>
        <v>15000</v>
      </c>
      <c r="I100" s="477"/>
      <c r="J100" s="477"/>
      <c r="K100" s="1698">
        <f>SUM(K93:K99)</f>
        <v>15000</v>
      </c>
      <c r="L100" s="1698">
        <f>SUM(L93:L99)</f>
        <v>15000</v>
      </c>
    </row>
    <row r="101" spans="1:14" ht="12.75" customHeight="1" thickTop="1" thickBot="1" x14ac:dyDescent="0.25">
      <c r="A101" s="1532" t="s">
        <v>1569</v>
      </c>
      <c r="B101" s="644" t="s">
        <v>988</v>
      </c>
      <c r="C101" s="617"/>
      <c r="D101" s="617"/>
      <c r="E101" s="531"/>
      <c r="F101" s="617"/>
      <c r="G101" s="617"/>
      <c r="H101" s="531">
        <v>0</v>
      </c>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15000</v>
      </c>
      <c r="I102" s="477"/>
      <c r="J102" s="477"/>
      <c r="K102" s="1698">
        <f>SUM(K84,K92,K100,K101)</f>
        <v>15000</v>
      </c>
      <c r="L102" s="1698">
        <f>SUM(L84,L92,L100,L101)</f>
        <v>15000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v>0</v>
      </c>
      <c r="M105" s="210"/>
      <c r="N105" s="210"/>
    </row>
    <row r="106" spans="1:14" s="598" customFormat="1" x14ac:dyDescent="0.2">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146905</v>
      </c>
      <c r="D114" s="1691">
        <f t="shared" ref="D114:K114" si="13">SUM(D33,D74,D75,D102,D112,D113)</f>
        <v>12417</v>
      </c>
      <c r="E114" s="1691">
        <f t="shared" si="13"/>
        <v>95287</v>
      </c>
      <c r="F114" s="1691">
        <f t="shared" si="13"/>
        <v>160280</v>
      </c>
      <c r="G114" s="1691">
        <f t="shared" si="13"/>
        <v>120216</v>
      </c>
      <c r="H114" s="1691">
        <f>SUM(H33,H74,H75,H102,H112,H113)</f>
        <v>15000</v>
      </c>
      <c r="I114" s="1691">
        <f t="shared" si="13"/>
        <v>0</v>
      </c>
      <c r="J114" s="1691">
        <f t="shared" si="13"/>
        <v>0</v>
      </c>
      <c r="K114" s="1691">
        <f t="shared" si="13"/>
        <v>550105</v>
      </c>
      <c r="L114" s="1691">
        <f>SUM(L33,L74,L75,L102,L112,L113)</f>
        <v>621919</v>
      </c>
    </row>
    <row r="115" spans="1:14" ht="13.5" thickTop="1" x14ac:dyDescent="0.2">
      <c r="A115" s="2194" t="s">
        <v>1053</v>
      </c>
      <c r="B115" s="2195"/>
      <c r="C115" s="619"/>
      <c r="D115" s="619"/>
      <c r="E115" s="619"/>
      <c r="F115" s="619"/>
      <c r="G115" s="619"/>
      <c r="H115" s="619"/>
      <c r="I115" s="619"/>
      <c r="J115" s="619"/>
      <c r="K115" s="1705">
        <f>'Revenues 9-14'!C275-'Expenditures 15-22'!K114</f>
        <v>189043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2" t="s">
        <v>314</v>
      </c>
      <c r="B117" s="217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v>0</v>
      </c>
    </row>
    <row r="123" spans="1:14" ht="14.25" thickTop="1" thickBot="1" x14ac:dyDescent="0.25">
      <c r="A123" s="1526" t="s">
        <v>4</v>
      </c>
      <c r="B123" s="615">
        <v>2530</v>
      </c>
      <c r="C123" s="466"/>
      <c r="D123" s="466"/>
      <c r="E123" s="466"/>
      <c r="F123" s="466"/>
      <c r="G123" s="466"/>
      <c r="H123" s="466"/>
      <c r="I123" s="467"/>
      <c r="J123" s="467"/>
      <c r="K123" s="1691">
        <f>SUM(C123:J123)</f>
        <v>0</v>
      </c>
      <c r="L123" s="466">
        <v>0</v>
      </c>
    </row>
    <row r="124" spans="1:14" ht="14.25" thickTop="1" thickBot="1" x14ac:dyDescent="0.25">
      <c r="A124" s="1526" t="s">
        <v>206</v>
      </c>
      <c r="B124" s="615">
        <v>2540</v>
      </c>
      <c r="C124" s="466"/>
      <c r="D124" s="466"/>
      <c r="E124" s="466"/>
      <c r="F124" s="466"/>
      <c r="G124" s="466"/>
      <c r="H124" s="466"/>
      <c r="I124" s="467"/>
      <c r="J124" s="467"/>
      <c r="K124" s="1691">
        <f>SUM(C124:J124)</f>
        <v>0</v>
      </c>
      <c r="L124" s="466">
        <v>0</v>
      </c>
    </row>
    <row r="125" spans="1:14" ht="14.25" thickTop="1" thickBot="1" x14ac:dyDescent="0.25">
      <c r="A125" s="1526" t="s">
        <v>1010</v>
      </c>
      <c r="B125" s="615">
        <v>2550</v>
      </c>
      <c r="C125" s="466"/>
      <c r="D125" s="466"/>
      <c r="E125" s="466"/>
      <c r="F125" s="466"/>
      <c r="G125" s="466"/>
      <c r="H125" s="466"/>
      <c r="I125" s="467"/>
      <c r="J125" s="467"/>
      <c r="K125" s="1691">
        <f>SUM(C125:J125)</f>
        <v>0</v>
      </c>
      <c r="L125" s="466">
        <v>0</v>
      </c>
    </row>
    <row r="126" spans="1:14" ht="14.25" thickTop="1" thickBot="1" x14ac:dyDescent="0.25">
      <c r="A126" s="1526"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3"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v>0</v>
      </c>
      <c r="M133" s="206"/>
      <c r="N133" s="206"/>
    </row>
    <row r="134" spans="1:14" x14ac:dyDescent="0.2">
      <c r="A134" s="1526" t="s">
        <v>322</v>
      </c>
      <c r="B134" s="615">
        <v>4120</v>
      </c>
      <c r="C134" s="617"/>
      <c r="D134" s="617"/>
      <c r="E134" s="478"/>
      <c r="F134" s="617"/>
      <c r="G134" s="617"/>
      <c r="H134" s="481"/>
      <c r="I134" s="477"/>
      <c r="J134" s="617"/>
      <c r="K134" s="1693">
        <f>SUM(E134,H134)</f>
        <v>0</v>
      </c>
      <c r="L134" s="481">
        <v>0</v>
      </c>
    </row>
    <row r="135" spans="1:14" x14ac:dyDescent="0.2">
      <c r="A135" s="1526" t="s">
        <v>721</v>
      </c>
      <c r="B135" s="615">
        <v>4140</v>
      </c>
      <c r="C135" s="617"/>
      <c r="D135" s="617"/>
      <c r="E135" s="467"/>
      <c r="F135" s="617"/>
      <c r="G135" s="617"/>
      <c r="H135" s="466"/>
      <c r="I135" s="477"/>
      <c r="J135" s="617"/>
      <c r="K135" s="1693">
        <f>SUM(E135,H135)</f>
        <v>0</v>
      </c>
      <c r="L135" s="466">
        <v>0</v>
      </c>
    </row>
    <row r="136" spans="1:14" x14ac:dyDescent="0.2">
      <c r="A136" s="1530"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v>0</v>
      </c>
    </row>
    <row r="143" spans="1:14" x14ac:dyDescent="0.2">
      <c r="A143" s="1526" t="s">
        <v>90</v>
      </c>
      <c r="B143" s="615">
        <v>5120</v>
      </c>
      <c r="C143" s="617"/>
      <c r="D143" s="617"/>
      <c r="E143" s="617"/>
      <c r="F143" s="617"/>
      <c r="G143" s="617"/>
      <c r="H143" s="466"/>
      <c r="I143" s="468"/>
      <c r="J143" s="617"/>
      <c r="K143" s="1693">
        <f>SUM(H143)</f>
        <v>0</v>
      </c>
      <c r="L143" s="466">
        <v>0</v>
      </c>
    </row>
    <row r="144" spans="1:14" ht="12.75" customHeight="1" x14ac:dyDescent="0.2">
      <c r="A144" s="1526" t="s">
        <v>1232</v>
      </c>
      <c r="B144" s="629" t="s">
        <v>638</v>
      </c>
      <c r="C144" s="617"/>
      <c r="D144" s="617"/>
      <c r="E144" s="617"/>
      <c r="F144" s="617"/>
      <c r="G144" s="617"/>
      <c r="H144" s="466"/>
      <c r="I144" s="468"/>
      <c r="J144" s="617"/>
      <c r="K144" s="1693">
        <f>SUM(H144)</f>
        <v>0</v>
      </c>
      <c r="L144" s="466">
        <v>0</v>
      </c>
    </row>
    <row r="145" spans="1:14" x14ac:dyDescent="0.2">
      <c r="A145" s="1526" t="s">
        <v>91</v>
      </c>
      <c r="B145" s="615" t="s">
        <v>610</v>
      </c>
      <c r="C145" s="617"/>
      <c r="D145" s="617"/>
      <c r="E145" s="617"/>
      <c r="F145" s="617"/>
      <c r="G145" s="617"/>
      <c r="H145" s="466"/>
      <c r="I145" s="468"/>
      <c r="J145" s="617"/>
      <c r="K145" s="1693">
        <f>SUM(H145)</f>
        <v>0</v>
      </c>
      <c r="L145" s="466">
        <v>0</v>
      </c>
    </row>
    <row r="146" spans="1:14" ht="12.75" customHeight="1" x14ac:dyDescent="0.2">
      <c r="A146" s="1526" t="s">
        <v>640</v>
      </c>
      <c r="B146" s="615" t="s">
        <v>639</v>
      </c>
      <c r="C146" s="617"/>
      <c r="D146" s="617"/>
      <c r="E146" s="617"/>
      <c r="F146" s="617"/>
      <c r="G146" s="617"/>
      <c r="H146" s="466"/>
      <c r="I146" s="468"/>
      <c r="J146" s="617"/>
      <c r="K146" s="1693">
        <f>SUM(H146)</f>
        <v>0</v>
      </c>
      <c r="L146" s="466">
        <v>0</v>
      </c>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4" t="s">
        <v>641</v>
      </c>
      <c r="B151" s="2166"/>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187" t="s">
        <v>1240</v>
      </c>
      <c r="B152" s="2188"/>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2" t="s">
        <v>642</v>
      </c>
      <c r="B154" s="217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v>0</v>
      </c>
    </row>
    <row r="164" spans="1:14" x14ac:dyDescent="0.2">
      <c r="A164" s="1526" t="s">
        <v>90</v>
      </c>
      <c r="B164" s="615">
        <v>5120</v>
      </c>
      <c r="C164" s="617"/>
      <c r="D164" s="617"/>
      <c r="E164" s="617"/>
      <c r="F164" s="617"/>
      <c r="G164" s="617"/>
      <c r="H164" s="466"/>
      <c r="I164" s="617"/>
      <c r="J164" s="617"/>
      <c r="K164" s="1692">
        <f>SUM(C164:J164)</f>
        <v>0</v>
      </c>
      <c r="L164" s="466">
        <v>0</v>
      </c>
    </row>
    <row r="165" spans="1:14" ht="12.75" customHeight="1" x14ac:dyDescent="0.2">
      <c r="A165" s="1526" t="s">
        <v>1232</v>
      </c>
      <c r="B165" s="615" t="s">
        <v>638</v>
      </c>
      <c r="C165" s="617"/>
      <c r="D165" s="617"/>
      <c r="E165" s="617"/>
      <c r="F165" s="617"/>
      <c r="G165" s="617"/>
      <c r="H165" s="466"/>
      <c r="I165" s="617"/>
      <c r="J165" s="617"/>
      <c r="K165" s="1692">
        <f>SUM(C165:J165)</f>
        <v>0</v>
      </c>
      <c r="L165" s="466">
        <v>0</v>
      </c>
    </row>
    <row r="166" spans="1:14" x14ac:dyDescent="0.2">
      <c r="A166" s="1526" t="s">
        <v>91</v>
      </c>
      <c r="B166" s="629" t="s">
        <v>610</v>
      </c>
      <c r="C166" s="617"/>
      <c r="D166" s="617"/>
      <c r="E166" s="617"/>
      <c r="F166" s="617"/>
      <c r="G166" s="617"/>
      <c r="H166" s="466"/>
      <c r="I166" s="617"/>
      <c r="J166" s="617"/>
      <c r="K166" s="1692">
        <f>SUM(C166:J166)</f>
        <v>0</v>
      </c>
      <c r="L166" s="466">
        <v>0</v>
      </c>
    </row>
    <row r="167" spans="1:14" ht="12.75" customHeight="1" x14ac:dyDescent="0.2">
      <c r="A167" s="1526"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v>0</v>
      </c>
    </row>
    <row r="170" spans="1:14" ht="33.75" customHeight="1" x14ac:dyDescent="0.2">
      <c r="A170" s="670" t="s">
        <v>1769</v>
      </c>
      <c r="B170" s="672" t="s">
        <v>31</v>
      </c>
      <c r="C170" s="617"/>
      <c r="D170" s="617"/>
      <c r="E170" s="617"/>
      <c r="F170" s="617"/>
      <c r="G170" s="617"/>
      <c r="H170" s="569"/>
      <c r="I170" s="617"/>
      <c r="J170" s="617"/>
      <c r="K170" s="1692">
        <f>SUM(C170:J170)</f>
        <v>0</v>
      </c>
      <c r="L170" s="569">
        <v>0</v>
      </c>
    </row>
    <row r="171" spans="1:14" ht="15.75" customHeight="1" x14ac:dyDescent="0.2">
      <c r="A171" s="622" t="s">
        <v>790</v>
      </c>
      <c r="B171" s="673" t="s">
        <v>86</v>
      </c>
      <c r="C171" s="617"/>
      <c r="D171" s="617"/>
      <c r="E171" s="466"/>
      <c r="F171" s="617"/>
      <c r="G171" s="617"/>
      <c r="H171" s="569"/>
      <c r="I171" s="477"/>
      <c r="J171" s="617"/>
      <c r="K171" s="1692">
        <f>SUM(C171:J171)</f>
        <v>0</v>
      </c>
      <c r="L171" s="569">
        <v>0</v>
      </c>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94" t="s">
        <v>1053</v>
      </c>
      <c r="B175" s="2195"/>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2">
        <f>SUM(C182:J182)</f>
        <v>0</v>
      </c>
      <c r="L182" s="466">
        <v>0</v>
      </c>
    </row>
    <row r="183" spans="1:14" ht="12.75" customHeight="1" thickBot="1" x14ac:dyDescent="0.25">
      <c r="A183" s="1531"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v>0</v>
      </c>
    </row>
    <row r="189" spans="1:14" x14ac:dyDescent="0.2">
      <c r="A189" s="1526" t="s">
        <v>322</v>
      </c>
      <c r="B189" s="615">
        <v>4120</v>
      </c>
      <c r="C189" s="617"/>
      <c r="D189" s="617"/>
      <c r="E189" s="466"/>
      <c r="F189" s="617"/>
      <c r="G189" s="617"/>
      <c r="H189" s="466"/>
      <c r="I189" s="477"/>
      <c r="J189" s="617"/>
      <c r="K189" s="1692">
        <f t="shared" si="18"/>
        <v>0</v>
      </c>
      <c r="L189" s="466">
        <v>0</v>
      </c>
    </row>
    <row r="190" spans="1:14" x14ac:dyDescent="0.2">
      <c r="A190" s="1526" t="s">
        <v>323</v>
      </c>
      <c r="B190" s="629">
        <v>4130</v>
      </c>
      <c r="C190" s="617"/>
      <c r="D190" s="617"/>
      <c r="E190" s="466"/>
      <c r="F190" s="617"/>
      <c r="G190" s="617"/>
      <c r="H190" s="466"/>
      <c r="I190" s="477"/>
      <c r="J190" s="617"/>
      <c r="K190" s="1692">
        <f t="shared" si="18"/>
        <v>0</v>
      </c>
      <c r="L190" s="466">
        <v>0</v>
      </c>
    </row>
    <row r="191" spans="1:14" x14ac:dyDescent="0.2">
      <c r="A191" s="1526" t="s">
        <v>721</v>
      </c>
      <c r="B191" s="615">
        <v>4140</v>
      </c>
      <c r="C191" s="617"/>
      <c r="D191" s="617"/>
      <c r="E191" s="466"/>
      <c r="F191" s="617"/>
      <c r="G191" s="617"/>
      <c r="H191" s="466"/>
      <c r="I191" s="477"/>
      <c r="J191" s="617"/>
      <c r="K191" s="1692">
        <f t="shared" si="18"/>
        <v>0</v>
      </c>
      <c r="L191" s="466">
        <v>0</v>
      </c>
    </row>
    <row r="192" spans="1:14" x14ac:dyDescent="0.2">
      <c r="A192" s="1526" t="s">
        <v>88</v>
      </c>
      <c r="B192" s="615">
        <v>4170</v>
      </c>
      <c r="C192" s="617"/>
      <c r="D192" s="617"/>
      <c r="E192" s="466"/>
      <c r="F192" s="617"/>
      <c r="G192" s="617"/>
      <c r="H192" s="466"/>
      <c r="I192" s="477"/>
      <c r="J192" s="617"/>
      <c r="K192" s="1692">
        <f t="shared" si="18"/>
        <v>0</v>
      </c>
      <c r="L192" s="466">
        <v>0</v>
      </c>
    </row>
    <row r="193" spans="1:14" x14ac:dyDescent="0.2">
      <c r="A193" s="1530"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v>0</v>
      </c>
    </row>
    <row r="200" spans="1:14" x14ac:dyDescent="0.2">
      <c r="A200" s="1526" t="s">
        <v>90</v>
      </c>
      <c r="B200" s="615">
        <v>5120</v>
      </c>
      <c r="C200" s="617"/>
      <c r="D200" s="617"/>
      <c r="E200" s="617"/>
      <c r="F200" s="617"/>
      <c r="G200" s="617"/>
      <c r="H200" s="466"/>
      <c r="I200" s="617"/>
      <c r="J200" s="617"/>
      <c r="K200" s="1692">
        <f>SUM(H200)</f>
        <v>0</v>
      </c>
      <c r="L200" s="466">
        <v>0</v>
      </c>
    </row>
    <row r="201" spans="1:14" ht="12.75" customHeight="1" x14ac:dyDescent="0.2">
      <c r="A201" s="1526" t="s">
        <v>1232</v>
      </c>
      <c r="B201" s="629" t="s">
        <v>638</v>
      </c>
      <c r="C201" s="617"/>
      <c r="D201" s="617"/>
      <c r="E201" s="617"/>
      <c r="F201" s="617"/>
      <c r="G201" s="617"/>
      <c r="H201" s="466"/>
      <c r="I201" s="617"/>
      <c r="J201" s="617"/>
      <c r="K201" s="1692">
        <f>SUM(H201)</f>
        <v>0</v>
      </c>
      <c r="L201" s="466">
        <v>0</v>
      </c>
    </row>
    <row r="202" spans="1:14" x14ac:dyDescent="0.2">
      <c r="A202" s="1526" t="s">
        <v>91</v>
      </c>
      <c r="B202" s="615" t="s">
        <v>610</v>
      </c>
      <c r="C202" s="617"/>
      <c r="D202" s="617"/>
      <c r="E202" s="617"/>
      <c r="F202" s="617"/>
      <c r="G202" s="617"/>
      <c r="H202" s="466"/>
      <c r="I202" s="617"/>
      <c r="J202" s="617"/>
      <c r="K202" s="1692">
        <f>SUM(H202)</f>
        <v>0</v>
      </c>
      <c r="L202" s="466">
        <v>0</v>
      </c>
    </row>
    <row r="203" spans="1:14" x14ac:dyDescent="0.2">
      <c r="A203" s="1538"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194" t="s">
        <v>1053</v>
      </c>
      <c r="B211" s="2195"/>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9" t="s">
        <v>1022</v>
      </c>
      <c r="B213" s="219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2">
        <f>D215</f>
        <v>0</v>
      </c>
      <c r="L215" s="466">
        <v>0</v>
      </c>
    </row>
    <row r="216" spans="1:14" x14ac:dyDescent="0.2">
      <c r="A216" s="1526" t="s">
        <v>165</v>
      </c>
      <c r="B216" s="615" t="s">
        <v>1024</v>
      </c>
      <c r="C216" s="617"/>
      <c r="D216" s="467"/>
      <c r="E216" s="617"/>
      <c r="F216" s="617"/>
      <c r="G216" s="617"/>
      <c r="H216" s="617"/>
      <c r="I216" s="617"/>
      <c r="J216" s="617"/>
      <c r="K216" s="1692">
        <f t="shared" ref="K216:K228" si="19">D216</f>
        <v>0</v>
      </c>
      <c r="L216" s="466">
        <v>0</v>
      </c>
    </row>
    <row r="217" spans="1:14" x14ac:dyDescent="0.2">
      <c r="A217" s="1526" t="s">
        <v>166</v>
      </c>
      <c r="B217" s="615">
        <v>1200</v>
      </c>
      <c r="C217" s="617"/>
      <c r="D217" s="466"/>
      <c r="E217" s="617"/>
      <c r="F217" s="617"/>
      <c r="G217" s="617"/>
      <c r="H217" s="617"/>
      <c r="I217" s="617"/>
      <c r="J217" s="617"/>
      <c r="K217" s="1692">
        <f t="shared" si="19"/>
        <v>0</v>
      </c>
      <c r="L217" s="466">
        <v>0</v>
      </c>
    </row>
    <row r="218" spans="1:14" x14ac:dyDescent="0.2">
      <c r="A218" s="1526" t="s">
        <v>296</v>
      </c>
      <c r="B218" s="615" t="s">
        <v>1025</v>
      </c>
      <c r="C218" s="617"/>
      <c r="D218" s="467"/>
      <c r="E218" s="617"/>
      <c r="F218" s="617"/>
      <c r="G218" s="617"/>
      <c r="H218" s="617"/>
      <c r="I218" s="617"/>
      <c r="J218" s="617"/>
      <c r="K218" s="1692">
        <f t="shared" si="19"/>
        <v>0</v>
      </c>
      <c r="L218" s="466">
        <v>0</v>
      </c>
    </row>
    <row r="219" spans="1:14" x14ac:dyDescent="0.2">
      <c r="A219" s="1526" t="s">
        <v>297</v>
      </c>
      <c r="B219" s="615">
        <v>1250</v>
      </c>
      <c r="C219" s="617"/>
      <c r="D219" s="466"/>
      <c r="E219" s="617"/>
      <c r="F219" s="617"/>
      <c r="G219" s="617"/>
      <c r="H219" s="617"/>
      <c r="I219" s="617"/>
      <c r="J219" s="617"/>
      <c r="K219" s="1692">
        <f t="shared" si="19"/>
        <v>0</v>
      </c>
      <c r="L219" s="466">
        <v>0</v>
      </c>
    </row>
    <row r="220" spans="1:14" x14ac:dyDescent="0.2">
      <c r="A220" s="1526" t="s">
        <v>298</v>
      </c>
      <c r="B220" s="615" t="s">
        <v>163</v>
      </c>
      <c r="C220" s="617"/>
      <c r="D220" s="467"/>
      <c r="E220" s="617"/>
      <c r="F220" s="617"/>
      <c r="G220" s="617"/>
      <c r="H220" s="617"/>
      <c r="I220" s="617"/>
      <c r="J220" s="617"/>
      <c r="K220" s="1692">
        <f t="shared" si="19"/>
        <v>0</v>
      </c>
      <c r="L220" s="466">
        <v>0</v>
      </c>
    </row>
    <row r="221" spans="1:14" x14ac:dyDescent="0.2">
      <c r="A221" s="1526" t="s">
        <v>1019</v>
      </c>
      <c r="B221" s="615">
        <v>1300</v>
      </c>
      <c r="C221" s="617"/>
      <c r="D221" s="466"/>
      <c r="E221" s="617"/>
      <c r="F221" s="617"/>
      <c r="G221" s="617"/>
      <c r="H221" s="617"/>
      <c r="I221" s="617"/>
      <c r="J221" s="617"/>
      <c r="K221" s="1692">
        <f t="shared" si="19"/>
        <v>0</v>
      </c>
      <c r="L221" s="466">
        <v>0</v>
      </c>
    </row>
    <row r="222" spans="1:14" x14ac:dyDescent="0.2">
      <c r="A222" s="1526" t="s">
        <v>747</v>
      </c>
      <c r="B222" s="615">
        <v>1400</v>
      </c>
      <c r="C222" s="617"/>
      <c r="D222" s="466"/>
      <c r="E222" s="617"/>
      <c r="F222" s="617"/>
      <c r="G222" s="617"/>
      <c r="H222" s="617"/>
      <c r="I222" s="617"/>
      <c r="J222" s="617"/>
      <c r="K222" s="1692">
        <f t="shared" si="19"/>
        <v>0</v>
      </c>
      <c r="L222" s="466">
        <v>0</v>
      </c>
    </row>
    <row r="223" spans="1:14" x14ac:dyDescent="0.2">
      <c r="A223" s="1526" t="s">
        <v>1020</v>
      </c>
      <c r="B223" s="615">
        <v>1500</v>
      </c>
      <c r="C223" s="617"/>
      <c r="D223" s="466"/>
      <c r="E223" s="617"/>
      <c r="F223" s="617"/>
      <c r="G223" s="617"/>
      <c r="H223" s="617"/>
      <c r="I223" s="617"/>
      <c r="J223" s="617"/>
      <c r="K223" s="1692">
        <f t="shared" si="19"/>
        <v>0</v>
      </c>
      <c r="L223" s="466">
        <v>0</v>
      </c>
    </row>
    <row r="224" spans="1:14" x14ac:dyDescent="0.2">
      <c r="A224" s="1526" t="s">
        <v>1021</v>
      </c>
      <c r="B224" s="615">
        <v>1600</v>
      </c>
      <c r="C224" s="617"/>
      <c r="D224" s="466"/>
      <c r="E224" s="617"/>
      <c r="F224" s="617"/>
      <c r="G224" s="617"/>
      <c r="H224" s="617"/>
      <c r="I224" s="617"/>
      <c r="J224" s="617"/>
      <c r="K224" s="1692">
        <f t="shared" si="19"/>
        <v>0</v>
      </c>
      <c r="L224" s="466">
        <v>0</v>
      </c>
    </row>
    <row r="225" spans="1:12" x14ac:dyDescent="0.2">
      <c r="A225" s="1526" t="s">
        <v>1044</v>
      </c>
      <c r="B225" s="615">
        <v>1650</v>
      </c>
      <c r="C225" s="617"/>
      <c r="D225" s="466"/>
      <c r="E225" s="617"/>
      <c r="F225" s="617"/>
      <c r="G225" s="617"/>
      <c r="H225" s="617"/>
      <c r="I225" s="617"/>
      <c r="J225" s="617"/>
      <c r="K225" s="1692">
        <f t="shared" si="19"/>
        <v>0</v>
      </c>
      <c r="L225" s="466">
        <v>0</v>
      </c>
    </row>
    <row r="226" spans="1:12" x14ac:dyDescent="0.2">
      <c r="A226" s="1526" t="s">
        <v>748</v>
      </c>
      <c r="B226" s="615" t="s">
        <v>164</v>
      </c>
      <c r="C226" s="617"/>
      <c r="D226" s="467"/>
      <c r="E226" s="617"/>
      <c r="F226" s="617"/>
      <c r="G226" s="617"/>
      <c r="H226" s="617"/>
      <c r="I226" s="617"/>
      <c r="J226" s="617"/>
      <c r="K226" s="1692">
        <f t="shared" si="19"/>
        <v>0</v>
      </c>
      <c r="L226" s="466">
        <v>0</v>
      </c>
    </row>
    <row r="227" spans="1:12" x14ac:dyDescent="0.2">
      <c r="A227" s="1526" t="s">
        <v>1148</v>
      </c>
      <c r="B227" s="615">
        <v>1800</v>
      </c>
      <c r="C227" s="617"/>
      <c r="D227" s="466"/>
      <c r="E227" s="617"/>
      <c r="F227" s="617"/>
      <c r="G227" s="617"/>
      <c r="H227" s="617"/>
      <c r="I227" s="617"/>
      <c r="J227" s="617"/>
      <c r="K227" s="1692">
        <f t="shared" si="19"/>
        <v>0</v>
      </c>
      <c r="L227" s="466">
        <v>0</v>
      </c>
    </row>
    <row r="228" spans="1:12" x14ac:dyDescent="0.2">
      <c r="A228" s="1526"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v>0</v>
      </c>
    </row>
    <row r="233" spans="1:12" x14ac:dyDescent="0.2">
      <c r="A233" s="1526" t="s">
        <v>1151</v>
      </c>
      <c r="B233" s="615">
        <v>2120</v>
      </c>
      <c r="C233" s="617"/>
      <c r="D233" s="466"/>
      <c r="E233" s="617"/>
      <c r="F233" s="617"/>
      <c r="G233" s="617"/>
      <c r="H233" s="617"/>
      <c r="I233" s="617"/>
      <c r="J233" s="617"/>
      <c r="K233" s="1692">
        <f t="shared" si="20"/>
        <v>0</v>
      </c>
      <c r="L233" s="466">
        <v>0</v>
      </c>
    </row>
    <row r="234" spans="1:12" x14ac:dyDescent="0.2">
      <c r="A234" s="1526" t="s">
        <v>207</v>
      </c>
      <c r="B234" s="615">
        <v>2130</v>
      </c>
      <c r="C234" s="617"/>
      <c r="D234" s="466"/>
      <c r="E234" s="617"/>
      <c r="F234" s="617"/>
      <c r="G234" s="617"/>
      <c r="H234" s="617"/>
      <c r="I234" s="617"/>
      <c r="J234" s="617"/>
      <c r="K234" s="1692">
        <f t="shared" si="20"/>
        <v>0</v>
      </c>
      <c r="L234" s="466">
        <v>0</v>
      </c>
    </row>
    <row r="235" spans="1:12" x14ac:dyDescent="0.2">
      <c r="A235" s="1526" t="s">
        <v>208</v>
      </c>
      <c r="B235" s="615">
        <v>2140</v>
      </c>
      <c r="C235" s="617"/>
      <c r="D235" s="466"/>
      <c r="E235" s="617"/>
      <c r="F235" s="617"/>
      <c r="G235" s="617"/>
      <c r="H235" s="617"/>
      <c r="I235" s="617"/>
      <c r="J235" s="617"/>
      <c r="K235" s="1692">
        <f t="shared" si="20"/>
        <v>0</v>
      </c>
      <c r="L235" s="466">
        <v>0</v>
      </c>
    </row>
    <row r="236" spans="1:12" x14ac:dyDescent="0.2">
      <c r="A236" s="1526" t="s">
        <v>209</v>
      </c>
      <c r="B236" s="615">
        <v>2150</v>
      </c>
      <c r="C236" s="617"/>
      <c r="D236" s="466"/>
      <c r="E236" s="617"/>
      <c r="F236" s="617"/>
      <c r="G236" s="617"/>
      <c r="H236" s="617"/>
      <c r="I236" s="617"/>
      <c r="J236" s="617"/>
      <c r="K236" s="1692">
        <f t="shared" si="20"/>
        <v>0</v>
      </c>
      <c r="L236" s="466">
        <v>0</v>
      </c>
    </row>
    <row r="237" spans="1:12" x14ac:dyDescent="0.2">
      <c r="A237" s="1526"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v>0</v>
      </c>
    </row>
    <row r="241" spans="1:12" x14ac:dyDescent="0.2">
      <c r="A241" s="1526" t="s">
        <v>869</v>
      </c>
      <c r="B241" s="615">
        <v>2220</v>
      </c>
      <c r="C241" s="617"/>
      <c r="D241" s="466"/>
      <c r="E241" s="617"/>
      <c r="F241" s="617"/>
      <c r="G241" s="617"/>
      <c r="H241" s="617"/>
      <c r="I241" s="617"/>
      <c r="J241" s="617"/>
      <c r="K241" s="1693">
        <f>D241</f>
        <v>0</v>
      </c>
      <c r="L241" s="466">
        <v>0</v>
      </c>
    </row>
    <row r="242" spans="1:12" x14ac:dyDescent="0.2">
      <c r="A242" s="1526"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v>0</v>
      </c>
    </row>
    <row r="246" spans="1:12" x14ac:dyDescent="0.2">
      <c r="A246" s="1526" t="s">
        <v>872</v>
      </c>
      <c r="B246" s="615">
        <v>2320</v>
      </c>
      <c r="C246" s="617"/>
      <c r="D246" s="466"/>
      <c r="E246" s="617"/>
      <c r="F246" s="617"/>
      <c r="G246" s="617"/>
      <c r="H246" s="617"/>
      <c r="I246" s="617"/>
      <c r="J246" s="617"/>
      <c r="K246" s="1693">
        <f t="shared" ref="K246:K256" si="21">D246</f>
        <v>0</v>
      </c>
      <c r="L246" s="466">
        <v>0</v>
      </c>
    </row>
    <row r="247" spans="1:12" x14ac:dyDescent="0.2">
      <c r="A247" s="1526" t="s">
        <v>873</v>
      </c>
      <c r="B247" s="615">
        <v>2330</v>
      </c>
      <c r="C247" s="617"/>
      <c r="D247" s="466"/>
      <c r="E247" s="617"/>
      <c r="F247" s="617"/>
      <c r="G247" s="617"/>
      <c r="H247" s="617"/>
      <c r="I247" s="617"/>
      <c r="J247" s="617"/>
      <c r="K247" s="1693">
        <f t="shared" si="21"/>
        <v>0</v>
      </c>
      <c r="L247" s="466">
        <v>0</v>
      </c>
    </row>
    <row r="248" spans="1:12" x14ac:dyDescent="0.2">
      <c r="A248" s="1527" t="s">
        <v>317</v>
      </c>
      <c r="B248" s="603" t="s">
        <v>299</v>
      </c>
      <c r="C248" s="617"/>
      <c r="D248" s="474"/>
      <c r="E248" s="617"/>
      <c r="F248" s="617"/>
      <c r="G248" s="617"/>
      <c r="H248" s="617"/>
      <c r="I248" s="617"/>
      <c r="J248" s="617"/>
      <c r="K248" s="1693">
        <f t="shared" si="21"/>
        <v>0</v>
      </c>
      <c r="L248" s="466">
        <v>0</v>
      </c>
    </row>
    <row r="249" spans="1:12" x14ac:dyDescent="0.2">
      <c r="A249" s="1528" t="s">
        <v>1908</v>
      </c>
      <c r="B249" s="684" t="s">
        <v>300</v>
      </c>
      <c r="C249" s="617"/>
      <c r="D249" s="474"/>
      <c r="E249" s="617"/>
      <c r="F249" s="617"/>
      <c r="G249" s="617"/>
      <c r="H249" s="617"/>
      <c r="I249" s="617"/>
      <c r="J249" s="617"/>
      <c r="K249" s="1693">
        <f t="shared" si="21"/>
        <v>0</v>
      </c>
      <c r="L249" s="466">
        <v>0</v>
      </c>
    </row>
    <row r="250" spans="1:12" x14ac:dyDescent="0.2">
      <c r="A250" s="1527" t="s">
        <v>1909</v>
      </c>
      <c r="B250" s="603" t="s">
        <v>301</v>
      </c>
      <c r="C250" s="617"/>
      <c r="D250" s="474"/>
      <c r="E250" s="617"/>
      <c r="F250" s="617"/>
      <c r="G250" s="617"/>
      <c r="H250" s="617"/>
      <c r="I250" s="617"/>
      <c r="J250" s="617"/>
      <c r="K250" s="1693">
        <f t="shared" si="21"/>
        <v>0</v>
      </c>
      <c r="L250" s="466">
        <v>0</v>
      </c>
    </row>
    <row r="251" spans="1:12" x14ac:dyDescent="0.2">
      <c r="A251" s="1527" t="s">
        <v>256</v>
      </c>
      <c r="B251" s="603" t="s">
        <v>302</v>
      </c>
      <c r="C251" s="617"/>
      <c r="D251" s="474"/>
      <c r="E251" s="617"/>
      <c r="F251" s="617"/>
      <c r="G251" s="617"/>
      <c r="H251" s="617"/>
      <c r="I251" s="617"/>
      <c r="J251" s="617"/>
      <c r="K251" s="1693">
        <f t="shared" si="21"/>
        <v>0</v>
      </c>
      <c r="L251" s="466">
        <v>0</v>
      </c>
    </row>
    <row r="252" spans="1:12" x14ac:dyDescent="0.2">
      <c r="A252" s="1527" t="s">
        <v>726</v>
      </c>
      <c r="B252" s="603" t="s">
        <v>303</v>
      </c>
      <c r="C252" s="617"/>
      <c r="D252" s="474"/>
      <c r="E252" s="617"/>
      <c r="F252" s="617"/>
      <c r="G252" s="617"/>
      <c r="H252" s="617"/>
      <c r="I252" s="617"/>
      <c r="J252" s="617"/>
      <c r="K252" s="1693">
        <f t="shared" si="21"/>
        <v>0</v>
      </c>
      <c r="L252" s="466">
        <v>0</v>
      </c>
    </row>
    <row r="253" spans="1:12" x14ac:dyDescent="0.2">
      <c r="A253" s="1527" t="s">
        <v>257</v>
      </c>
      <c r="B253" s="603" t="s">
        <v>304</v>
      </c>
      <c r="C253" s="617"/>
      <c r="D253" s="474"/>
      <c r="E253" s="617"/>
      <c r="F253" s="617"/>
      <c r="G253" s="617"/>
      <c r="H253" s="617"/>
      <c r="I253" s="617"/>
      <c r="J253" s="617"/>
      <c r="K253" s="1693">
        <f t="shared" si="21"/>
        <v>0</v>
      </c>
      <c r="L253" s="466">
        <v>0</v>
      </c>
    </row>
    <row r="254" spans="1:12" ht="22.5" x14ac:dyDescent="0.2">
      <c r="A254" s="1527" t="s">
        <v>1087</v>
      </c>
      <c r="B254" s="684" t="s">
        <v>305</v>
      </c>
      <c r="C254" s="617"/>
      <c r="D254" s="474"/>
      <c r="E254" s="617"/>
      <c r="F254" s="617"/>
      <c r="G254" s="617"/>
      <c r="H254" s="617"/>
      <c r="I254" s="617"/>
      <c r="J254" s="617"/>
      <c r="K254" s="1693">
        <f t="shared" si="21"/>
        <v>0</v>
      </c>
      <c r="L254" s="466">
        <v>0</v>
      </c>
    </row>
    <row r="255" spans="1:12" x14ac:dyDescent="0.2">
      <c r="A255" s="1527" t="s">
        <v>1088</v>
      </c>
      <c r="B255" s="603" t="s">
        <v>306</v>
      </c>
      <c r="C255" s="617"/>
      <c r="D255" s="474"/>
      <c r="E255" s="617"/>
      <c r="F255" s="617"/>
      <c r="G255" s="617"/>
      <c r="H255" s="617"/>
      <c r="I255" s="617"/>
      <c r="J255" s="617"/>
      <c r="K255" s="1693">
        <f t="shared" si="21"/>
        <v>0</v>
      </c>
      <c r="L255" s="466">
        <v>0</v>
      </c>
    </row>
    <row r="256" spans="1:12" x14ac:dyDescent="0.2">
      <c r="A256" s="1527"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v>0</v>
      </c>
    </row>
    <row r="260" spans="1:14" s="598" customFormat="1" x14ac:dyDescent="0.2">
      <c r="A260" s="1544" t="s">
        <v>1907</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v>0</v>
      </c>
    </row>
    <row r="264" spans="1:14" x14ac:dyDescent="0.2">
      <c r="A264" s="1526" t="s">
        <v>483</v>
      </c>
      <c r="B264" s="686">
        <v>2520</v>
      </c>
      <c r="C264" s="617"/>
      <c r="D264" s="466"/>
      <c r="E264" s="617"/>
      <c r="F264" s="617"/>
      <c r="G264" s="617"/>
      <c r="H264" s="617"/>
      <c r="I264" s="617"/>
      <c r="J264" s="617"/>
      <c r="K264" s="1693">
        <f t="shared" ref="K264:K269" si="22">D264</f>
        <v>0</v>
      </c>
      <c r="L264" s="466">
        <v>0</v>
      </c>
    </row>
    <row r="265" spans="1:14" x14ac:dyDescent="0.2">
      <c r="A265" s="1526" t="s">
        <v>4</v>
      </c>
      <c r="B265" s="615">
        <v>2530</v>
      </c>
      <c r="C265" s="617"/>
      <c r="D265" s="466"/>
      <c r="E265" s="617"/>
      <c r="F265" s="617"/>
      <c r="G265" s="617"/>
      <c r="H265" s="617"/>
      <c r="I265" s="617"/>
      <c r="J265" s="617"/>
      <c r="K265" s="1693">
        <f t="shared" si="22"/>
        <v>0</v>
      </c>
      <c r="L265" s="466">
        <v>0</v>
      </c>
    </row>
    <row r="266" spans="1:14" x14ac:dyDescent="0.2">
      <c r="A266" s="1526" t="s">
        <v>206</v>
      </c>
      <c r="B266" s="615">
        <v>2540</v>
      </c>
      <c r="C266" s="617"/>
      <c r="D266" s="466"/>
      <c r="E266" s="617"/>
      <c r="F266" s="617"/>
      <c r="G266" s="617"/>
      <c r="H266" s="617"/>
      <c r="I266" s="617"/>
      <c r="J266" s="617"/>
      <c r="K266" s="1693">
        <f t="shared" si="22"/>
        <v>0</v>
      </c>
      <c r="L266" s="466">
        <v>0</v>
      </c>
    </row>
    <row r="267" spans="1:14" x14ac:dyDescent="0.2">
      <c r="A267" s="1526" t="s">
        <v>1010</v>
      </c>
      <c r="B267" s="615">
        <v>2550</v>
      </c>
      <c r="C267" s="617"/>
      <c r="D267" s="466"/>
      <c r="E267" s="617"/>
      <c r="F267" s="617"/>
      <c r="G267" s="617"/>
      <c r="H267" s="617"/>
      <c r="I267" s="617"/>
      <c r="J267" s="617"/>
      <c r="K267" s="1693">
        <f t="shared" si="22"/>
        <v>0</v>
      </c>
      <c r="L267" s="466">
        <v>0</v>
      </c>
    </row>
    <row r="268" spans="1:14" x14ac:dyDescent="0.2">
      <c r="A268" s="1526" t="s">
        <v>102</v>
      </c>
      <c r="B268" s="615">
        <v>2560</v>
      </c>
      <c r="C268" s="617"/>
      <c r="D268" s="466"/>
      <c r="E268" s="617"/>
      <c r="F268" s="617"/>
      <c r="G268" s="617"/>
      <c r="H268" s="617"/>
      <c r="I268" s="617"/>
      <c r="J268" s="617"/>
      <c r="K268" s="1693">
        <f t="shared" si="22"/>
        <v>0</v>
      </c>
      <c r="L268" s="466">
        <v>0</v>
      </c>
    </row>
    <row r="269" spans="1:14" x14ac:dyDescent="0.2">
      <c r="A269" s="1526"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v>0</v>
      </c>
    </row>
    <row r="273" spans="1:12" x14ac:dyDescent="0.2">
      <c r="A273" s="1526" t="s">
        <v>628</v>
      </c>
      <c r="B273" s="629">
        <v>2620</v>
      </c>
      <c r="C273" s="617"/>
      <c r="D273" s="466"/>
      <c r="E273" s="617"/>
      <c r="F273" s="617"/>
      <c r="G273" s="617"/>
      <c r="H273" s="617"/>
      <c r="I273" s="617"/>
      <c r="J273" s="617"/>
      <c r="K273" s="1693">
        <f>D273</f>
        <v>0</v>
      </c>
      <c r="L273" s="466">
        <v>0</v>
      </c>
    </row>
    <row r="274" spans="1:12" ht="12" customHeight="1" x14ac:dyDescent="0.2">
      <c r="A274" s="1526" t="s">
        <v>1121</v>
      </c>
      <c r="B274" s="615">
        <v>2630</v>
      </c>
      <c r="C274" s="617"/>
      <c r="D274" s="466"/>
      <c r="E274" s="617"/>
      <c r="F274" s="617"/>
      <c r="G274" s="617"/>
      <c r="H274" s="617"/>
      <c r="I274" s="617"/>
      <c r="J274" s="617"/>
      <c r="K274" s="1693">
        <f>D274</f>
        <v>0</v>
      </c>
      <c r="L274" s="466">
        <v>0</v>
      </c>
    </row>
    <row r="275" spans="1:12" x14ac:dyDescent="0.2">
      <c r="A275" s="1526" t="s">
        <v>423</v>
      </c>
      <c r="B275" s="615">
        <v>2640</v>
      </c>
      <c r="C275" s="617"/>
      <c r="D275" s="466"/>
      <c r="E275" s="617"/>
      <c r="F275" s="617"/>
      <c r="G275" s="617"/>
      <c r="H275" s="617"/>
      <c r="I275" s="617"/>
      <c r="J275" s="617"/>
      <c r="K275" s="1693">
        <f>D275</f>
        <v>0</v>
      </c>
      <c r="L275" s="466">
        <v>0</v>
      </c>
    </row>
    <row r="276" spans="1:12" x14ac:dyDescent="0.2">
      <c r="A276" s="1526"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0">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v>0</v>
      </c>
    </row>
    <row r="283" spans="1:12" x14ac:dyDescent="0.2">
      <c r="A283" s="1526" t="s">
        <v>322</v>
      </c>
      <c r="B283" s="615">
        <v>4120</v>
      </c>
      <c r="C283" s="617"/>
      <c r="D283" s="466"/>
      <c r="E283" s="617"/>
      <c r="F283" s="617"/>
      <c r="G283" s="617"/>
      <c r="H283" s="617"/>
      <c r="I283" s="617"/>
      <c r="J283" s="617"/>
      <c r="K283" s="1692">
        <f>D283</f>
        <v>0</v>
      </c>
      <c r="L283" s="466">
        <v>0</v>
      </c>
    </row>
    <row r="284" spans="1:12" x14ac:dyDescent="0.2">
      <c r="A284" s="1526"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v>0</v>
      </c>
    </row>
    <row r="289" spans="1:14" x14ac:dyDescent="0.2">
      <c r="A289" s="1526" t="s">
        <v>90</v>
      </c>
      <c r="B289" s="615">
        <v>5120</v>
      </c>
      <c r="C289" s="617"/>
      <c r="D289" s="617"/>
      <c r="E289" s="617"/>
      <c r="F289" s="617"/>
      <c r="G289" s="617"/>
      <c r="H289" s="466"/>
      <c r="I289" s="617"/>
      <c r="J289" s="617"/>
      <c r="K289" s="1692">
        <f>H289</f>
        <v>0</v>
      </c>
      <c r="L289" s="466">
        <v>0</v>
      </c>
    </row>
    <row r="290" spans="1:14" ht="12.75" customHeight="1" x14ac:dyDescent="0.2">
      <c r="A290" s="1526" t="s">
        <v>1232</v>
      </c>
      <c r="B290" s="629" t="s">
        <v>638</v>
      </c>
      <c r="C290" s="617"/>
      <c r="D290" s="617"/>
      <c r="E290" s="617"/>
      <c r="F290" s="617"/>
      <c r="G290" s="617"/>
      <c r="H290" s="466"/>
      <c r="I290" s="617"/>
      <c r="J290" s="617"/>
      <c r="K290" s="1692">
        <f>H290</f>
        <v>0</v>
      </c>
      <c r="L290" s="466">
        <v>0</v>
      </c>
    </row>
    <row r="291" spans="1:14" x14ac:dyDescent="0.2">
      <c r="A291" s="1526" t="s">
        <v>91</v>
      </c>
      <c r="B291" s="615" t="s">
        <v>610</v>
      </c>
      <c r="C291" s="617"/>
      <c r="D291" s="617"/>
      <c r="E291" s="617"/>
      <c r="F291" s="617"/>
      <c r="G291" s="617"/>
      <c r="H291" s="466"/>
      <c r="I291" s="617"/>
      <c r="J291" s="617"/>
      <c r="K291" s="1692">
        <f>H291</f>
        <v>0</v>
      </c>
      <c r="L291" s="466">
        <v>0</v>
      </c>
    </row>
    <row r="292" spans="1:14" x14ac:dyDescent="0.2">
      <c r="A292" s="1526"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5" t="s">
        <v>526</v>
      </c>
      <c r="B295" s="2186"/>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194" t="s">
        <v>1053</v>
      </c>
      <c r="B296" s="2195"/>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7" t="s">
        <v>145</v>
      </c>
      <c r="B298" s="217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v>0</v>
      </c>
    </row>
    <row r="302" spans="1:14" ht="13.5" customHeight="1" x14ac:dyDescent="0.2">
      <c r="A302" s="1539"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v>0</v>
      </c>
    </row>
    <row r="307" spans="1:14" x14ac:dyDescent="0.2">
      <c r="A307" s="1526" t="s">
        <v>322</v>
      </c>
      <c r="B307" s="615">
        <v>4120</v>
      </c>
      <c r="C307" s="617"/>
      <c r="D307" s="617"/>
      <c r="E307" s="467"/>
      <c r="F307" s="617"/>
      <c r="G307" s="617"/>
      <c r="H307" s="467"/>
      <c r="I307" s="477"/>
      <c r="J307" s="617"/>
      <c r="K307" s="1692">
        <f>SUM(E307,H307)</f>
        <v>0</v>
      </c>
      <c r="L307" s="466">
        <v>0</v>
      </c>
    </row>
    <row r="308" spans="1:14" x14ac:dyDescent="0.2">
      <c r="A308" s="1526" t="s">
        <v>721</v>
      </c>
      <c r="B308" s="615">
        <v>4140</v>
      </c>
      <c r="C308" s="617"/>
      <c r="D308" s="617"/>
      <c r="E308" s="467"/>
      <c r="F308" s="617"/>
      <c r="G308" s="617"/>
      <c r="H308" s="467"/>
      <c r="I308" s="477"/>
      <c r="J308" s="617"/>
      <c r="K308" s="1692">
        <f>SUM(E308,H308)</f>
        <v>0</v>
      </c>
      <c r="L308" s="466">
        <v>0</v>
      </c>
    </row>
    <row r="309" spans="1:14" ht="12.75" customHeight="1" x14ac:dyDescent="0.2">
      <c r="A309" s="1530"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2" t="s">
        <v>295</v>
      </c>
      <c r="B312" s="2183"/>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78" t="s">
        <v>1053</v>
      </c>
      <c r="B313" s="2179"/>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1" t="s">
        <v>151</v>
      </c>
      <c r="B315" s="219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3" t="s">
        <v>954</v>
      </c>
      <c r="B317" s="219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v>0</v>
      </c>
    </row>
    <row r="338" spans="1:14" ht="12.75" customHeight="1" x14ac:dyDescent="0.2">
      <c r="A338" s="1540" t="s">
        <v>1232</v>
      </c>
      <c r="B338" s="691" t="s">
        <v>638</v>
      </c>
      <c r="C338" s="639"/>
      <c r="D338" s="639"/>
      <c r="E338" s="639"/>
      <c r="F338" s="639"/>
      <c r="G338" s="639"/>
      <c r="H338" s="478"/>
      <c r="I338" s="639"/>
      <c r="J338" s="639"/>
      <c r="K338" s="1692">
        <f>H338</f>
        <v>0</v>
      </c>
      <c r="L338" s="478">
        <v>0</v>
      </c>
    </row>
    <row r="339" spans="1:14" x14ac:dyDescent="0.2">
      <c r="A339" s="1526"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0" t="s">
        <v>1053</v>
      </c>
      <c r="B343" s="2181"/>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0" t="s">
        <v>1023</v>
      </c>
      <c r="B345" s="217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v>0</v>
      </c>
    </row>
    <row r="349" spans="1:14" x14ac:dyDescent="0.2">
      <c r="A349" s="1526"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v>0</v>
      </c>
    </row>
    <row r="355" spans="1:14" ht="12.75" customHeight="1" x14ac:dyDescent="0.2">
      <c r="A355" s="1535" t="s">
        <v>1966</v>
      </c>
      <c r="B355" s="691" t="s">
        <v>1959</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v>0</v>
      </c>
    </row>
    <row r="361" spans="1:14" ht="12.75" customHeight="1" x14ac:dyDescent="0.2">
      <c r="A361" s="1527"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4" t="s">
        <v>1053</v>
      </c>
      <c r="B368" s="2195"/>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56999999999999995" right="0.2" top="0.8" bottom="0.38" header="0.39" footer="0.24"/>
  <pageSetup scale="70" firstPageNumber="15" fitToHeight="0" orientation="landscape" useFirstPageNumber="1" r:id="rId1"/>
  <headerFooter alignWithMargins="0">
    <oddHeader>&amp;C&amp;"Arial,Bold"&amp;9Marion, Clinton, Washington Counties Career and Technical Education System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office/infopath/2007/PartnerControls"/>
    <ds:schemaRef ds:uri="4d435f69-8686-490b-bd6d-b153bf22ab50"/>
    <ds:schemaRef ds:uri="http://purl.org/dc/terms/"/>
    <ds:schemaRef ds:uri="http://www.w3.org/XML/1998/namespace"/>
    <ds:schemaRef ds:uri="http://purl.org/dc/dcmitype/"/>
    <ds:schemaRef ds:uri="http://purl.org/dc/elements/1.1/"/>
    <ds:schemaRef ds:uri="6ce3111e-7420-4802-b50a-75d4e9a0b980"/>
    <ds:schemaRef ds:uri="http://schemas.microsoft.com/office/2006/documentManagement/types"/>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2018-09-27T18:36:11Z</cp:lastPrinted>
  <dcterms:created xsi:type="dcterms:W3CDTF">2003-10-29T19:06:34Z</dcterms:created>
  <dcterms:modified xsi:type="dcterms:W3CDTF">2018-11-19T16:03:28Z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