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1600" windowHeight="97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F79" i="34"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B2836" i="106" s="1"/>
  <c r="D2836" i="106" s="1"/>
  <c r="K122" i="29"/>
  <c r="F15" i="145" s="1"/>
  <c r="F19" i="145" s="1"/>
  <c r="K67" i="29"/>
  <c r="K64" i="29"/>
  <c r="K59" i="29"/>
  <c r="E15" i="145" s="1"/>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F26" i="108"/>
  <c r="G26" i="108"/>
  <c r="E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28" i="34"/>
  <c r="F111" i="34"/>
  <c r="B5847" i="106"/>
  <c r="D5847" i="106" s="1"/>
  <c r="B5752" i="106"/>
  <c r="D5752" i="106" s="1"/>
  <c r="G4" i="4"/>
  <c r="B2603" i="106" s="1"/>
  <c r="D2603" i="106" s="1"/>
  <c r="H173" i="5"/>
  <c r="B5906" i="106" s="1"/>
  <c r="D5906" i="106" s="1"/>
  <c r="D109" i="5"/>
  <c r="B5356" i="106" s="1"/>
  <c r="D5356" i="106" s="1"/>
  <c r="D7" i="7"/>
  <c r="B1763" i="106" s="1"/>
  <c r="D1763" i="106" s="1"/>
  <c r="D4" i="4"/>
  <c r="B2564" i="106" s="1"/>
  <c r="D2564"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B7235" i="106"/>
  <c r="D7235" i="106" s="1"/>
  <c r="B2054" i="106"/>
  <c r="D2054" i="106" s="1"/>
  <c r="L13" i="11"/>
  <c r="B2060" i="106" s="1"/>
  <c r="D2060" i="106" s="1"/>
  <c r="E14" i="145"/>
  <c r="G14" i="145" s="1"/>
  <c r="B1124" i="106"/>
  <c r="D1124" i="106" s="1"/>
  <c r="B7041" i="106"/>
  <c r="D7041" i="106" s="1"/>
  <c r="H6" i="4"/>
  <c r="B2656" i="106" s="1"/>
  <c r="D2656" i="106" s="1"/>
  <c r="F106" i="34"/>
  <c r="H109" i="5"/>
  <c r="K274" i="5"/>
  <c r="F127" i="34"/>
  <c r="F130" i="34"/>
  <c r="F136" i="34"/>
  <c r="K28" i="118"/>
  <c r="O27" i="118" s="1"/>
  <c r="O29" i="118" s="1"/>
  <c r="D5" i="4"/>
  <c r="B3406" i="106" s="1"/>
  <c r="D3406" i="106" s="1"/>
  <c r="I274" i="5"/>
  <c r="C172" i="5"/>
  <c r="E109" i="5"/>
  <c r="E4" i="4" s="1"/>
  <c r="B2630" i="106" s="1"/>
  <c r="D2630" i="106" s="1"/>
  <c r="L312" i="29"/>
  <c r="B3669" i="106"/>
  <c r="D3669" i="106" s="1"/>
  <c r="K350" i="29"/>
  <c r="B3649" i="106"/>
  <c r="D3649" i="106" s="1"/>
  <c r="G367" i="29"/>
  <c r="B3621" i="106"/>
  <c r="D3621" i="106" s="1"/>
  <c r="C367" i="29"/>
  <c r="I24" i="12"/>
  <c r="B1364" i="106"/>
  <c r="D1364" i="106" s="1"/>
  <c r="G210" i="29"/>
  <c r="K76" i="4"/>
  <c r="B3586" i="106" s="1"/>
  <c r="D3586" i="106" s="1"/>
  <c r="K285" i="29"/>
  <c r="B1410" i="106"/>
  <c r="D1410" i="106" s="1"/>
  <c r="B1329" i="106"/>
  <c r="D1329" i="106" s="1"/>
  <c r="F61" i="34"/>
  <c r="F27" i="108"/>
  <c r="F41" i="108" s="1"/>
  <c r="G43" i="108" s="1"/>
  <c r="B2724" i="106"/>
  <c r="D2724" i="106" s="1"/>
  <c r="B5214" i="106"/>
  <c r="D5214" i="106" s="1"/>
  <c r="C173" i="5"/>
  <c r="B5223" i="106" s="1"/>
  <c r="D5223" i="106" s="1"/>
  <c r="B5161" i="106"/>
  <c r="D5161" i="106" s="1"/>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D274" i="5"/>
  <c r="B3447" i="106"/>
  <c r="D3447" i="106" s="1"/>
  <c r="D19" i="7"/>
  <c r="B1775" i="106" s="1"/>
  <c r="D1775" i="106" s="1"/>
  <c r="B7270" i="106"/>
  <c r="L16" i="11" l="1"/>
  <c r="B2061" i="106" s="1"/>
  <c r="D2061" i="106" s="1"/>
  <c r="B1365" i="106"/>
  <c r="D1365" i="106" s="1"/>
  <c r="F65" i="34"/>
  <c r="B1996" i="106"/>
  <c r="D1996" i="106" s="1"/>
  <c r="I26" i="12"/>
  <c r="B7741" i="106" s="1"/>
  <c r="D7741" i="106" s="1"/>
  <c r="F73" i="34"/>
  <c r="G15" i="4"/>
  <c r="B6032" i="106" s="1"/>
  <c r="D6032" i="106" s="1"/>
  <c r="H367" i="29"/>
  <c r="B3660" i="106" s="1"/>
  <c r="D3660" i="106" s="1"/>
  <c r="B3670" i="106"/>
  <c r="D3670" i="106" s="1"/>
  <c r="K352" i="29"/>
  <c r="K367" i="29" s="1"/>
  <c r="B6025" i="106"/>
  <c r="D6025" i="106" s="1"/>
  <c r="H4" i="4"/>
  <c r="B2031" i="106"/>
  <c r="D2031" i="106" s="1"/>
  <c r="L114" i="29"/>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5" i="106" l="1"/>
  <c r="D2655" i="106" s="1"/>
  <c r="H8" i="4"/>
  <c r="K13" i="4"/>
  <c r="B3572" i="106" s="1"/>
  <c r="D3572" i="106" s="1"/>
  <c r="B3672" i="106"/>
  <c r="D3672"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<sst xmlns="http://schemas.openxmlformats.org/spreadsheetml/2006/main" count="5017" uniqueCount="2096">
  <si>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</si>
  <si>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</si>
  <si>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</si>
  <si>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</si>
  <si>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</si>
  <si>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</si>
  <si>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</si>
  <si>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</si>
  <si>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</si>
  <si>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</si>
  <si>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</si>
  <si>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</si>
  <si>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</si>
  <si>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</si>
  <si>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</si>
  <si>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</si>
  <si>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</si>
  <si>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</si>
  <si>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</si>
  <si>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</si>
  <si>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</si>
  <si>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</si>
  <si>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</si>
  <si>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</si>
  <si>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</si>
  <si>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</si>
  <si>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</si>
  <si>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</si>
  <si>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</si>
  <si>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</si>
  <si>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</si>
  <si>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</si>
  <si>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</si>
  <si>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</si>
  <si>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</si>
  <si>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</si>
  <si>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</si>
  <si>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</si>
  <si>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</si>
  <si>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</si>
  <si>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</si>
  <si>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</si>
  <si>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</si>
  <si>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</si>
  <si>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</si>
  <si>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</si>
  <si>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</si>
  <si>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</si>
  <si>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</si>
  <si>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</si>
  <si>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</si>
  <si>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</si>
  <si>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</si>
  <si>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</si>
  <si>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</si>
  <si>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</si>
  <si>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</si>
  <si>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</si>
  <si>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</si>
  <si>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</si>
  <si>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</si>
  <si>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</si>
  <si>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</si>
  <si>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</si>
  <si>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</si>
  <si>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</si>
  <si>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</si>
  <si>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</si>
  <si>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</si>
  <si>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</si>
  <si>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</si>
  <si>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</si>
  <si>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</si>
  <si>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</si>
  <si>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</si>
  <si>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</si>
  <si>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</si>
  <si>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</si>
  <si>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</si>
  <si>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</si>
  <si>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</si>
  <si>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</si>
  <si>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</si>
  <si>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</si>
  <si>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</si>
  <si>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</si>
  <si>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</si>
  <si>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</si>
  <si>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</si>
  <si>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</si>
  <si>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</si>
  <si>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</si>
  <si>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</si>
  <si>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</si>
  <si>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</si>
  <si>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</si>
  <si>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</si>
  <si>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</si>
  <si>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</si>
  <si>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</si>
  <si>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</si>
  <si>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</si>
  <si>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</si>
  <si>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</si>
  <si>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</si>
  <si>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</si>
  <si>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</si>
  <si>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</si>
  <si>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</si>
  <si>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</si>
  <si>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</si>
  <si>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</si>
  <si>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</si>
  <si>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</si>
  <si>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</si>
  <si>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</si>
  <si>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</si>
  <si>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</si>
  <si>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</si>
  <si>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</si>
  <si>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</si>
  <si>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</si>
  <si>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</si>
  <si>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</si>
  <si>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</si>
  <si>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</si>
  <si>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</si>
  <si>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</si>
  <si>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</si>
  <si>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</si>
  <si>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</si>
  <si>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</si>
  <si>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</si>
  <si>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</si>
  <si>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</si>
  <si>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</si>
  <si>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</si>
  <si>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</si>
  <si>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</si>
  <si>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</si>
  <si>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</si>
  <si>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</si>
  <si>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</si>
  <si>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</si>
  <si>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</si>
  <si>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</si>
  <si>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</si>
  <si>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</si>
  <si>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</si>
  <si>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</si>
  <si>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</si>
  <si>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</si>
  <si>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</si>
  <si>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</si>
  <si>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</si>
  <si>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</si>
  <si>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</si>
  <si>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</si>
  <si>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</si>
  <si>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</si>
  <si>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</si>
  <si>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</si>
  <si>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</si>
  <si>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</si>
  <si>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</si>
  <si>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</si>
  <si>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</si>
  <si>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</si>
  <si>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</si>
  <si>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</si>
  <si>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</si>
  <si>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</si>
  <si>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</si>
  <si>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</si>
  <si>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</si>
  <si>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</si>
  <si>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</si>
  <si>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</si>
  <si>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</si>
  <si>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</si>
  <si>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</si>
  <si>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</si>
  <si>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</si>
  <si>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</si>
  <si>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</si>
  <si>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</si>
  <si>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</si>
  <si>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</si>
  <si>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</si>
  <si>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</si>
  <si>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</si>
  <si>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</si>
  <si>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</si>
  <si>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</si>
  <si>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</si>
  <si>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</si>
  <si>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</si>
  <si>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</si>
  <si>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</si>
  <si>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</si>
  <si>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</si>
  <si>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</si>
  <si>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</si>
  <si>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</si>
  <si>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</si>
  <si>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</si>
  <si>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</si>
  <si>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</si>
  <si>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</si>
  <si>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</si>
  <si>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</si>
  <si>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</si>
  <si>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</si>
  <si>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</si>
  <si>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</si>
  <si>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</si>
  <si>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</si>
  <si>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</si>
  <si>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</si>
  <si>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</si>
  <si>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</si>
  <si>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</si>
  <si>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</si>
  <si>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</si>
  <si>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</si>
  <si>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</si>
  <si>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</si>
  <si>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</si>
  <si>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</si>
  <si>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</si>
  <si>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</si>
  <si>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</si>
  <si>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</si>
  <si>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</si>
  <si>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</si>
  <si>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</si>
  <si>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</si>
  <si>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</si>
  <si>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</si>
  <si>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</si>
  <si>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</si>
  <si>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</si>
  <si>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</si>
  <si>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</si>
  <si>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</si>
  <si>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</si>
  <si>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</si>
  <si>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</si>
  <si>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</si>
  <si>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</si>
  <si>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</si>
  <si>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</si>
  <si>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</si>
  <si>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</si>
  <si>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</si>
  <si>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</si>
  <si>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</si>
  <si>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</si>
  <si>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</si>
  <si>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</si>
  <si>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</si>
  <si>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</si>
  <si>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</si>
  <si>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</si>
  <si>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</si>
  <si>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</si>
  <si>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</si>
  <si>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</si>
  <si>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</si>
  <si>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</si>
  <si>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</si>
  <si>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</si>
  <si>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</si>
  <si>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</si>
  <si>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</si>
  <si>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</si>
  <si>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</si>
  <si>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</si>
  <si>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</si>
  <si>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</si>
  <si>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</si>
  <si>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</si>
  <si>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</si>
  <si>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</si>
  <si>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</si>
  <si>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</si>
  <si>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</si>
  <si>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</si>
  <si>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</si>
  <si>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</si>
  <si>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</si>
  <si>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</si>
  <si>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</si>
  <si>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</si>
  <si>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</si>
  <si>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</si>
  <si>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</si>
  <si>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</si>
  <si>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</si>
  <si>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</si>
  <si>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</si>
  <si>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</si>
  <si>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</si>
  <si>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</si>
  <si>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</si>
  <si>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</si>
  <si>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</si>
  <si>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</si>
  <si>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</si>
  <si>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</si>
  <si>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</si>
  <si>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</si>
  <si>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</si>
  <si>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</si>
  <si>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</si>
  <si>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</si>
  <si>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</si>
  <si>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</si>
  <si>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</si>
  <si>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</si>
  <si>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</si>
  <si>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</si>
  <si>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</si>
  <si>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</si>
  <si>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</si>
  <si>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</si>
  <si>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</si>
  <si>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</si>
  <si>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</si>
  <si>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</si>
  <si>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</si>
  <si>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</si>
  <si>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</si>
  <si>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</si>
  <si>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</si>
  <si>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</si>
  <si>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</si>
  <si>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</si>
  <si>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</si>
  <si>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</si>
  <si>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</si>
  <si>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</si>
  <si>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</si>
  <si>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</si>
  <si>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</si>
  <si>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</si>
  <si>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</si>
  <si>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</si>
  <si>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</si>
  <si>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</si>
  <si>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</si>
  <si>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</si>
  <si>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</si>
  <si>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</si>
  <si>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</si>
  <si>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</si>
  <si>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</si>
  <si>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</si>
  <si>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</si>
  <si>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</si>
  <si>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</si>
  <si>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</si>
  <si>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</si>
  <si>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</si>
  <si>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</si>
  <si>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</si>
  <si>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</si>
  <si>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</si>
  <si>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</si>
  <si>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</si>
  <si>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</si>
  <si>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</si>
  <si>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</si>
  <si>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</si>
  <si>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</si>
  <si>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</si>
  <si>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</si>
  <si>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</si>
  <si>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</si>
  <si>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</si>
  <si>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</si>
  <si>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</si>
  <si>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</si>
  <si>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</si>
  <si>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</si>
  <si>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</si>
  <si>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</si>
  <si>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</si>
  <si>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</si>
  <si>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</si>
  <si>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</si>
  <si>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</si>
  <si>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</si>
  <si>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</si>
  <si>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</si>
  <si>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</si>
  <si>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</si>
  <si>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</si>
  <si>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</si>
  <si>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</si>
  <si>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</si>
  <si>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</si>
  <si>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</si>
  <si>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</si>
  <si>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</si>
  <si>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</si>
  <si>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</si>
  <si>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</si>
  <si>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</si>
  <si>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</si>
  <si>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</si>
  <si>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</si>
  <si>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</si>
  <si>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</si>
  <si>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</si>
  <si>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</si>
  <si>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</si>
  <si>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</si>
  <si>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</si>
  <si>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</si>
  <si>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</si>
  <si>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</si>
  <si>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</si>
  <si>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</si>
  <si>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</si>
  <si>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</si>
  <si>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</si>
  <si>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</si>
  <si>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</si>
  <si>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</si>
  <si>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</si>
  <si>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</si>
  <si>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</si>
  <si>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</si>
  <si>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</si>
  <si>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</si>
  <si>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</si>
  <si>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</si>
  <si>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</si>
  <si>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</si>
  <si>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</si>
  <si>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</si>
  <si>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</si>
  <si>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</si>
  <si>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</si>
  <si>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</si>
  <si>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</si>
  <si>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</si>
  <si>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</si>
  <si>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</si>
  <si>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</si>
  <si>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</si>
  <si>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</si>
  <si>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</si>
  <si>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</si>
  <si>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</si>
  <si>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</si>
  <si>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</si>
  <si>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</si>
  <si>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</si>
  <si>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</si>
  <si>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</si>
  <si>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</si>
  <si>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</si>
  <si>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</si>
  <si>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</si>
  <si>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</si>
  <si>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</si>
  <si>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</si>
  <si>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</si>
  <si>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</si>
  <si>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</si>
  <si>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</si>
  <si>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</si>
  <si>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</si>
  <si>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</si>
  <si>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</si>
  <si>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</si>
  <si>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</si>
  <si>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</si>
  <si>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</si>
  <si>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</si>
  <si>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</si>
  <si>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</si>
  <si>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</si>
  <si>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</si>
  <si>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</si>
  <si>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</si>
  <si>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</si>
  <si>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</si>
  <si>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</si>
  <si>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</si>
  <si>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</si>
  <si>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</si>
  <si>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</si>
  <si>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</si>
  <si>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</si>
  <si>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</si>
  <si>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</si>
  <si>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</si>
  <si>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</si>
  <si>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</si>
  <si>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</si>
  <si>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</si>
  <si>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</si>
  <si>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</si>
  <si>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</si>
  <si>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</si>
  <si>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</si>
  <si>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</si>
  <si>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</si>
  <si>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</si>
  <si>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</si>
  <si>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</si>
  <si>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</si>
  <si>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</si>
  <si>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</si>
  <si>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</si>
  <si>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</si>
  <si>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</si>
  <si>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</si>
  <si>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</si>
  <si>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</si>
  <si>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</si>
  <si>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</si>
  <si>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</si>
  <si>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</si>
  <si>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</si>
  <si>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</si>
  <si>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</si>
  <si>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</si>
  <si>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</si>
  <si>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</si>
  <si>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</si>
  <si>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</si>
  <si>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</si>
  <si>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</si>
  <si>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</si>
  <si>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</si>
  <si>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</si>
  <si>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</si>
  <si>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</si>
  <si>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</si>
  <si>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</si>
  <si>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</si>
  <si>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</si>
  <si>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</si>
  <si>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</si>
  <si>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</si>
  <si>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</si>
  <si>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</si>
  <si>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</si>
  <si>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</si>
  <si>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</si>
  <si>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</si>
  <si>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</si>
  <si>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</si>
  <si>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</si>
  <si>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</si>
  <si>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</si>
  <si>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</si>
  <si>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</si>
  <si>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</si>
  <si>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</si>
  <si>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</si>
  <si>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</si>
  <si>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</si>
  <si>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</si>
  <si>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</si>
  <si>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</si>
  <si>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</si>
  <si>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</si>
  <si>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</si>
  <si>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</si>
  <si>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</si>
  <si>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</si>
  <si>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</si>
  <si>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</si>
  <si>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</si>
  <si>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</si>
  <si>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</si>
  <si>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</si>
  <si>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</si>
  <si>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</si>
  <si>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</si>
  <si>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</si>
  <si>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</si>
  <si>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</si>
  <si>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</si>
  <si>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</si>
  <si>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</si>
  <si>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</si>
  <si>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</si>
  <si>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</si>
  <si>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</si>
  <si>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</si>
  <si>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</si>
  <si>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</si>
  <si>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</si>
  <si>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</si>
  <si>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</si>
  <si>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</si>
  <si>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</si>
  <si>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</si>
  <si>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</si>
  <si>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</si>
  <si>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</si>
  <si>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</si>
  <si>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</si>
  <si>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</si>
  <si>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</si>
  <si>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</si>
  <si>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</si>
  <si>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</si>
  <si>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</si>
  <si>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</si>
  <si>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</si>
  <si>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</si>
  <si>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</si>
  <si>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</si>
  <si>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</si>
  <si>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</si>
  <si>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</si>
  <si>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</si>
  <si>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</si>
  <si>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</si>
  <si>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</si>
  <si>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</si>
  <si>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</si>
  <si>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</si>
  <si>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</si>
  <si>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</si>
  <si>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</si>
  <si>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</si>
  <si>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</si>
  <si>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</si>
  <si>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</si>
  <si>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</si>
  <si>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</si>
  <si>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</si>
  <si>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</si>
  <si>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</si>
  <si>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</si>
  <si>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</si>
  <si>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</si>
  <si>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</si>
  <si>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</si>
  <si>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</si>
  <si>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</si>
  <si>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</si>
  <si>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</si>
  <si>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</si>
  <si>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</si>
  <si>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</si>
  <si>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</si>
  <si>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</si>
  <si>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</si>
  <si>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</si>
  <si>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</si>
  <si>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</si>
  <si>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</si>
  <si>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</si>
  <si>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</si>
  <si>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</si>
  <si>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</si>
  <si>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</si>
  <si>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</si>
  <si>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</si>
  <si>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</si>
  <si>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</si>
  <si>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</si>
  <si>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</si>
  <si>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</si>
  <si>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</si>
  <si>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</si>
  <si>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</si>
  <si>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</si>
  <si>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</si>
  <si>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</si>
  <si>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</si>
  <si>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</si>
  <si>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</si>
  <si>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</si>
  <si>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</si>
  <si>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</si>
  <si>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</si>
  <si>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</si>
  <si>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</si>
  <si>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</si>
  <si>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</si>
  <si>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</si>
  <si>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</si>
  <si>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</si>
  <si>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</si>
  <si>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</si>
  <si>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</si>
  <si>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</si>
  <si>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</si>
  <si>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</si>
  <si>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</si>
  <si>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</si>
  <si>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</si>
  <si>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</si>
  <si>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</si>
  <si>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</si>
  <si>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</si>
  <si>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</si>
  <si>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</si>
  <si>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</si>
  <si>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</si>
  <si>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</si>
  <si>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</si>
  <si>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</si>
  <si>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</si>
  <si>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</si>
  <si>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</si>
  <si>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</si>
  <si>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</si>
  <si>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</si>
  <si>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</si>
  <si>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</si>
  <si>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</si>
  <si>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</si>
  <si>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</si>
  <si>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</si>
  <si>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</si>
  <si>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</si>
  <si>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</si>
  <si>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</si>
  <si>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</si>
  <si>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</si>
  <si>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</si>
  <si>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</si>
  <si>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</si>
  <si>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</si>
  <si>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</si>
  <si>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</si>
  <si>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</si>
  <si>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</si>
  <si>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</si>
  <si>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</si>
  <si>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</si>
  <si>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</si>
  <si>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</si>
  <si>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</si>
  <si>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</si>
  <si>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</si>
  <si>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</si>
  <si>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</si>
  <si>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</si>
  <si>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</si>
  <si>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</si>
  <si>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</si>
  <si>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</si>
  <si>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</si>
  <si>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</si>
  <si>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</si>
  <si>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</si>
  <si>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</si>
  <si>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</si>
  <si>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</si>
  <si>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</si>
  <si>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</si>
  <si>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</si>
  <si>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</si>
  <si>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</si>
  <si>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</si>
  <si>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</si>
  <si>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</si>
  <si>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</si>
  <si>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</si>
  <si>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</si>
  <si>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</si>
  <si>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</si>
  <si>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</si>
  <si>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</si>
  <si>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</si>
  <si>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</si>
  <si>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</si>
  <si>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</si>
  <si>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</si>
  <si>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</si>
  <si>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</si>
  <si>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</si>
  <si>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</si>
  <si>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</si>
  <si>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</si>
  <si>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</si>
  <si>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</si>
  <si>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</si>
  <si>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</si>
  <si>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</si>
  <si>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</si>
  <si>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</si>
  <si>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</si>
  <si>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</si>
  <si>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</si>
  <si>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</si>
  <si>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</si>
  <si>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</si>
  <si>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</si>
  <si>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</si>
  <si>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</si>
  <si>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</si>
  <si>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</si>
  <si>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</si>
  <si>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</si>
  <si>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</si>
  <si>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</si>
  <si>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</si>
  <si>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</si>
  <si>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</si>
  <si>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</si>
  <si>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</si>
  <si>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</si>
  <si>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</si>
  <si>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</si>
  <si>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</si>
  <si>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</si>
  <si>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</si>
  <si>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</si>
  <si>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</si>
  <si>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</si>
  <si>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</si>
  <si>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</si>
  <si>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</si>
  <si>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</si>
  <si>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</si>
  <si>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</si>
  <si>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</si>
  <si>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</si>
  <si>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</si>
  <si>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</si>
  <si>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</si>
  <si>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</si>
  <si>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</si>
  <si>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</si>
  <si>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</si>
  <si>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</si>
  <si>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</si>
  <si>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</si>
  <si>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</si>
  <si>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</si>
  <si>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</si>
  <si>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</si>
  <si>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</si>
  <si>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</si>
  <si>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</si>
  <si>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</si>
  <si>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</si>
  <si>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</si>
  <si>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</si>
  <si>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</si>
  <si>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</si>
  <si>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</si>
  <si>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</si>
  <si>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</si>
  <si>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</si>
  <si>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</si>
  <si>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</si>
  <si>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</si>
  <si>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</si>
  <si>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</si>
  <si>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</si>
  <si>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</si>
  <si>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</si>
  <si>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</si>
  <si>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</si>
  <si>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</si>
  <si>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</si>
  <si>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</si>
  <si>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</si>
  <si>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</si>
  <si>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</si>
  <si>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</si>
  <si>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</si>
  <si>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</si>
  <si>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</si>
  <si>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</si>
  <si>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</si>
  <si>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</si>
  <si>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</si>
  <si>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</si>
  <si>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</si>
  <si>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</si>
  <si>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</si>
  <si>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</si>
  <si>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</si>
  <si>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</si>
  <si>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</si>
  <si>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</si>
  <si>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</si>
  <si>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</si>
  <si>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</si>
  <si>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</si>
  <si>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</si>
  <si>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</si>
  <si>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</si>
  <si>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</si>
  <si>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</si>
  <si>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</si>
  <si>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</si>
  <si>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</si>
  <si>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</si>
  <si>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</si>
  <si>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</si>
  <si>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</si>
  <si>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</si>
  <si>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</si>
  <si>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</si>
  <si>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</si>
  <si>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</si>
  <si>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</si>
  <si>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</si>
  <si>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</si>
  <si>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</si>
  <si>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</si>
  <si>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</si>
  <si>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</si>
  <si>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</si>
  <si>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</si>
  <si>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</si>
  <si>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</si>
  <si>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</si>
  <si>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</si>
  <si>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</si>
  <si>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</si>
  <si>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</si>
  <si>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</si>
  <si>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</si>
  <si>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</si>
  <si>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</si>
  <si>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</si>
  <si>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</si>
  <si>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</si>
  <si>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</si>
  <si>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</si>
  <si>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</si>
  <si>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</si>
  <si>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</si>
  <si>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</si>
  <si>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</si>
  <si>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</si>
  <si>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</si>
  <si>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</si>
  <si>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</si>
  <si>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</si>
  <si>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</si>
  <si>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</si>
  <si>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</si>
  <si>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</si>
  <si>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</si>
  <si>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</si>
  <si>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</si>
  <si>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</si>
  <si>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</si>
  <si>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</si>
  <si>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</si>
  <si>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</si>
  <si>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</si>
  <si>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</si>
  <si>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</si>
  <si>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</si>
  <si>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</si>
  <si>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</si>
  <si>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</si>
  <si>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</si>
  <si>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</si>
  <si>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</si>
  <si>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</si>
  <si>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</si>
  <si>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</si>
  <si>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</si>
  <si>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</si>
  <si>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</si>
  <si>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</si>
  <si>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</si>
  <si>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</si>
  <si>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</si>
  <si>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</si>
  <si>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</si>
  <si>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</si>
  <si>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</si>
  <si>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</si>
  <si>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</si>
  <si>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</si>
  <si>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</si>
  <si>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</si>
  <si>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</si>
  <si>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</si>
  <si>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</si>
  <si>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</si>
  <si>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</si>
  <si>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</si>
  <si>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</si>
  <si>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</si>
  <si>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</si>
  <si>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</si>
  <si>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</si>
  <si>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</si>
  <si>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</si>
  <si>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</si>
  <si>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</si>
  <si>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</si>
  <si>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</si>
  <si>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</si>
  <si>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</si>
  <si>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</si>
  <si>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</si>
  <si>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</si>
  <si>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</si>
  <si>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</si>
  <si>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</si>
  <si>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</si>
  <si>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</si>
  <si>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</si>
  <si>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</si>
  <si>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</si>
  <si>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</si>
  <si>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</si>
  <si>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</si>
  <si>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</si>
  <si>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</si>
  <si>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</si>
  <si>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</si>
  <si>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</si>
  <si>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</si>
  <si>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</si>
  <si>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</si>
  <si>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</si>
  <si>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</si>
  <si>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</si>
  <si>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</si>
  <si>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</si>
  <si>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</si>
  <si>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</si>
  <si>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</si>
  <si>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</si>
  <si>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</si>
  <si>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</si>
  <si>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</si>
  <si>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</si>
  <si>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</si>
  <si>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</si>
  <si>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</si>
  <si>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</si>
  <si>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</si>
  <si>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</si>
  <si>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</si>
  <si>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</si>
  <si>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</si>
  <si>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</si>
  <si>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</si>
  <si>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</si>
  <si>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</si>
  <si>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</si>
  <si>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</si>
  <si>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</si>
  <si>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</si>
  <si>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</si>
  <si>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</si>
  <si>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</si>
  <si>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</si>
  <si>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</si>
  <si>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</si>
  <si>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</si>
  <si>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</si>
  <si>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</si>
  <si>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</si>
  <si>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</si>
  <si>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</si>
  <si>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</si>
  <si>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</si>
  <si>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</si>
  <si>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</si>
  <si>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</si>
  <si>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</si>
  <si>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</si>
  <si>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</si>
  <si>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</si>
  <si>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</si>
  <si>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</si>
  <si>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</si>
  <si>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</si>
  <si>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</si>
  <si>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</si>
  <si>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</si>
  <si>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</si>
  <si>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</si>
  <si>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</si>
  <si>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</si>
  <si>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</si>
  <si>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</si>
  <si>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</si>
  <si>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</si>
  <si>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</si>
  <si>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</si>
  <si>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</si>
  <si>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</si>
  <si>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</si>
  <si>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</si>
  <si>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</si>
  <si>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</si>
  <si>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</si>
  <si>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</si>
  <si>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</si>
  <si>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</si>
  <si>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</si>
  <si>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</si>
  <si>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</si>
  <si>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</si>
  <si>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</si>
  <si>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</si>
  <si>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</si>
  <si>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</si>
  <si>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</si>
  <si>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</si>
  <si>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</si>
  <si>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</si>
  <si>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</si>
  <si>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</si>
  <si>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</si>
  <si>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</si>
  <si>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</si>
  <si>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</si>
  <si>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</si>
  <si>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</si>
  <si>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</si>
  <si>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</si>
  <si>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</si>
  <si>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</si>
  <si>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</si>
  <si>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</si>
  <si>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</si>
  <si>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</si>
  <si>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</si>
  <si>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</si>
  <si>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</si>
  <si>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</si>
  <si>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</si>
  <si>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</si>
  <si>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</si>
  <si>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</si>
  <si>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</si>
  <si>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</si>
  <si>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</si>
  <si>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</si>
  <si>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</si>
  <si>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</si>
  <si>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</si>
  <si>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</si>
  <si>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</si>
  <si>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</si>
  <si>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</si>
  <si>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</si>
  <si>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</si>
  <si>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</si>
  <si>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</si>
  <si>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</si>
  <si>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</si>
  <si>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</si>
  <si>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</si>
  <si>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</si>
  <si>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</si>
  <si>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</si>
  <si>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</si>
  <si>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</si>
  <si>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</si>
  <si>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</si>
  <si>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</si>
  <si>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</si>
  <si>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</si>
  <si>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</si>
  <si>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</si>
  <si>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</si>
  <si>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</si>
  <si>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</si>
  <si>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</si>
  <si>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</si>
  <si>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</si>
  <si>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</si>
  <si>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</si>
  <si>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</si>
  <si>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</si>
  <si>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</si>
  <si>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</si>
  <si>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</si>
  <si>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</si>
  <si>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</si>
  <si>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</si>
  <si>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</si>
  <si>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</si>
  <si>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</si>
  <si>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</si>
  <si>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</si>
  <si>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</si>
  <si>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</si>
  <si>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</si>
  <si>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</si>
  <si>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</si>
  <si>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</si>
  <si>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</si>
  <si>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</si>
  <si>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</si>
  <si>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</si>
  <si>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</si>
  <si>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</si>
  <si>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</si>
  <si>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</si>
  <si>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</si>
  <si>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</si>
  <si>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</si>
  <si>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</si>
  <si>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</si>
  <si>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</si>
  <si>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</si>
  <si>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</si>
  <si>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</si>
  <si>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</si>
  <si>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</si>
  <si>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</si>
  <si>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</si>
  <si>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</si>
  <si>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</si>
  <si>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</si>
  <si>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</si>
  <si>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</si>
  <si>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</si>
  <si>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</si>
  <si>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</si>
  <si>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</si>
  <si>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</si>
  <si>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</si>
  <si>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</si>
  <si>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</si>
  <si>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</si>
  <si>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</si>
  <si>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</si>
  <si>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</si>
  <si>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</si>
  <si>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</si>
  <si>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</si>
  <si>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</si>
  <si>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</si>
  <si>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</si>
  <si>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</si>
  <si>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</si>
  <si>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</si>
  <si>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</si>
  <si>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</si>
  <si>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</si>
  <si>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</si>
  <si>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</si>
  <si>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</si>
  <si>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</si>
  <si>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</si>
  <si>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</si>
  <si>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</si>
  <si>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</si>
  <si>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</si>
  <si>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</si>
  <si>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</si>
  <si>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</si>
  <si>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</si>
  <si>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</si>
  <si>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</si>
  <si>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</si>
  <si>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</si>
  <si>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</si>
  <si>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</si>
  <si>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</si>
  <si>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</si>
  <si>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</si>
  <si>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</si>
  <si>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</si>
  <si>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</si>
  <si>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</si>
  <si>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</si>
  <si>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</si>
  <si>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</si>
  <si>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</si>
  <si>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</si>
  <si>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</si>
  <si>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</si>
  <si>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</si>
  <si>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</si>
  <si>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</si>
  <si>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</si>
  <si>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</si>
  <si>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</si>
  <si>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</si>
  <si>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</si>
  <si>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</si>
  <si>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</si>
  <si>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</si>
  <si>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</si>
  <si>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</si>
  <si>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</si>
  <si>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</si>
  <si>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</si>
  <si>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</si>
  <si>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</si>
  <si>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</si>
  <si>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</si>
  <si>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</si>
  <si>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</si>
  <si>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</si>
  <si>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</si>
  <si>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</si>
  <si>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</si>
  <si>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</si>
  <si>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</si>
  <si>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</si>
  <si>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</si>
  <si>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</si>
  <si>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</si>
  <si>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</si>
  <si>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</si>
  <si>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</si>
  <si>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</si>
  <si>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</si>
  <si>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</si>
  <si>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</si>
  <si>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</si>
  <si>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</si>
  <si>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</si>
  <si>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</si>
  <si>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</si>
  <si>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</si>
  <si>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</si>
  <si>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</si>
  <si>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</si>
  <si>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</si>
  <si>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</si>
  <si>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</si>
  <si>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</si>
  <si>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</si>
  <si>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</si>
  <si>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</si>
  <si>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</si>
  <si>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</si>
  <si>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</si>
  <si>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</si>
  <si>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</si>
  <si>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</si>
  <si>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</si>
  <si>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</si>
  <si>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</si>
  <si>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</si>
  <si>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</si>
  <si>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</si>
  <si>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</si>
  <si>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</si>
  <si>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</si>
  <si>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</si>
  <si>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</si>
  <si>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</si>
  <si>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</si>
  <si>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</si>
  <si>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</si>
  <si>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</si>
  <si>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</si>
  <si>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</si>
  <si>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</si>
  <si>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</si>
  <si>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</si>
  <si>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</si>
  <si>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</si>
  <si>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</si>
  <si>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</si>
  <si>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</si>
  <si>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</si>
  <si>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</si>
  <si>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</si>
  <si>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</si>
  <si>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</si>
  <si>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</si>
  <si>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</si>
  <si>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</si>
  <si>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</si>
  <si>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</si>
  <si>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</si>
  <si>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</si>
  <si>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</si>
  <si>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</si>
  <si>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</si>
  <si>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</si>
  <si>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</si>
  <si>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</si>
  <si>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</si>
  <si>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</si>
  <si>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</si>
  <si>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</si>
  <si>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</si>
  <si>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</si>
  <si>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</si>
  <si>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</si>
  <si>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</si>
  <si>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</si>
  <si>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</si>
  <si>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</si>
  <si>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</si>
  <si>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</si>
  <si>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</si>
  <si>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</si>
  <si>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</si>
  <si>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</si>
  <si>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</si>
  <si>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</si>
  <si>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</si>
  <si>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</si>
  <si>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</si>
  <si>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</si>
  <si>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</si>
  <si>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</si>
  <si>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</si>
  <si>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</si>
  <si>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</si>
  <si>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</si>
  <si>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</si>
  <si>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</si>
  <si>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</si>
  <si>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</si>
  <si>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</si>
  <si>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</si>
  <si>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</si>
  <si>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</si>
  <si>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</si>
  <si>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</si>
  <si>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</si>
  <si>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</si>
  <si>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</si>
  <si>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</si>
  <si>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</si>
  <si>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</si>
  <si>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</si>
  <si>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</si>
  <si>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</si>
  <si>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</si>
  <si>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</si>
  <si>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</si>
  <si>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</si>
  <si>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</si>
  <si>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</si>
  <si>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</si>
  <si>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</si>
  <si>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</si>
  <si>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</si>
  <si>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</si>
  <si>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</si>
  <si>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</si>
  <si>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</si>
  <si>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</si>
  <si>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</si>
  <si>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</si>
  <si>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</si>
  <si>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</si>
  <si>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</si>
  <si>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</si>
  <si>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</si>
  <si>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</si>
  <si>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</si>
  <si>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</si>
  <si>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</si>
  <si>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</si>
  <si>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</si>
  <si>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</si>
  <si>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</si>
  <si>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</si>
  <si>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</si>
  <si>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</si>
  <si>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</si>
  <si>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</si>
  <si>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</si>
  <si>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</si>
  <si>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</si>
  <si>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</si>
  <si>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</si>
  <si>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</si>
  <si>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</si>
  <si>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</si>
  <si>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</si>
  <si>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</si>
  <si>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</si>
  <si>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</si>
  <si>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</si>
  <si>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</si>
  <si>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</si>
  <si>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</si>
  <si>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</si>
  <si>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</si>
  <si>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</si>
  <si>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</si>
  <si>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</si>
  <si>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</si>
  <si>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</si>
  <si>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</si>
  <si>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</si>
  <si>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</si>
  <si>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</si>
  <si>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</si>
  <si>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</si>
  <si>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</si>
  <si>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</si>
  <si>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</si>
  <si>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</si>
  <si>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</si>
  <si>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</si>
  <si>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</si>
  <si>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</si>
  <si>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</si>
  <si>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</si>
  <si>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</si>
  <si>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</si>
  <si>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</si>
  <si>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</si>
  <si>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</si>
  <si>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</si>
  <si>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</si>
  <si>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</si>
  <si>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</si>
  <si>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</si>
  <si>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</si>
  <si>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</si>
  <si>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</si>
  <si>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</si>
  <si>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</si>
  <si>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</si>
  <si>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</si>
  <si>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</si>
  <si>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</si>
  <si>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</si>
  <si>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</si>
  <si>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</si>
  <si>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</si>
  <si>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</si>
  <si>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</si>
  <si>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</si>
  <si>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</si>
  <si>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</si>
  <si>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</si>
  <si>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</si>
  <si>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</si>
  <si>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</si>
  <si>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</si>
  <si>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</si>
  <si>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</si>
  <si>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</si>
  <si>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</si>
  <si>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</si>
  <si>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</si>
  <si>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</si>
  <si>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</si>
  <si>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</si>
  <si>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</si>
  <si>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</si>
  <si>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</si>
  <si>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</si>
  <si>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</si>
  <si>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</si>
  <si>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</si>
  <si>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</si>
  <si>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</si>
  <si>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</si>
  <si>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</si>
  <si>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</si>
  <si>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</si>
  <si>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</si>
  <si>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</si>
  <si>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</si>
  <si>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</si>
  <si>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</si>
  <si>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</si>
  <si>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</si>
  <si>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</si>
  <si>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</si>
  <si>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</si>
  <si>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</si>
  <si>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</si>
  <si>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</si>
  <si>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</si>
  <si>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</si>
  <si>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</si>
  <si>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</si>
  <si>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</si>
  <si>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</si>
  <si>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</si>
  <si>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</si>
  <si>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</si>
  <si>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</si>
  <si>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</si>
  <si>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</si>
  <si>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</si>
  <si>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</si>
  <si>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</si>
  <si>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</si>
  <si>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</si>
  <si>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</si>
  <si>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</si>
  <si>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</si>
  <si>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</si>
  <si>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</si>
  <si>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</si>
  <si>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</si>
  <si>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</si>
  <si>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</si>
  <si>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</si>
  <si>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</si>
  <si>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</si>
  <si>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</si>
  <si>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</si>
  <si>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</si>
  <si>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</si>
  <si>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</si>
  <si>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</si>
  <si>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</si>
  <si>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</si>
  <si>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</si>
  <si>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</si>
  <si>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</si>
  <si>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</si>
  <si>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</si>
  <si>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</si>
  <si>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</si>
  <si>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</si>
  <si>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</si>
  <si>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</si>
  <si>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</si>
  <si>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</si>
  <si>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</si>
  <si>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</si>
  <si>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</si>
  <si>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</si>
  <si>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</si>
  <si>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</si>
  <si>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</si>
  <si>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</si>
  <si>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</si>
  <si>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</si>
  <si>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</si>
  <si>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</si>
  <si>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</si>
  <si>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</si>
  <si>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</si>
  <si>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</si>
  <si>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</si>
  <si>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</si>
  <si>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</si>
  <si>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</si>
  <si>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</si>
  <si>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</si>
  <si>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</si>
  <si>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</si>
  <si>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</si>
  <si>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</si>
  <si>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</si>
  <si>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</si>
  <si>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</si>
  <si>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</si>
  <si>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</si>
  <si>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</si>
  <si>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</si>
  <si>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</si>
  <si>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</si>
  <si>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</si>
  <si>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</si>
  <si>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</si>
  <si>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</si>
  <si>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</si>
  <si>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</si>
  <si>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</si>
  <si>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</si>
  <si>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</si>
  <si>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</si>
  <si>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</si>
  <si>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</si>
  <si>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</si>
  <si>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</si>
  <si>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</si>
  <si>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</si>
  <si>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</si>
  <si>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</si>
  <si>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</si>
  <si>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</si>
  <si>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</si>
  <si>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</si>
  <si>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</si>
  <si>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</si>
  <si>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</si>
  <si>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</si>
  <si>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</si>
  <si>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</si>
  <si>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</si>
  <si>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</si>
  <si>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</si>
  <si>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</si>
  <si>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</si>
  <si>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</si>
  <si>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</si>
  <si>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</si>
  <si>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</si>
  <si>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</si>
  <si>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</si>
  <si>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</si>
  <si>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</si>
  <si>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</si>
  <si>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</si>
  <si>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</si>
  <si>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</si>
  <si>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</si>
  <si>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</si>
  <si>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</si>
  <si>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</si>
  <si>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</si>
  <si>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</si>
  <si>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</si>
  <si>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</si>
  <si>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</si>
  <si>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</si>
  <si>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</si>
  <si>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</si>
  <si>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</si>
  <si>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</si>
  <si>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</si>
  <si>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</si>
  <si>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</si>
  <si>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</si>
  <si>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</si>
  <si>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</si>
  <si>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</si>
  <si>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</si>
  <si>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</si>
  <si>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</si>
  <si>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</si>
  <si>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</si>
  <si>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</si>
  <si>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</si>
  <si>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</si>
  <si>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</si>
  <si>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</si>
  <si>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</si>
  <si>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</si>
  <si>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</si>
  <si>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</si>
  <si>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</si>
  <si>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</si>
  <si>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</si>
  <si>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</si>
  <si>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</si>
  <si>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</si>
  <si>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</si>
  <si>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</si>
  <si>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</si>
  <si>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</si>
  <si>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</si>
  <si>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</si>
  <si>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</si>
  <si>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</si>
  <si>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</si>
  <si>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</si>
  <si>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</si>
  <si>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</si>
  <si>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</si>
  <si>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</si>
  <si>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</si>
  <si>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</si>
  <si>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</si>
  <si>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</si>
  <si>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</si>
  <si>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</si>
  <si>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</si>
  <si>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</si>
  <si>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</si>
  <si>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</si>
  <si>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</si>
  <si>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</si>
  <si>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</si>
  <si>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</si>
  <si>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</si>
  <si>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</si>
  <si>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</si>
  <si>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</si>
  <si>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</si>
  <si>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</si>
  <si>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</si>
  <si>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</si>
  <si>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</si>
  <si>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</si>
  <si>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</si>
  <si>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</si>
  <si>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</si>
  <si>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</si>
  <si>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</si>
  <si>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</si>
  <si>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</si>
  <si>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</si>
  <si>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</si>
  <si>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</si>
  <si>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</si>
  <si>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</si>
  <si>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</si>
  <si>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</si>
  <si>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</si>
  <si>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</si>
  <si>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</si>
  <si>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</si>
  <si>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</si>
  <si>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</si>
  <si>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</si>
  <si>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</si>
  <si>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</si>
  <si>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</si>
  <si>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</si>
  <si>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</si>
  <si>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</si>
  <si>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</si>
  <si>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</si>
  <si>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</si>
  <si>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</si>
  <si>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</si>
  <si>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</si>
  <si>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</si>
  <si>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</si>
  <si>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</si>
  <si>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</si>
  <si>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</si>
  <si>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</si>
  <si>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</si>
  <si>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</si>
  <si>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</si>
  <si>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</si>
  <si>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</si>
  <si>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</si>
  <si>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</si>
  <si>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</si>
  <si>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</si>
  <si>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</si>
  <si>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</si>
  <si>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</si>
  <si>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</si>
  <si>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</si>
  <si>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</si>
  <si>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</si>
  <si>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</si>
  <si>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</si>
  <si>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</si>
  <si>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</si>
  <si>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</si>
  <si>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</si>
  <si>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</si>
  <si>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</si>
  <si>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</si>
  <si>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</si>
  <si>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</si>
  <si>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</si>
  <si>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</si>
  <si>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</si>
  <si>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</si>
  <si>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</si>
  <si>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</si>
  <si>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</si>
  <si>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</si>
  <si>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</si>
  <si>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</si>
  <si>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</si>
  <si>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</si>
  <si>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</si>
  <si>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</si>
  <si>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</si>
  <si>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</si>
  <si>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</si>
  <si>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</si>
  <si>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</si>
  <si>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</si>
  <si>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</si>
  <si>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</si>
  <si>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</si>
  <si>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</si>
  <si>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</si>
  <si>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</si>
  <si>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</si>
  <si>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</si>
  <si>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</si>
  <si>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</si>
  <si>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</si>
  <si>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</si>
  <si>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</si>
  <si>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</si>
  <si>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</si>
  <si>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</si>
  <si>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</si>
  <si>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</si>
  <si>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</si>
  <si>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</si>
  <si>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</si>
  <si>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</si>
  <si>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</si>
  <si>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</si>
  <si>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</si>
  <si>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</si>
  <si>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</si>
  <si>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</si>
  <si>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</si>
  <si>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</si>
  <si>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</si>
  <si>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</si>
  <si>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</si>
  <si>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</si>
  <si>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</si>
  <si>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</si>
  <si>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</si>
  <si>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</si>
  <si>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</si>
  <si>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</si>
  <si>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</si>
  <si>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</si>
  <si>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</si>
  <si>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</si>
  <si>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</si>
  <si>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</si>
  <si>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</si>
  <si>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</si>
  <si>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</si>
  <si>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</si>
  <si>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</si>
  <si>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</si>
  <si>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</si>
  <si>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</si>
  <si>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</si>
  <si>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</si>
  <si>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</si>
  <si>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</si>
  <si>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</si>
  <si>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</si>
  <si>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</si>
  <si>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</si>
  <si>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</si>
  <si>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</si>
  <si>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</si>
  <si>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</si>
  <si>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</si>
  <si>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</si>
  <si>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</si>
  <si>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</si>
  <si>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</si>
  <si>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</si>
  <si>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</si>
  <si>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</si>
  <si>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</si>
  <si>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</si>
  <si>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</si>
  <si>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</si>
  <si>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</si>
  <si>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</si>
  <si>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</si>
  <si>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</si>
  <si>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</si>
  <si>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</si>
  <si>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</si>
  <si>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</si>
  <si>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</si>
  <si>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</si>
  <si>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</si>
  <si>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</si>
  <si>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</si>
  <si>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</si>
  <si>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</si>
  <si>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</si>
  <si>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</si>
  <si>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</si>
  <si>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</si>
  <si>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</si>
  <si>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</si>
  <si>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</si>
  <si>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</si>
  <si>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</si>
  <si>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</si>
  <si>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</si>
  <si>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</si>
  <si>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</si>
  <si>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</si>
  <si>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</si>
  <si>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</si>
  <si>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</si>
  <si>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</si>
  <si>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</si>
  <si>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</si>
  <si>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</si>
  <si>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</si>
  <si>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</si>
  <si>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</si>
  <si>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</si>
  <si>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</si>
  <si>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</si>
  <si>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</si>
  <si>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</si>
  <si>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</si>
  <si>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</si>
  <si>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</si>
  <si>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</si>
  <si>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</si>
  <si>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</si>
  <si>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</si>
  <si>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</si>
  <si>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</si>
  <si>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</si>
  <si>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</si>
  <si>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</si>
  <si>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</si>
  <si>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</si>
  <si>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</si>
  <si>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</si>
  <si>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</si>
  <si>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</si>
  <si>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</si>
  <si>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</si>
  <si>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</si>
  <si>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</si>
  <si>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</si>
  <si>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</si>
  <si>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</si>
  <si>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</si>
  <si>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</si>
  <si>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</si>
  <si>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</si>
  <si>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</si>
  <si>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</si>
  <si>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</si>
  <si>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</si>
  <si>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</si>
  <si>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</si>
  <si>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</si>
  <si>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</si>
  <si>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</si>
  <si>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</si>
  <si>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</si>
  <si>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</si>
  <si>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</si>
  <si>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</si>
  <si>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</si>
  <si>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</si>
  <si>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</si>
  <si>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</si>
  <si>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</si>
  <si>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</si>
  <si>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</si>
  <si>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</si>
  <si>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</si>
  <si>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</si>
  <si>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</si>
  <si>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</si>
  <si>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</si>
  <si>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</si>
  <si>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</si>
  <si>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</si>
  <si>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</si>
  <si>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</si>
  <si>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</si>
  <si>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</si>
  <si>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</si>
  <si>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</si>
  <si>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</si>
  <si>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</si>
  <si>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</si>
  <si>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</si>
  <si>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</si>
  <si>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</si>
  <si>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</si>
  <si>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</si>
  <si>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</si>
  <si>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</si>
  <si>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</si>
  <si>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</si>
  <si>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</si>
  <si>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</si>
  <si>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</si>
  <si>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</si>
  <si>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</si>
  <si>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Clark, Coles, Cumberland, Douglas, Edgar, Effingham</t>
  </si>
  <si>
    <t>1617 LAKELAND BLVD</t>
  </si>
  <si>
    <t>MATTOON</t>
  </si>
  <si>
    <t>JAMES D. MOTLEY, CPA</t>
  </si>
  <si>
    <t>JAMES D. MOTLEY</t>
  </si>
  <si>
    <t>121 E WASHINGTON STREET</t>
  </si>
  <si>
    <t>PARIS</t>
  </si>
  <si>
    <t>IL</t>
  </si>
  <si>
    <t>217-465-8406</t>
  </si>
  <si>
    <t>217-465-8407</t>
  </si>
  <si>
    <t>065-007373</t>
  </si>
  <si>
    <t>BOBBI MATTINGLY</t>
  </si>
  <si>
    <t>217-348-0151</t>
  </si>
  <si>
    <t>P13, Education Fund, Line 227, CTE-Carle Perkins-Vocational Education, Perkins Title IIC Secondary $290,953.</t>
  </si>
  <si>
    <t>P16, Education Fund, line 83, Professional Services $71,365, Reimb for Supplies and equipment $339,889, Transits $569,604.</t>
  </si>
  <si>
    <t>jdmotleycpa@gmail.com</t>
  </si>
  <si>
    <t>Eastern IL EFE System</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</si>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</sst>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4" fillId="0" borderId="162" xfId="3" applyFont="1" applyBorder="1" applyProtection="1">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1498023</xdr:colOff>
          <xdr:row>3</xdr:row>
          <xdr:rowOff>155864</xdr:rowOff>
        </xdr:from>
        <xdr:to>
          <xdr:col>1</xdr:col>
          <xdr:colOff>2409825</xdr:colOff>
          <xdr:row>8</xdr:row>
          <xdr:rowOff>115166</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2" t="s">
        <v>425</v>
      </c>
      <c r="J1" s="2033"/>
      <c r="K1" s="2033"/>
      <c r="L1" s="2033"/>
      <c r="M1" s="2033"/>
      <c r="N1" s="2033"/>
      <c r="O1" s="2033"/>
      <c r="P1" s="2033"/>
      <c r="Q1" s="2033"/>
      <c r="R1" s="2033"/>
      <c r="S1" s="2033"/>
    </row>
    <row r="2" spans="1:28" ht="12" customHeight="1" x14ac:dyDescent="0.2">
      <c r="A2" s="47" t="s">
        <v>1684</v>
      </c>
      <c r="D2" s="48"/>
      <c r="I2" s="2034" t="s">
        <v>1036</v>
      </c>
      <c r="J2" s="2033"/>
      <c r="K2" s="2033"/>
      <c r="L2" s="2033"/>
      <c r="M2" s="2033"/>
      <c r="N2" s="2033"/>
      <c r="O2" s="2033"/>
      <c r="P2" s="2033"/>
      <c r="Q2" s="2033"/>
      <c r="R2" s="2033"/>
      <c r="S2" s="2033"/>
    </row>
    <row r="3" spans="1:28" ht="12" customHeight="1" x14ac:dyDescent="0.2">
      <c r="A3" s="155" t="s">
        <v>1685</v>
      </c>
      <c r="B3" s="156"/>
      <c r="C3" s="156"/>
      <c r="D3" s="157"/>
      <c r="I3" s="2034" t="s">
        <v>54</v>
      </c>
      <c r="J3" s="2033"/>
      <c r="K3" s="2033"/>
      <c r="L3" s="2033"/>
      <c r="M3" s="2033"/>
      <c r="N3" s="2033"/>
      <c r="O3" s="2033"/>
      <c r="P3" s="2033"/>
      <c r="Q3" s="2033"/>
      <c r="R3" s="2033"/>
      <c r="S3" s="2033"/>
    </row>
    <row r="4" spans="1:28" ht="12" customHeight="1" x14ac:dyDescent="0.2">
      <c r="A4" s="37"/>
      <c r="I4" s="2034" t="s">
        <v>545</v>
      </c>
      <c r="J4" s="2033"/>
      <c r="K4" s="2033"/>
      <c r="L4" s="2033"/>
      <c r="M4" s="2033"/>
      <c r="N4" s="2033"/>
      <c r="O4" s="2033"/>
      <c r="P4" s="2033"/>
      <c r="Q4" s="2033"/>
      <c r="R4" s="2033"/>
      <c r="S4" s="2033"/>
    </row>
    <row r="5" spans="1:28" ht="14.1" customHeight="1" x14ac:dyDescent="0.2">
      <c r="B5" s="104"/>
      <c r="C5" s="26" t="s">
        <v>966</v>
      </c>
      <c r="D5" s="84"/>
      <c r="E5" s="84"/>
      <c r="H5" s="38"/>
      <c r="I5" s="2041" t="s">
        <v>701</v>
      </c>
      <c r="J5" s="1986"/>
      <c r="K5" s="1986"/>
      <c r="L5" s="1986"/>
      <c r="M5" s="1986"/>
      <c r="N5" s="1986"/>
      <c r="O5" s="1986"/>
      <c r="P5" s="1986"/>
      <c r="Q5" s="1986"/>
      <c r="R5" s="1986"/>
      <c r="S5" s="1986"/>
    </row>
    <row r="6" spans="1:28" ht="14.1" customHeight="1" x14ac:dyDescent="0.2">
      <c r="B6" s="104"/>
      <c r="C6" s="26" t="s">
        <v>967</v>
      </c>
      <c r="D6" s="84"/>
      <c r="E6" s="84"/>
      <c r="I6" s="2040" t="s">
        <v>938</v>
      </c>
      <c r="J6" s="1986"/>
      <c r="K6" s="1986"/>
      <c r="L6" s="1986"/>
      <c r="M6" s="1986"/>
      <c r="N6" s="1986"/>
      <c r="O6" s="1986"/>
      <c r="P6" s="1986"/>
      <c r="Q6" s="1986"/>
      <c r="R6" s="1986"/>
      <c r="S6" s="1986"/>
    </row>
    <row r="7" spans="1:28" ht="12.2" customHeight="1" x14ac:dyDescent="0.2">
      <c r="I7" s="2035">
        <v>43281</v>
      </c>
      <c r="J7" s="2036"/>
      <c r="K7" s="2036"/>
      <c r="L7" s="2036"/>
      <c r="M7" s="2036"/>
      <c r="N7" s="2036"/>
      <c r="O7" s="2036"/>
      <c r="P7" s="2036"/>
      <c r="Q7" s="2036"/>
      <c r="R7" s="2036"/>
      <c r="S7" s="203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7" t="s">
        <v>695</v>
      </c>
      <c r="J9" s="2038"/>
      <c r="K9" s="2038"/>
      <c r="L9" s="2038"/>
      <c r="M9" s="2038"/>
      <c r="N9" s="2038"/>
      <c r="O9" s="2038"/>
      <c r="P9" s="2038"/>
      <c r="Q9" s="2038"/>
      <c r="R9" s="2038"/>
      <c r="S9" s="2039"/>
      <c r="T9" s="1982" t="s">
        <v>554</v>
      </c>
      <c r="U9" s="1983"/>
      <c r="V9" s="1983"/>
      <c r="W9" s="1983"/>
      <c r="X9" s="1983"/>
      <c r="Y9" s="1983"/>
      <c r="Z9" s="1983"/>
      <c r="AA9" s="1984"/>
    </row>
    <row r="10" spans="1:28" ht="13.5" customHeight="1" x14ac:dyDescent="0.2">
      <c r="A10" s="1991" t="s">
        <v>696</v>
      </c>
      <c r="B10" s="1992"/>
      <c r="C10" s="1992"/>
      <c r="D10" s="1992"/>
      <c r="E10" s="1992"/>
      <c r="F10" s="1992"/>
      <c r="G10" s="1992"/>
      <c r="H10" s="1993"/>
      <c r="I10" s="29"/>
      <c r="J10" s="30"/>
      <c r="K10" s="28"/>
      <c r="R10" s="30"/>
      <c r="S10" s="30"/>
      <c r="T10" s="1985"/>
      <c r="U10" s="1986"/>
      <c r="V10" s="1986"/>
      <c r="W10" s="1986"/>
      <c r="X10" s="1986"/>
      <c r="Y10" s="1986"/>
      <c r="Z10" s="1986"/>
      <c r="AA10" s="1987"/>
    </row>
    <row r="11" spans="1:28" ht="14.25" customHeight="1" x14ac:dyDescent="0.2">
      <c r="A11" s="1994" t="s">
        <v>1012</v>
      </c>
      <c r="B11" s="1995"/>
      <c r="C11" s="1995"/>
      <c r="D11" s="1995"/>
      <c r="E11" s="1995"/>
      <c r="F11" s="1995"/>
      <c r="G11" s="1995"/>
      <c r="H11" s="1996"/>
      <c r="I11" s="27"/>
      <c r="J11" s="74"/>
      <c r="K11" s="27"/>
      <c r="O11" s="148" t="s">
        <v>2077</v>
      </c>
      <c r="P11" s="100" t="s">
        <v>210</v>
      </c>
      <c r="Q11" s="30"/>
      <c r="R11" s="28"/>
      <c r="S11" s="27"/>
      <c r="T11" s="1988"/>
      <c r="U11" s="1989"/>
      <c r="V11" s="1989"/>
      <c r="W11" s="1989"/>
      <c r="X11" s="1989"/>
      <c r="Y11" s="1989"/>
      <c r="Z11" s="1989"/>
      <c r="AA11" s="199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2">
        <v>11015735045</v>
      </c>
      <c r="B13" s="2003"/>
      <c r="C13" s="2003"/>
      <c r="D13" s="2003"/>
      <c r="E13" s="2003"/>
      <c r="F13" s="2003"/>
      <c r="G13" s="2003"/>
      <c r="H13" s="2004"/>
      <c r="I13" s="31"/>
      <c r="J13" s="30"/>
      <c r="K13" s="28"/>
      <c r="L13" s="30"/>
      <c r="M13" s="30"/>
      <c r="N13" s="30"/>
      <c r="O13" s="30"/>
      <c r="P13" s="30"/>
      <c r="Q13" s="30"/>
      <c r="R13" s="30"/>
      <c r="S13" s="30"/>
      <c r="T13" s="2007" t="s">
        <v>2081</v>
      </c>
      <c r="U13" s="2008"/>
      <c r="V13" s="2008"/>
      <c r="W13" s="2008"/>
      <c r="X13" s="2008"/>
      <c r="Y13" s="2009"/>
      <c r="Z13" s="2009"/>
      <c r="AA13" s="201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0" t="s">
        <v>2078</v>
      </c>
      <c r="B15" s="2005"/>
      <c r="C15" s="2005"/>
      <c r="D15" s="2005"/>
      <c r="E15" s="2005"/>
      <c r="F15" s="2005"/>
      <c r="G15" s="2005"/>
      <c r="H15" s="2006"/>
      <c r="T15" s="1968" t="s">
        <v>2082</v>
      </c>
      <c r="U15" s="1969"/>
      <c r="V15" s="1969"/>
      <c r="W15" s="1969"/>
      <c r="X15" s="1969"/>
      <c r="Y15" s="2011"/>
      <c r="Z15" s="2011"/>
      <c r="AA15" s="201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0" t="s">
        <v>2094</v>
      </c>
      <c r="B17" s="2030"/>
      <c r="C17" s="2030"/>
      <c r="D17" s="2030"/>
      <c r="E17" s="2030"/>
      <c r="F17" s="2030"/>
      <c r="G17" s="2030"/>
      <c r="H17" s="2031"/>
      <c r="T17" s="2017" t="s">
        <v>2083</v>
      </c>
      <c r="U17" s="2018"/>
      <c r="V17" s="2018"/>
      <c r="W17" s="2018"/>
      <c r="X17" s="2018"/>
      <c r="Y17" s="2018"/>
      <c r="Z17" s="2018"/>
      <c r="AA17" s="2019"/>
    </row>
    <row r="18" spans="1:27" ht="13.5" customHeight="1" x14ac:dyDescent="0.2">
      <c r="A18" s="85" t="s">
        <v>551</v>
      </c>
      <c r="B18" s="76"/>
      <c r="C18" s="72"/>
      <c r="D18" s="76"/>
      <c r="E18" s="76"/>
      <c r="F18" s="76"/>
      <c r="G18" s="76"/>
      <c r="H18" s="56"/>
      <c r="I18" s="2027" t="s">
        <v>697</v>
      </c>
      <c r="J18" s="2028"/>
      <c r="K18" s="2028"/>
      <c r="L18" s="2028"/>
      <c r="M18" s="2028"/>
      <c r="N18" s="2028"/>
      <c r="O18" s="2028"/>
      <c r="P18" s="2028"/>
      <c r="Q18" s="2028"/>
      <c r="R18" s="2028"/>
      <c r="S18" s="2029"/>
      <c r="T18" s="85" t="s">
        <v>735</v>
      </c>
      <c r="U18" s="51"/>
      <c r="V18" s="72"/>
      <c r="W18" s="50"/>
      <c r="X18" s="85" t="s">
        <v>284</v>
      </c>
      <c r="Y18" s="81"/>
      <c r="Z18" s="159" t="s">
        <v>698</v>
      </c>
      <c r="AA18" s="46"/>
    </row>
    <row r="19" spans="1:27" ht="13.5" customHeight="1" x14ac:dyDescent="0.2">
      <c r="A19" s="2000" t="s">
        <v>2079</v>
      </c>
      <c r="B19" s="2001"/>
      <c r="C19" s="2001"/>
      <c r="D19" s="2001"/>
      <c r="E19" s="2001"/>
      <c r="F19" s="2001"/>
      <c r="G19" s="2001"/>
      <c r="H19" s="1999"/>
      <c r="I19" s="30"/>
      <c r="J19" s="99"/>
      <c r="K19" s="40"/>
      <c r="L19" s="38"/>
      <c r="M19" s="112" t="s">
        <v>333</v>
      </c>
      <c r="P19" s="27"/>
      <c r="Q19" s="27"/>
      <c r="R19" s="27"/>
      <c r="S19" s="31"/>
      <c r="T19" s="2000" t="s">
        <v>2084</v>
      </c>
      <c r="U19" s="1998"/>
      <c r="V19" s="1998"/>
      <c r="W19" s="1999"/>
      <c r="X19" s="2015" t="s">
        <v>2085</v>
      </c>
      <c r="Y19" s="2016"/>
      <c r="Z19" s="2013">
        <v>61944</v>
      </c>
      <c r="AA19" s="201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7" t="s">
        <v>2080</v>
      </c>
      <c r="B21" s="1998"/>
      <c r="C21" s="1998"/>
      <c r="D21" s="1998"/>
      <c r="E21" s="1998"/>
      <c r="F21" s="1998"/>
      <c r="G21" s="1998"/>
      <c r="H21" s="1999"/>
      <c r="I21" s="2023" t="s">
        <v>699</v>
      </c>
      <c r="J21" s="1986"/>
      <c r="K21" s="1986"/>
      <c r="L21" s="1986"/>
      <c r="M21" s="1986"/>
      <c r="N21" s="1986"/>
      <c r="O21" s="1986"/>
      <c r="P21" s="1986"/>
      <c r="Q21" s="1986"/>
      <c r="R21" s="1986"/>
      <c r="S21" s="1987"/>
      <c r="T21" s="1965" t="s">
        <v>2086</v>
      </c>
      <c r="U21" s="1966"/>
      <c r="V21" s="1966"/>
      <c r="W21" s="1966"/>
      <c r="X21" s="1979" t="s">
        <v>2087</v>
      </c>
      <c r="Y21" s="1980"/>
      <c r="Z21" s="1980"/>
      <c r="AA21" s="1981"/>
    </row>
    <row r="22" spans="1:27" ht="13.5" customHeight="1" x14ac:dyDescent="0.2">
      <c r="A22" s="87" t="s">
        <v>552</v>
      </c>
      <c r="B22" s="59"/>
      <c r="C22" s="59"/>
      <c r="D22" s="59"/>
      <c r="E22" s="59"/>
      <c r="F22" s="59"/>
      <c r="G22" s="59"/>
      <c r="H22" s="60"/>
      <c r="I22" s="2024" t="s">
        <v>1504</v>
      </c>
      <c r="J22" s="2025"/>
      <c r="K22" s="2025"/>
      <c r="L22" s="2025"/>
      <c r="M22" s="2025"/>
      <c r="N22" s="2025"/>
      <c r="O22" s="2025"/>
      <c r="P22" s="2025"/>
      <c r="Q22" s="2025"/>
      <c r="R22" s="2025"/>
      <c r="S22" s="2026"/>
      <c r="T22" s="85" t="s">
        <v>1596</v>
      </c>
      <c r="U22" s="51"/>
      <c r="V22" s="72"/>
      <c r="W22" s="51"/>
      <c r="X22" s="160" t="s">
        <v>1385</v>
      </c>
      <c r="Z22" s="45"/>
      <c r="AA22" s="46"/>
    </row>
    <row r="23" spans="1:27" ht="13.5" customHeight="1" x14ac:dyDescent="0.2">
      <c r="A23" s="2020"/>
      <c r="B23" s="2021"/>
      <c r="C23" s="2021"/>
      <c r="D23" s="2021"/>
      <c r="E23" s="2021"/>
      <c r="F23" s="2021"/>
      <c r="G23" s="2021"/>
      <c r="H23" s="2022"/>
      <c r="T23" s="1960" t="s">
        <v>2088</v>
      </c>
      <c r="U23" s="1961"/>
      <c r="V23" s="1961"/>
      <c r="W23" s="1961"/>
      <c r="X23" s="1976">
        <v>44469</v>
      </c>
      <c r="Y23" s="1977"/>
      <c r="Z23" s="1977"/>
      <c r="AA23" s="1978"/>
    </row>
    <row r="24" spans="1:27" ht="14.1" customHeight="1" x14ac:dyDescent="0.2">
      <c r="A24" s="88" t="s">
        <v>698</v>
      </c>
      <c r="B24" s="49"/>
      <c r="C24" s="49"/>
      <c r="D24" s="49"/>
      <c r="E24" s="49"/>
      <c r="F24" s="49"/>
      <c r="G24" s="49"/>
      <c r="H24" s="61"/>
      <c r="J24" s="2062" t="str">
        <f>IF(B5="x",IF(AUDITCHECK!D29="AFR form Incomplete.","",IF(AUDITCHECK!D29="Deficit reduction plan is required.","School District must complete a deficit reduction plan in the 2018-2019 Budget",)),"")</f>
        <v/>
      </c>
      <c r="K24" s="2062"/>
      <c r="L24" s="2062"/>
      <c r="M24" s="2062"/>
      <c r="N24" s="2062"/>
      <c r="O24" s="2062"/>
      <c r="P24" s="2062"/>
      <c r="Q24" s="2062"/>
      <c r="R24" s="2062"/>
      <c r="S24" s="2063"/>
      <c r="T24" s="105" t="s">
        <v>552</v>
      </c>
      <c r="U24" s="106"/>
      <c r="V24" s="106"/>
      <c r="W24" s="106"/>
      <c r="X24" s="107"/>
      <c r="Y24" s="107"/>
      <c r="Z24" s="107"/>
      <c r="AA24" s="108"/>
    </row>
    <row r="25" spans="1:27" ht="14.1" customHeight="1" x14ac:dyDescent="0.2">
      <c r="A25" s="1997">
        <v>61938</v>
      </c>
      <c r="B25" s="1998"/>
      <c r="C25" s="1998"/>
      <c r="D25" s="1998"/>
      <c r="E25" s="1998"/>
      <c r="F25" s="1998"/>
      <c r="G25" s="1998"/>
      <c r="H25" s="1999"/>
      <c r="I25" s="113"/>
      <c r="J25" s="2064"/>
      <c r="K25" s="2064"/>
      <c r="L25" s="2064"/>
      <c r="M25" s="2064"/>
      <c r="N25" s="2064"/>
      <c r="O25" s="2064"/>
      <c r="P25" s="2064"/>
      <c r="Q25" s="2064"/>
      <c r="R25" s="2064"/>
      <c r="S25" s="2065"/>
      <c r="T25" s="1957" t="s">
        <v>2093</v>
      </c>
      <c r="U25" s="1958"/>
      <c r="V25" s="1958"/>
      <c r="W25" s="1958"/>
      <c r="X25" s="1958"/>
      <c r="Y25" s="1958"/>
      <c r="Z25" s="1958"/>
      <c r="AA25" s="195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5" t="s">
        <v>1591</v>
      </c>
      <c r="J27" s="2028"/>
      <c r="K27" s="2028"/>
      <c r="L27" s="2028"/>
      <c r="M27" s="2028"/>
      <c r="N27" s="2028"/>
      <c r="O27" s="2028"/>
      <c r="P27" s="2028"/>
      <c r="Q27" s="2028"/>
      <c r="R27" s="2028"/>
      <c r="S27" s="202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0" t="s">
        <v>2089</v>
      </c>
      <c r="B38" s="2030"/>
      <c r="C38" s="2030"/>
      <c r="D38" s="2030"/>
      <c r="E38" s="2030"/>
      <c r="F38" s="1998"/>
      <c r="G38" s="1998"/>
      <c r="H38" s="1999"/>
      <c r="I38" s="2049"/>
      <c r="J38" s="1969"/>
      <c r="K38" s="1969"/>
      <c r="L38" s="1969"/>
      <c r="M38" s="1969"/>
      <c r="N38" s="1969"/>
      <c r="O38" s="1969"/>
      <c r="P38" s="1970"/>
      <c r="Q38" s="1970"/>
      <c r="R38" s="1970"/>
      <c r="S38" s="1971"/>
      <c r="T38" s="1968" t="s">
        <v>2089</v>
      </c>
      <c r="U38" s="1969"/>
      <c r="V38" s="1969"/>
      <c r="W38" s="1969"/>
      <c r="X38" s="1970"/>
      <c r="Y38" s="1970"/>
      <c r="Z38" s="1970"/>
      <c r="AA38" s="1971"/>
    </row>
    <row r="39" spans="1:27" ht="12" customHeight="1" x14ac:dyDescent="0.2">
      <c r="A39" s="2053" t="s">
        <v>552</v>
      </c>
      <c r="B39" s="2054"/>
      <c r="C39" s="72"/>
      <c r="D39" s="69"/>
      <c r="E39" s="69"/>
      <c r="F39" s="79"/>
      <c r="G39" s="69"/>
      <c r="H39" s="56"/>
      <c r="I39" s="2053" t="s">
        <v>552</v>
      </c>
      <c r="J39" s="2054"/>
      <c r="K39" s="2054"/>
      <c r="L39" s="2054"/>
      <c r="M39" s="2054"/>
      <c r="N39" s="67"/>
      <c r="O39" s="72"/>
      <c r="P39" s="72"/>
      <c r="Q39" s="78"/>
      <c r="R39" s="72"/>
      <c r="S39" s="56"/>
      <c r="T39" s="72" t="s">
        <v>552</v>
      </c>
      <c r="U39" s="51"/>
      <c r="V39" s="72"/>
      <c r="W39" s="50"/>
      <c r="X39" s="78"/>
      <c r="Y39" s="45"/>
      <c r="Z39" s="45"/>
      <c r="AA39" s="46"/>
    </row>
    <row r="40" spans="1:27" ht="13.5" customHeight="1" x14ac:dyDescent="0.2">
      <c r="A40" s="2056"/>
      <c r="B40" s="2057"/>
      <c r="C40" s="2058"/>
      <c r="D40" s="2058"/>
      <c r="E40" s="2058"/>
      <c r="F40" s="2059"/>
      <c r="G40" s="2059"/>
      <c r="H40" s="2060"/>
      <c r="I40" s="1972"/>
      <c r="J40" s="1974"/>
      <c r="K40" s="1974"/>
      <c r="L40" s="1974"/>
      <c r="M40" s="1974"/>
      <c r="N40" s="1974"/>
      <c r="O40" s="1974"/>
      <c r="P40" s="1974"/>
      <c r="Q40" s="1974"/>
      <c r="R40" s="1974"/>
      <c r="S40" s="1975"/>
      <c r="T40" s="1972"/>
      <c r="U40" s="1973"/>
      <c r="V40" s="1974"/>
      <c r="W40" s="1974"/>
      <c r="X40" s="1974"/>
      <c r="Y40" s="1974"/>
      <c r="Z40" s="1974"/>
      <c r="AA40" s="197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6" t="s">
        <v>2090</v>
      </c>
      <c r="B42" s="2047"/>
      <c r="C42" s="2048"/>
      <c r="D42" s="2061"/>
      <c r="E42" s="2047"/>
      <c r="F42" s="2047"/>
      <c r="G42" s="2047"/>
      <c r="H42" s="2048"/>
      <c r="I42" s="1967"/>
      <c r="J42" s="1963"/>
      <c r="K42" s="1963"/>
      <c r="L42" s="1963"/>
      <c r="M42" s="1963"/>
      <c r="N42" s="1963"/>
      <c r="O42" s="1964"/>
      <c r="P42" s="1962"/>
      <c r="Q42" s="1963"/>
      <c r="R42" s="1963"/>
      <c r="S42" s="1964"/>
      <c r="T42" s="1967" t="s">
        <v>2090</v>
      </c>
      <c r="U42" s="1963"/>
      <c r="V42" s="1963"/>
      <c r="W42" s="1964"/>
      <c r="X42" s="1962"/>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0"/>
      <c r="B44" s="2051"/>
      <c r="C44" s="2051"/>
      <c r="D44" s="2051"/>
      <c r="E44" s="2051"/>
      <c r="F44" s="2051"/>
      <c r="G44" s="2051"/>
      <c r="H44" s="2052"/>
      <c r="I44" s="2042"/>
      <c r="J44" s="2044"/>
      <c r="K44" s="2044"/>
      <c r="L44" s="2044"/>
      <c r="M44" s="2044"/>
      <c r="N44" s="2044"/>
      <c r="O44" s="2044"/>
      <c r="P44" s="2044"/>
      <c r="Q44" s="2044"/>
      <c r="R44" s="2044"/>
      <c r="S44" s="2045"/>
      <c r="T44" s="2042"/>
      <c r="U44" s="2043"/>
      <c r="V44" s="2043"/>
      <c r="W44" s="2043"/>
      <c r="X44" s="2043"/>
      <c r="Y44" s="2043"/>
      <c r="Z44" s="2044"/>
      <c r="AA44" s="204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199" t="s">
        <v>1905</v>
      </c>
      <c r="B2" s="1550" t="s">
        <v>2035</v>
      </c>
      <c r="C2" s="715" t="s">
        <v>1910</v>
      </c>
      <c r="D2" s="715" t="s">
        <v>1911</v>
      </c>
      <c r="E2" s="715" t="s">
        <v>1912</v>
      </c>
      <c r="F2" s="715" t="s">
        <v>1913</v>
      </c>
    </row>
    <row r="3" spans="1:6" ht="12" customHeight="1" x14ac:dyDescent="0.2">
      <c r="A3" s="2200"/>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650</v>
      </c>
      <c r="B1" s="2206"/>
      <c r="C1" s="722"/>
    </row>
    <row r="2" spans="1:7" ht="33.75" x14ac:dyDescent="0.2">
      <c r="A2" s="2214" t="s">
        <v>1905</v>
      </c>
      <c r="B2" s="2215"/>
      <c r="C2" s="1908" t="s">
        <v>2036</v>
      </c>
      <c r="D2" s="724" t="s">
        <v>2043</v>
      </c>
      <c r="E2" s="724" t="s">
        <v>2044</v>
      </c>
      <c r="F2" s="1908" t="s">
        <v>2037</v>
      </c>
    </row>
    <row r="3" spans="1:7" ht="15.75" customHeight="1" x14ac:dyDescent="0.2">
      <c r="A3" s="2218" t="s">
        <v>1176</v>
      </c>
      <c r="B3" s="2219"/>
      <c r="C3" s="2207"/>
      <c r="D3" s="2208"/>
      <c r="E3" s="2208"/>
      <c r="F3" s="2209"/>
    </row>
    <row r="4" spans="1:7" ht="12.75" customHeight="1" thickBot="1" x14ac:dyDescent="0.25">
      <c r="A4" s="2216" t="s">
        <v>651</v>
      </c>
      <c r="B4" s="2217"/>
      <c r="C4" s="581"/>
      <c r="D4" s="581"/>
      <c r="E4" s="581"/>
      <c r="F4" s="1777">
        <f>SUM(C4+D4)-E4</f>
        <v>0</v>
      </c>
    </row>
    <row r="5" spans="1:7" ht="15.75" customHeight="1" thickTop="1" x14ac:dyDescent="0.2">
      <c r="A5" s="2201" t="s">
        <v>1172</v>
      </c>
      <c r="B5" s="2202"/>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3" t="s">
        <v>652</v>
      </c>
      <c r="B15" s="2204"/>
      <c r="C15" s="1777">
        <f>SUM(C6:C14)</f>
        <v>0</v>
      </c>
      <c r="D15" s="1777">
        <f>SUM(D6:D14)</f>
        <v>0</v>
      </c>
      <c r="E15" s="1777">
        <f>SUM(E6:E14)</f>
        <v>0</v>
      </c>
      <c r="F15" s="1777">
        <f>SUM(F6:F14)</f>
        <v>0</v>
      </c>
      <c r="G15" s="552"/>
    </row>
    <row r="16" spans="1:7" s="202" customFormat="1" ht="15.75" customHeight="1" thickTop="1" x14ac:dyDescent="0.2">
      <c r="A16" s="2213" t="s">
        <v>1173</v>
      </c>
      <c r="B16" s="2202"/>
      <c r="C16" s="2210"/>
      <c r="D16" s="2211"/>
      <c r="E16" s="2211"/>
      <c r="F16" s="2212"/>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03" t="s">
        <v>653</v>
      </c>
      <c r="B21" s="2204"/>
      <c r="C21" s="1777">
        <f>SUM(C17:C20)</f>
        <v>0</v>
      </c>
      <c r="D21" s="1777">
        <f>SUM(D17:D20)</f>
        <v>0</v>
      </c>
      <c r="E21" s="1777">
        <f>SUM(E17:E20)</f>
        <v>0</v>
      </c>
      <c r="F21" s="1777">
        <f>SUM(F17:F20)</f>
        <v>0</v>
      </c>
      <c r="G21" s="552"/>
    </row>
    <row r="22" spans="1:11" ht="15.75" customHeight="1" thickTop="1" x14ac:dyDescent="0.2">
      <c r="A22" s="2228" t="s">
        <v>1174</v>
      </c>
      <c r="B22" s="2202"/>
      <c r="C22" s="2210"/>
      <c r="D22" s="2211"/>
      <c r="E22" s="2211"/>
      <c r="F22" s="2212"/>
    </row>
    <row r="23" spans="1:11" ht="13.5" thickBot="1" x14ac:dyDescent="0.25">
      <c r="A23" s="2216" t="s">
        <v>654</v>
      </c>
      <c r="B23" s="2217"/>
      <c r="C23" s="581"/>
      <c r="D23" s="581"/>
      <c r="E23" s="581"/>
      <c r="F23" s="1777">
        <f>SUM(C23+D23)-E23</f>
        <v>0</v>
      </c>
      <c r="G23" s="552"/>
    </row>
    <row r="24" spans="1:11" ht="15.75" customHeight="1" thickTop="1" x14ac:dyDescent="0.2">
      <c r="A24" s="2228" t="s">
        <v>1175</v>
      </c>
      <c r="B24" s="2202"/>
      <c r="C24" s="2210"/>
      <c r="D24" s="2211"/>
      <c r="E24" s="2211"/>
      <c r="F24" s="2212"/>
    </row>
    <row r="25" spans="1:11" ht="13.5" thickBot="1" x14ac:dyDescent="0.25">
      <c r="A25" s="2216" t="s">
        <v>655</v>
      </c>
      <c r="B25" s="2217"/>
      <c r="C25" s="581"/>
      <c r="D25" s="581"/>
      <c r="E25" s="581"/>
      <c r="F25" s="1777">
        <f>SUM(C25+D25)-E25</f>
        <v>0</v>
      </c>
      <c r="G25" s="552"/>
    </row>
    <row r="26" spans="1:11" ht="15.75" customHeight="1" thickTop="1" x14ac:dyDescent="0.2">
      <c r="A26" s="2201" t="s">
        <v>678</v>
      </c>
      <c r="B26" s="2202"/>
      <c r="C26" s="728"/>
      <c r="D26" s="728"/>
      <c r="E26" s="728"/>
      <c r="F26" s="729"/>
    </row>
    <row r="27" spans="1:11" ht="13.5" thickBot="1" x14ac:dyDescent="0.25">
      <c r="A27" s="2203" t="s">
        <v>1130</v>
      </c>
      <c r="B27" s="2204"/>
      <c r="C27" s="585"/>
      <c r="D27" s="585"/>
      <c r="E27" s="585"/>
      <c r="F27" s="1777">
        <f>SUM(C27+D27)-E27</f>
        <v>0</v>
      </c>
      <c r="G27" s="552"/>
    </row>
    <row r="28" spans="1:11" ht="7.5" customHeight="1" thickTop="1" x14ac:dyDescent="0.2">
      <c r="A28" s="594"/>
    </row>
    <row r="29" spans="1:11" ht="23.25" customHeight="1" x14ac:dyDescent="0.2">
      <c r="A29" s="2229" t="s">
        <v>603</v>
      </c>
      <c r="B29" s="2206"/>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Normal="10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4" t="s">
        <v>911</v>
      </c>
      <c r="B1" s="2255"/>
      <c r="C1" s="2255"/>
      <c r="D1" s="2255"/>
      <c r="E1" s="2255"/>
      <c r="F1" s="2255"/>
      <c r="G1" s="2256"/>
      <c r="H1" s="1552"/>
      <c r="I1" s="761"/>
      <c r="J1" s="433"/>
    </row>
    <row r="2" spans="1:11" ht="26.25" x14ac:dyDescent="0.2">
      <c r="A2" s="2233" t="s">
        <v>1776</v>
      </c>
      <c r="B2" s="2234"/>
      <c r="C2" s="2234"/>
      <c r="D2" s="2234"/>
      <c r="E2" s="2235"/>
      <c r="F2" s="762" t="s">
        <v>960</v>
      </c>
      <c r="G2" s="763" t="s">
        <v>1773</v>
      </c>
      <c r="H2" s="763" t="s">
        <v>430</v>
      </c>
      <c r="I2" s="763" t="s">
        <v>1220</v>
      </c>
      <c r="J2" s="763" t="s">
        <v>1919</v>
      </c>
      <c r="K2" s="763" t="s">
        <v>140</v>
      </c>
    </row>
    <row r="3" spans="1:11" x14ac:dyDescent="0.2">
      <c r="A3" s="2236" t="s">
        <v>1698</v>
      </c>
      <c r="B3" s="2237"/>
      <c r="C3" s="2237"/>
      <c r="D3" s="2237"/>
      <c r="E3" s="2238"/>
      <c r="F3" s="764"/>
      <c r="G3" s="765"/>
      <c r="H3" s="765"/>
      <c r="I3" s="765"/>
      <c r="J3" s="766"/>
      <c r="K3" s="766"/>
    </row>
    <row r="4" spans="1:11" x14ac:dyDescent="0.2">
      <c r="A4" s="2239" t="s">
        <v>387</v>
      </c>
      <c r="B4" s="2240"/>
      <c r="C4" s="2240"/>
      <c r="D4" s="2240"/>
      <c r="E4" s="2221"/>
      <c r="F4" s="767"/>
      <c r="G4" s="768"/>
      <c r="H4" s="769"/>
      <c r="I4" s="768"/>
      <c r="J4" s="770"/>
      <c r="K4" s="770"/>
    </row>
    <row r="5" spans="1:11" x14ac:dyDescent="0.2">
      <c r="A5" s="2257" t="s">
        <v>1129</v>
      </c>
      <c r="B5" s="2230"/>
      <c r="C5" s="2230"/>
      <c r="D5" s="2230"/>
      <c r="E5" s="2258"/>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7" t="s">
        <v>1920</v>
      </c>
      <c r="B10" s="2230"/>
      <c r="C10" s="2230"/>
      <c r="D10" s="2230"/>
      <c r="E10" s="2259"/>
      <c r="F10" s="784" t="s">
        <v>917</v>
      </c>
      <c r="G10" s="783"/>
      <c r="H10" s="785"/>
      <c r="I10" s="765"/>
      <c r="J10" s="766"/>
      <c r="K10" s="766"/>
    </row>
    <row r="11" spans="1:11" x14ac:dyDescent="0.2">
      <c r="A11" s="2257" t="s">
        <v>162</v>
      </c>
      <c r="B11" s="2230"/>
      <c r="C11" s="2230"/>
      <c r="D11" s="2230"/>
      <c r="E11" s="2258"/>
      <c r="F11" s="771" t="s">
        <v>907</v>
      </c>
      <c r="G11" s="772"/>
      <c r="H11" s="765"/>
      <c r="I11" s="765"/>
      <c r="J11" s="766"/>
      <c r="K11" s="774"/>
    </row>
    <row r="12" spans="1:11" ht="13.5" thickBot="1" x14ac:dyDescent="0.25">
      <c r="A12" s="2247" t="s">
        <v>961</v>
      </c>
      <c r="B12" s="2248"/>
      <c r="C12" s="2248"/>
      <c r="D12" s="2248"/>
      <c r="E12" s="2249"/>
      <c r="F12" s="1779"/>
      <c r="G12" s="1780">
        <f>SUM(G5:G11)</f>
        <v>0</v>
      </c>
      <c r="H12" s="1780">
        <f>SUM(H5:H11)</f>
        <v>0</v>
      </c>
      <c r="I12" s="1780">
        <f>SUM(I5:I11)</f>
        <v>0</v>
      </c>
      <c r="J12" s="1780">
        <f>SUM(J5:J11)</f>
        <v>0</v>
      </c>
      <c r="K12" s="1780">
        <f>SUM(K5:K11)</f>
        <v>0</v>
      </c>
    </row>
    <row r="13" spans="1:11" ht="13.5" thickTop="1" x14ac:dyDescent="0.2">
      <c r="A13" s="2241" t="s">
        <v>388</v>
      </c>
      <c r="B13" s="2242"/>
      <c r="C13" s="2242"/>
      <c r="D13" s="2242"/>
      <c r="E13" s="2243"/>
      <c r="F13" s="786"/>
      <c r="G13" s="787"/>
      <c r="H13" s="788"/>
      <c r="I13" s="789"/>
      <c r="J13" s="789"/>
      <c r="K13" s="789"/>
    </row>
    <row r="14" spans="1:11" x14ac:dyDescent="0.2">
      <c r="A14" s="2263" t="s">
        <v>476</v>
      </c>
      <c r="B14" s="2263"/>
      <c r="C14" s="2263"/>
      <c r="D14" s="2263"/>
      <c r="E14" s="2264"/>
      <c r="F14" s="790" t="s">
        <v>909</v>
      </c>
      <c r="G14" s="783"/>
      <c r="H14" s="765"/>
      <c r="I14" s="772"/>
      <c r="J14" s="774"/>
      <c r="K14" s="766"/>
    </row>
    <row r="15" spans="1:11" x14ac:dyDescent="0.2">
      <c r="A15" s="2230" t="s">
        <v>4</v>
      </c>
      <c r="B15" s="2230"/>
      <c r="C15" s="2230"/>
      <c r="D15" s="2230"/>
      <c r="E15" s="2258"/>
      <c r="F15" s="790" t="s">
        <v>910</v>
      </c>
      <c r="G15" s="772"/>
      <c r="H15" s="765"/>
      <c r="I15" s="765"/>
      <c r="J15" s="766"/>
      <c r="K15" s="766"/>
    </row>
    <row r="16" spans="1:11" x14ac:dyDescent="0.2">
      <c r="A16" s="2230" t="s">
        <v>316</v>
      </c>
      <c r="B16" s="2230"/>
      <c r="C16" s="2230"/>
      <c r="D16" s="2230"/>
      <c r="E16" s="2258"/>
      <c r="F16" s="790" t="s">
        <v>980</v>
      </c>
      <c r="G16" s="773"/>
      <c r="H16" s="768"/>
      <c r="I16" s="768"/>
      <c r="J16" s="770"/>
      <c r="K16" s="770"/>
    </row>
    <row r="17" spans="1:11" x14ac:dyDescent="0.2">
      <c r="A17" s="2252" t="s">
        <v>992</v>
      </c>
      <c r="B17" s="2252"/>
      <c r="C17" s="2252"/>
      <c r="D17" s="2252"/>
      <c r="E17" s="2253"/>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65" t="s">
        <v>1916</v>
      </c>
      <c r="B19" s="2265"/>
      <c r="C19" s="2265"/>
      <c r="D19" s="2265"/>
      <c r="E19" s="2266"/>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50" t="s">
        <v>659</v>
      </c>
      <c r="B21" s="2250"/>
      <c r="C21" s="2250"/>
      <c r="D21" s="2250"/>
      <c r="E21" s="2250"/>
      <c r="F21" s="1781"/>
      <c r="G21" s="793"/>
      <c r="H21" s="797"/>
      <c r="I21" s="797"/>
      <c r="J21" s="1782">
        <f>SUM(J18:J20)</f>
        <v>0</v>
      </c>
      <c r="K21" s="794"/>
    </row>
    <row r="22" spans="1:11" ht="13.5" thickTop="1" x14ac:dyDescent="0.2">
      <c r="A22" s="2230" t="s">
        <v>1922</v>
      </c>
      <c r="B22" s="2230"/>
      <c r="C22" s="2230"/>
      <c r="D22" s="2230"/>
      <c r="E22" s="2258"/>
      <c r="F22" s="790" t="s">
        <v>917</v>
      </c>
      <c r="G22" s="783"/>
      <c r="H22" s="765"/>
      <c r="I22" s="765"/>
      <c r="J22" s="798"/>
      <c r="K22" s="766"/>
    </row>
    <row r="23" spans="1:11" ht="13.5" thickBot="1" x14ac:dyDescent="0.25">
      <c r="A23" s="2251" t="s">
        <v>962</v>
      </c>
      <c r="B23" s="2250"/>
      <c r="C23" s="2250"/>
      <c r="D23" s="2250"/>
      <c r="E23" s="2250"/>
      <c r="F23" s="1783"/>
      <c r="G23" s="1780">
        <f>SUM(G14:G16,G21,G22)</f>
        <v>0</v>
      </c>
      <c r="H23" s="1780">
        <f>SUM(H14:H16,H21,H22)</f>
        <v>0</v>
      </c>
      <c r="I23" s="1780">
        <f>SUM(I14:I16,I21,I22)</f>
        <v>0</v>
      </c>
      <c r="J23" s="1780">
        <f>SUM(J14:J16,J21,J22)</f>
        <v>0</v>
      </c>
      <c r="K23" s="1780">
        <f>SUM(K14:K16,K21,K22)</f>
        <v>0</v>
      </c>
    </row>
    <row r="24" spans="1:11" ht="14.25" thickTop="1" thickBot="1" x14ac:dyDescent="0.25">
      <c r="A24" s="2251" t="s">
        <v>2024</v>
      </c>
      <c r="B24" s="2250"/>
      <c r="C24" s="2250"/>
      <c r="D24" s="2250"/>
      <c r="E24" s="225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0"/>
      <c r="I31" s="2261"/>
      <c r="J31" s="2261"/>
      <c r="K31" s="2261"/>
    </row>
    <row r="32" spans="1:11" x14ac:dyDescent="0.2">
      <c r="A32" s="810"/>
      <c r="B32" s="237"/>
      <c r="C32" s="237"/>
      <c r="D32" s="237"/>
      <c r="E32" s="806"/>
      <c r="F32" s="812" t="s">
        <v>561</v>
      </c>
      <c r="G32" s="765"/>
      <c r="H32" s="2262"/>
      <c r="I32" s="2261"/>
      <c r="J32" s="2261"/>
      <c r="K32" s="2261"/>
    </row>
    <row r="33" spans="1:11" ht="1.5" customHeight="1" x14ac:dyDescent="0.2">
      <c r="A33" s="813" t="s">
        <v>1231</v>
      </c>
      <c r="B33" s="364"/>
      <c r="C33" s="364"/>
      <c r="D33" s="364"/>
      <c r="E33" s="364"/>
      <c r="F33" s="364"/>
      <c r="G33" s="814"/>
      <c r="H33" s="2262"/>
      <c r="I33" s="2261"/>
      <c r="J33" s="2261"/>
      <c r="K33" s="2261"/>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0" t="s">
        <v>562</v>
      </c>
      <c r="B41" s="2231"/>
      <c r="C41" s="2231"/>
      <c r="D41" s="2231"/>
      <c r="E41" s="2231"/>
      <c r="F41" s="2232"/>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Normal="100" workbookViewId="0">
      <selection activeCell="K12" sqref="K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2033</v>
      </c>
      <c r="B1" s="2270"/>
      <c r="C1" s="2271"/>
      <c r="D1" s="827"/>
      <c r="E1" s="828"/>
      <c r="F1" s="828"/>
      <c r="G1" s="829"/>
      <c r="H1" s="830"/>
      <c r="I1" s="831"/>
      <c r="J1" s="2267"/>
      <c r="K1" s="2268"/>
      <c r="L1" s="2268"/>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1084649</v>
      </c>
      <c r="D12" s="845">
        <v>79768</v>
      </c>
      <c r="E12" s="845">
        <v>108660</v>
      </c>
      <c r="F12" s="1782">
        <f>(C12+D12)-E12</f>
        <v>1055757</v>
      </c>
      <c r="G12" s="844">
        <v>10</v>
      </c>
      <c r="H12" s="766">
        <v>556413</v>
      </c>
      <c r="I12" s="766">
        <v>105575</v>
      </c>
      <c r="J12" s="766">
        <v>108660</v>
      </c>
      <c r="K12" s="1791">
        <f>(H12+I12)-J12</f>
        <v>553328</v>
      </c>
      <c r="L12" s="1791">
        <f>F12-K12</f>
        <v>502429</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1084649</v>
      </c>
      <c r="D16" s="1782">
        <f>SUM(D3,D5:D6,D8:D10,D12:D15)</f>
        <v>79768</v>
      </c>
      <c r="E16" s="1782">
        <f>SUM(E3,E5:E6,E8:E10,E12:E15)</f>
        <v>108660</v>
      </c>
      <c r="F16" s="1782">
        <f>SUM(F3,F5:F6,F8:F10,F12:F15)</f>
        <v>1055757</v>
      </c>
      <c r="G16" s="844"/>
      <c r="H16" s="1782">
        <f>SUM(H3,H6,H8:H10,H12:H14,)</f>
        <v>556413</v>
      </c>
      <c r="I16" s="1782">
        <f>SUM(I3,I6,I8:I10,I12:I14,)</f>
        <v>105575</v>
      </c>
      <c r="J16" s="1782">
        <f>SUM(J3,J6,J8:J10,J12:J14,)</f>
        <v>108660</v>
      </c>
      <c r="K16" s="1782">
        <f>(H16+I16)-J16</f>
        <v>553328</v>
      </c>
      <c r="L16" s="1782">
        <f>F16-K16</f>
        <v>502429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105575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1657477</v>
      </c>
      <c r="G8" s="866"/>
    </row>
    <row r="9" spans="1:7" x14ac:dyDescent="0.2">
      <c r="A9" s="870" t="s">
        <v>480</v>
      </c>
      <c r="B9" s="871" t="s">
        <v>1988</v>
      </c>
      <c r="C9" s="872"/>
      <c r="D9" s="870" t="s">
        <v>522</v>
      </c>
      <c r="E9" s="869"/>
      <c r="F9" s="1934">
        <f>'Expenditures 15-22'!K151</f>
        <v>0</v>
      </c>
      <c r="G9" s="873"/>
    </row>
    <row r="10" spans="1:7" x14ac:dyDescent="0.2">
      <c r="A10" s="870" t="s">
        <v>520</v>
      </c>
      <c r="B10" s="871" t="s">
        <v>1989</v>
      </c>
      <c r="C10" s="872"/>
      <c r="D10" s="870" t="s">
        <v>522</v>
      </c>
      <c r="E10" s="869"/>
      <c r="F10" s="1934">
        <f>'Expenditures 15-22'!K174</f>
        <v>0</v>
      </c>
      <c r="G10" s="873"/>
    </row>
    <row r="11" spans="1:7" x14ac:dyDescent="0.2">
      <c r="A11" s="870" t="s">
        <v>481</v>
      </c>
      <c r="B11" s="871" t="s">
        <v>1990</v>
      </c>
      <c r="C11" s="872"/>
      <c r="D11" s="870" t="s">
        <v>522</v>
      </c>
      <c r="E11" s="869"/>
      <c r="F11" s="1934">
        <f>'Expenditures 15-22'!K210</f>
        <v>0</v>
      </c>
      <c r="G11" s="873"/>
    </row>
    <row r="12" spans="1:7" x14ac:dyDescent="0.2">
      <c r="A12" s="870" t="s">
        <v>482</v>
      </c>
      <c r="B12" s="871" t="s">
        <v>1991</v>
      </c>
      <c r="C12" s="872"/>
      <c r="D12" s="870" t="s">
        <v>522</v>
      </c>
      <c r="E12" s="869"/>
      <c r="F12" s="1934">
        <f>'Expenditures 15-22'!K295</f>
        <v>0</v>
      </c>
      <c r="G12" s="873"/>
    </row>
    <row r="13" spans="1:7" x14ac:dyDescent="0.2">
      <c r="A13" s="870" t="s">
        <v>108</v>
      </c>
      <c r="B13" s="871" t="s">
        <v>1992</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1657477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980858</v>
      </c>
      <c r="G53" s="866"/>
    </row>
    <row r="54" spans="1:7" x14ac:dyDescent="0.2">
      <c r="A54" s="870" t="s">
        <v>479</v>
      </c>
      <c r="B54" s="870" t="s">
        <v>1552</v>
      </c>
      <c r="C54" s="890" t="s">
        <v>1039</v>
      </c>
      <c r="D54" s="886" t="s">
        <v>1157</v>
      </c>
      <c r="E54" s="869"/>
      <c r="F54" s="1938">
        <f>'Expenditures 15-22'!G114</f>
        <v>79768</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0</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1060626</v>
      </c>
      <c r="G76" s="866"/>
    </row>
    <row r="77" spans="1:8" s="894" customFormat="1" ht="12" customHeight="1" thickTop="1" thickBot="1" x14ac:dyDescent="0.25">
      <c r="A77" s="1801"/>
      <c r="B77" s="1798"/>
      <c r="C77" s="1794"/>
      <c r="D77" s="1799" t="s">
        <v>2011</v>
      </c>
      <c r="E77" s="1796"/>
      <c r="F77" s="1802">
        <f>(F14-F76)</f>
        <v>596851</v>
      </c>
      <c r="G77" s="870"/>
    </row>
    <row r="78" spans="1:8" s="894" customFormat="1" ht="12" customHeight="1" thickTop="1" x14ac:dyDescent="0.2">
      <c r="A78" s="1803"/>
      <c r="B78" s="1798"/>
      <c r="C78" s="1794"/>
      <c r="D78" s="1799" t="s">
        <v>2057</v>
      </c>
      <c r="E78" s="1796"/>
      <c r="F78" s="899">
        <v>0</v>
      </c>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211307</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1395837</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290953</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1898097</v>
      </c>
    </row>
    <row r="179" spans="1:7" ht="12" customHeight="1" x14ac:dyDescent="0.2">
      <c r="A179" s="1792"/>
      <c r="B179" s="1806"/>
      <c r="C179" s="1807"/>
      <c r="D179" s="1808" t="s">
        <v>2014</v>
      </c>
      <c r="E179" s="1809"/>
      <c r="F179" s="1811">
        <f>'PCTC-OEPP 27-28'!F77-F178</f>
        <v>-1301246</v>
      </c>
    </row>
    <row r="180" spans="1:7" ht="12" customHeight="1" x14ac:dyDescent="0.2">
      <c r="A180" s="1792"/>
      <c r="B180" s="1806"/>
      <c r="C180" s="1807"/>
      <c r="D180" s="1808" t="s">
        <v>1924</v>
      </c>
      <c r="E180" s="1809"/>
      <c r="F180" s="1811">
        <f>'Cap Outlay Deprec 26'!I18</f>
        <v>105575</v>
      </c>
    </row>
    <row r="181" spans="1:7" ht="12" customHeight="1" x14ac:dyDescent="0.2">
      <c r="A181" s="1792"/>
      <c r="B181" s="1806"/>
      <c r="C181" s="1807"/>
      <c r="D181" s="1808" t="s">
        <v>2015</v>
      </c>
      <c r="E181" s="1809"/>
      <c r="F181" s="1811">
        <f>F179+F180</f>
        <v>-1195671</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6" t="s">
        <v>1926</v>
      </c>
      <c r="B6" s="1557"/>
      <c r="C6" s="1557"/>
      <c r="D6" s="1557"/>
      <c r="E6" s="1557"/>
      <c r="F6" s="1557"/>
      <c r="G6" s="1558"/>
    </row>
    <row r="7" spans="1:7" ht="30.75" customHeight="1" x14ac:dyDescent="0.25">
      <c r="A7" s="2292" t="s">
        <v>2073</v>
      </c>
      <c r="B7" s="2293"/>
      <c r="C7" s="2293"/>
      <c r="D7" s="2293"/>
      <c r="E7" s="2293"/>
      <c r="F7" s="2293"/>
      <c r="G7" s="2294"/>
    </row>
    <row r="8" spans="1:7" ht="15.75" customHeight="1" x14ac:dyDescent="0.25">
      <c r="A8" s="2295" t="s">
        <v>2022</v>
      </c>
      <c r="B8" s="2296"/>
      <c r="C8" s="2296"/>
      <c r="D8" s="2296"/>
      <c r="E8" s="2296"/>
      <c r="F8" s="2296"/>
      <c r="G8" s="2297"/>
    </row>
    <row r="9" spans="1:7" ht="35.25" customHeight="1" x14ac:dyDescent="0.25">
      <c r="A9" s="2292" t="s">
        <v>2076</v>
      </c>
      <c r="B9" s="2293"/>
      <c r="C9" s="2293"/>
      <c r="D9" s="2293"/>
      <c r="E9" s="2293"/>
      <c r="F9" s="2293"/>
      <c r="G9" s="2294"/>
    </row>
    <row r="10" spans="1:7" ht="15" customHeight="1" x14ac:dyDescent="0.25">
      <c r="A10" s="1559" t="s">
        <v>1927</v>
      </c>
      <c r="B10" s="1560"/>
      <c r="C10" s="1560"/>
      <c r="D10" s="1560"/>
      <c r="E10" s="1560"/>
      <c r="F10" s="1560"/>
      <c r="G10" s="1561"/>
    </row>
    <row r="11" spans="1:7" ht="17.25" customHeight="1" x14ac:dyDescent="0.25">
      <c r="A11" s="2292" t="s">
        <v>2075</v>
      </c>
      <c r="B11" s="2293"/>
      <c r="C11" s="2293"/>
      <c r="D11" s="2293"/>
      <c r="E11" s="2293"/>
      <c r="F11" s="2293"/>
      <c r="G11" s="2294"/>
    </row>
    <row r="12" spans="1:7" ht="15" customHeight="1" x14ac:dyDescent="0.25">
      <c r="A12" s="1559" t="s">
        <v>1932</v>
      </c>
      <c r="B12" s="1560"/>
      <c r="C12" s="1560"/>
      <c r="D12" s="1560"/>
      <c r="E12" s="1560"/>
      <c r="F12" s="1560"/>
      <c r="G12" s="1561"/>
    </row>
    <row r="13" spans="1:7" ht="32.25" customHeight="1" x14ac:dyDescent="0.25">
      <c r="A13" s="2283" t="s">
        <v>1933</v>
      </c>
      <c r="B13" s="2284"/>
      <c r="C13" s="2284"/>
      <c r="D13" s="2284"/>
      <c r="E13" s="2284"/>
      <c r="F13" s="2284"/>
      <c r="G13" s="2285"/>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c r="B17" s="1867"/>
      <c r="C17" s="1678"/>
      <c r="D17" s="1866"/>
      <c r="E17" s="1562">
        <f t="shared" ref="E17:E141" si="1">IF(D17&lt;=25000,D17,IF(D17&gt;25000,25000,0))</f>
        <v>0</v>
      </c>
      <c r="F17" s="1815">
        <f t="shared" si="0"/>
        <v>0</v>
      </c>
      <c r="G17" s="1816">
        <f>IF(F17=0,0,D17-F17)</f>
        <v>0</v>
      </c>
      <c r="H17" s="1669"/>
    </row>
    <row r="18" spans="1:8" x14ac:dyDescent="0.25">
      <c r="A18" s="1675"/>
      <c r="B18" s="1867"/>
      <c r="C18" s="1678"/>
      <c r="D18" s="1866"/>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8"/>
      <c r="C19" s="1678"/>
      <c r="D19" s="1866"/>
      <c r="E19" s="1562">
        <f t="shared" si="2"/>
        <v>0</v>
      </c>
      <c r="F19" s="1815">
        <f t="shared" si="3"/>
        <v>0</v>
      </c>
      <c r="G19" s="1816">
        <f t="shared" si="4"/>
        <v>0</v>
      </c>
    </row>
    <row r="20" spans="1:8" x14ac:dyDescent="0.25">
      <c r="A20" s="1675"/>
      <c r="B20" s="1867"/>
      <c r="C20" s="1678"/>
      <c r="D20" s="1866"/>
      <c r="E20" s="1562">
        <f t="shared" si="2"/>
        <v>0</v>
      </c>
      <c r="F20" s="1815">
        <f t="shared" si="3"/>
        <v>0</v>
      </c>
      <c r="G20" s="1816">
        <f t="shared" si="4"/>
        <v>0</v>
      </c>
    </row>
    <row r="21" spans="1:8" x14ac:dyDescent="0.25">
      <c r="A21" s="1675"/>
      <c r="B21" s="1867"/>
      <c r="C21" s="1678"/>
      <c r="D21" s="1866"/>
      <c r="E21" s="1562">
        <f t="shared" si="2"/>
        <v>0</v>
      </c>
      <c r="F21" s="1815">
        <f t="shared" si="3"/>
        <v>0</v>
      </c>
      <c r="G21" s="1816">
        <f t="shared" si="4"/>
        <v>0</v>
      </c>
    </row>
    <row r="22" spans="1:8" x14ac:dyDescent="0.25">
      <c r="A22" s="1675"/>
      <c r="B22" s="1867"/>
      <c r="C22" s="1678"/>
      <c r="D22" s="1866"/>
      <c r="E22" s="1562">
        <f t="shared" si="2"/>
        <v>0</v>
      </c>
      <c r="F22" s="1815">
        <f t="shared" si="3"/>
        <v>0</v>
      </c>
      <c r="G22" s="1816">
        <f t="shared" si="4"/>
        <v>0</v>
      </c>
    </row>
    <row r="23" spans="1:8" x14ac:dyDescent="0.25">
      <c r="A23" s="1675"/>
      <c r="B23" s="1867"/>
      <c r="C23" s="1678"/>
      <c r="D23" s="1866"/>
      <c r="E23" s="1562">
        <f t="shared" si="2"/>
        <v>0</v>
      </c>
      <c r="F23" s="1815">
        <f t="shared" si="3"/>
        <v>0</v>
      </c>
      <c r="G23" s="1816">
        <f t="shared" si="4"/>
        <v>0</v>
      </c>
    </row>
    <row r="24" spans="1:8" x14ac:dyDescent="0.25">
      <c r="A24" s="1675"/>
      <c r="B24" s="1868"/>
      <c r="C24" s="1678"/>
      <c r="D24" s="1866"/>
      <c r="E24" s="1562">
        <f t="shared" si="2"/>
        <v>0</v>
      </c>
      <c r="F24" s="1815">
        <f t="shared" si="3"/>
        <v>0</v>
      </c>
      <c r="G24" s="1816">
        <f t="shared" si="4"/>
        <v>0</v>
      </c>
    </row>
    <row r="25" spans="1:8" x14ac:dyDescent="0.25">
      <c r="A25" s="1675"/>
      <c r="B25" s="1867"/>
      <c r="C25" s="1678"/>
      <c r="D25" s="1866"/>
      <c r="E25" s="1562">
        <f t="shared" si="2"/>
        <v>0</v>
      </c>
      <c r="F25" s="1815">
        <f t="shared" si="3"/>
        <v>0</v>
      </c>
      <c r="G25" s="1816">
        <f t="shared" si="4"/>
        <v>0</v>
      </c>
    </row>
    <row r="26" spans="1:8" x14ac:dyDescent="0.25">
      <c r="A26" s="1675"/>
      <c r="B26" s="1868"/>
      <c r="C26" s="1676"/>
      <c r="D26" s="1866"/>
      <c r="E26" s="1562">
        <f t="shared" si="2"/>
        <v>0</v>
      </c>
      <c r="F26" s="1815">
        <f t="shared" si="3"/>
        <v>0</v>
      </c>
      <c r="G26" s="1816">
        <f t="shared" si="4"/>
        <v>0</v>
      </c>
    </row>
    <row r="27" spans="1:8" x14ac:dyDescent="0.25">
      <c r="A27" s="1675"/>
      <c r="B27" s="1868"/>
      <c r="C27" s="1676"/>
      <c r="D27" s="1866"/>
      <c r="E27" s="1562">
        <f t="shared" si="2"/>
        <v>0</v>
      </c>
      <c r="F27" s="1815">
        <f t="shared" si="3"/>
        <v>0</v>
      </c>
      <c r="G27" s="1816">
        <f t="shared" si="4"/>
        <v>0</v>
      </c>
    </row>
    <row r="28" spans="1:8" x14ac:dyDescent="0.25">
      <c r="A28" s="1675"/>
      <c r="B28" s="1868"/>
      <c r="C28" s="1676"/>
      <c r="D28" s="1866"/>
      <c r="E28" s="1562">
        <f t="shared" si="2"/>
        <v>0</v>
      </c>
      <c r="F28" s="1815">
        <f t="shared" si="3"/>
        <v>0</v>
      </c>
      <c r="G28" s="1816">
        <f t="shared" si="4"/>
        <v>0</v>
      </c>
    </row>
    <row r="29" spans="1:8" x14ac:dyDescent="0.25">
      <c r="A29" s="1675"/>
      <c r="B29" s="1868"/>
      <c r="C29" s="1676"/>
      <c r="D29" s="1866"/>
      <c r="E29" s="1562">
        <f t="shared" si="2"/>
        <v>0</v>
      </c>
      <c r="F29" s="1815">
        <f t="shared" si="3"/>
        <v>0</v>
      </c>
      <c r="G29" s="1816">
        <f t="shared" si="4"/>
        <v>0</v>
      </c>
    </row>
    <row r="30" spans="1:8" x14ac:dyDescent="0.25">
      <c r="A30" s="1675"/>
      <c r="B30" s="1868"/>
      <c r="C30" s="1676"/>
      <c r="D30" s="1866"/>
      <c r="E30" s="1562">
        <f t="shared" si="2"/>
        <v>0</v>
      </c>
      <c r="F30" s="1815">
        <f t="shared" si="3"/>
        <v>0</v>
      </c>
      <c r="G30" s="1816">
        <f t="shared" si="4"/>
        <v>0</v>
      </c>
    </row>
    <row r="31" spans="1:8" x14ac:dyDescent="0.25">
      <c r="A31" s="1675"/>
      <c r="B31" s="1868"/>
      <c r="C31" s="1676"/>
      <c r="D31" s="1866"/>
      <c r="E31" s="1562">
        <f t="shared" si="2"/>
        <v>0</v>
      </c>
      <c r="F31" s="1815">
        <f t="shared" si="3"/>
        <v>0</v>
      </c>
      <c r="G31" s="1816">
        <f t="shared" si="4"/>
        <v>0</v>
      </c>
    </row>
    <row r="32" spans="1:8" x14ac:dyDescent="0.25">
      <c r="A32" s="1675"/>
      <c r="B32" s="1868"/>
      <c r="C32" s="1676"/>
      <c r="D32" s="1866"/>
      <c r="E32" s="1562">
        <f t="shared" si="2"/>
        <v>0</v>
      </c>
      <c r="F32" s="1815">
        <f t="shared" si="3"/>
        <v>0</v>
      </c>
      <c r="G32" s="1816">
        <f t="shared" si="4"/>
        <v>0</v>
      </c>
    </row>
    <row r="33" spans="1:7" x14ac:dyDescent="0.25">
      <c r="A33" s="1675"/>
      <c r="B33" s="1868"/>
      <c r="C33" s="1676"/>
      <c r="D33" s="1866"/>
      <c r="E33" s="1562">
        <f t="shared" si="2"/>
        <v>0</v>
      </c>
      <c r="F33" s="1815">
        <f t="shared" si="3"/>
        <v>0</v>
      </c>
      <c r="G33" s="1816">
        <f t="shared" si="4"/>
        <v>0</v>
      </c>
    </row>
    <row r="34" spans="1:7" x14ac:dyDescent="0.25">
      <c r="A34" s="1675"/>
      <c r="B34" s="1868"/>
      <c r="C34" s="1676"/>
      <c r="D34" s="1866"/>
      <c r="E34" s="1562">
        <f t="shared" si="2"/>
        <v>0</v>
      </c>
      <c r="F34" s="1815">
        <f t="shared" si="3"/>
        <v>0</v>
      </c>
      <c r="G34" s="1816">
        <f t="shared" si="4"/>
        <v>0</v>
      </c>
    </row>
    <row r="35" spans="1:7" x14ac:dyDescent="0.25">
      <c r="A35" s="1675"/>
      <c r="B35" s="1868"/>
      <c r="C35" s="1676"/>
      <c r="D35" s="1866"/>
      <c r="E35" s="1562">
        <f t="shared" si="2"/>
        <v>0</v>
      </c>
      <c r="F35" s="1815">
        <f t="shared" si="3"/>
        <v>0</v>
      </c>
      <c r="G35" s="1816">
        <f t="shared" si="4"/>
        <v>0</v>
      </c>
    </row>
    <row r="36" spans="1:7" x14ac:dyDescent="0.25">
      <c r="A36" s="1675"/>
      <c r="B36" s="1868"/>
      <c r="C36" s="1676"/>
      <c r="D36" s="1866"/>
      <c r="E36" s="1562">
        <f t="shared" si="2"/>
        <v>0</v>
      </c>
      <c r="F36" s="1815">
        <f t="shared" si="3"/>
        <v>0</v>
      </c>
      <c r="G36" s="1816">
        <f t="shared" si="4"/>
        <v>0</v>
      </c>
    </row>
    <row r="37" spans="1:7" x14ac:dyDescent="0.25">
      <c r="A37" s="1675"/>
      <c r="B37" s="1868"/>
      <c r="C37" s="1676"/>
      <c r="D37" s="1866"/>
      <c r="E37" s="1562">
        <f t="shared" si="2"/>
        <v>0</v>
      </c>
      <c r="F37" s="1815">
        <f t="shared" si="3"/>
        <v>0</v>
      </c>
      <c r="G37" s="1816">
        <f t="shared" si="4"/>
        <v>0</v>
      </c>
    </row>
    <row r="38" spans="1:7" x14ac:dyDescent="0.25">
      <c r="A38" s="1675"/>
      <c r="B38" s="1689"/>
      <c r="C38" s="1676"/>
      <c r="D38" s="1866"/>
      <c r="E38" s="1562">
        <f t="shared" si="2"/>
        <v>0</v>
      </c>
      <c r="F38" s="1815">
        <f t="shared" si="3"/>
        <v>0</v>
      </c>
      <c r="G38" s="1816">
        <f t="shared" si="4"/>
        <v>0</v>
      </c>
    </row>
    <row r="39" spans="1:7" x14ac:dyDescent="0.25">
      <c r="A39" s="1675"/>
      <c r="B39" s="1689"/>
      <c r="C39" s="1676"/>
      <c r="D39" s="1866"/>
      <c r="E39" s="1562">
        <f t="shared" si="2"/>
        <v>0</v>
      </c>
      <c r="F39" s="1815">
        <f t="shared" si="3"/>
        <v>0</v>
      </c>
      <c r="G39" s="1816">
        <f t="shared" si="4"/>
        <v>0</v>
      </c>
    </row>
    <row r="40" spans="1:7" x14ac:dyDescent="0.25">
      <c r="A40" s="1675"/>
      <c r="B40" s="1689"/>
      <c r="C40" s="1676"/>
      <c r="D40" s="1866"/>
      <c r="E40" s="1562">
        <f t="shared" si="2"/>
        <v>0</v>
      </c>
      <c r="F40" s="1815">
        <f t="shared" si="3"/>
        <v>0</v>
      </c>
      <c r="G40" s="1816">
        <f t="shared" si="4"/>
        <v>0</v>
      </c>
    </row>
    <row r="41" spans="1:7" x14ac:dyDescent="0.25">
      <c r="A41" s="1675"/>
      <c r="B41" s="1689"/>
      <c r="C41" s="1676"/>
      <c r="D41" s="1866"/>
      <c r="E41" s="1562">
        <f t="shared" si="2"/>
        <v>0</v>
      </c>
      <c r="F41" s="1815">
        <f t="shared" si="3"/>
        <v>0</v>
      </c>
      <c r="G41" s="1816">
        <f t="shared" si="4"/>
        <v>0</v>
      </c>
    </row>
    <row r="42" spans="1:7" x14ac:dyDescent="0.25">
      <c r="A42" s="1675"/>
      <c r="B42" s="1689"/>
      <c r="C42" s="1676"/>
      <c r="D42" s="1866"/>
      <c r="E42" s="1562">
        <f t="shared" si="2"/>
        <v>0</v>
      </c>
      <c r="F42" s="1815">
        <f t="shared" si="3"/>
        <v>0</v>
      </c>
      <c r="G42" s="1816">
        <f t="shared" si="4"/>
        <v>0</v>
      </c>
    </row>
    <row r="43" spans="1:7" x14ac:dyDescent="0.25">
      <c r="A43" s="1675"/>
      <c r="B43" s="1689"/>
      <c r="C43" s="1676"/>
      <c r="D43" s="1866"/>
      <c r="E43" s="1562">
        <f t="shared" si="2"/>
        <v>0</v>
      </c>
      <c r="F43" s="1815">
        <f t="shared" si="3"/>
        <v>0</v>
      </c>
      <c r="G43" s="1816">
        <f t="shared" si="4"/>
        <v>0</v>
      </c>
    </row>
    <row r="44" spans="1:7" x14ac:dyDescent="0.25">
      <c r="A44" s="1675"/>
      <c r="B44" s="1689"/>
      <c r="C44" s="1676"/>
      <c r="D44" s="1866"/>
      <c r="E44" s="1562">
        <f t="shared" si="2"/>
        <v>0</v>
      </c>
      <c r="F44" s="1815">
        <f t="shared" si="3"/>
        <v>0</v>
      </c>
      <c r="G44" s="1816">
        <f t="shared" si="4"/>
        <v>0</v>
      </c>
    </row>
    <row r="45" spans="1:7" x14ac:dyDescent="0.25">
      <c r="A45" s="1675"/>
      <c r="B45" s="1689"/>
      <c r="C45" s="1676"/>
      <c r="D45" s="1866"/>
      <c r="E45" s="1562">
        <f t="shared" si="2"/>
        <v>0</v>
      </c>
      <c r="F45" s="1815">
        <f t="shared" si="3"/>
        <v>0</v>
      </c>
      <c r="G45" s="1816">
        <f t="shared" si="4"/>
        <v>0</v>
      </c>
    </row>
    <row r="46" spans="1:7" x14ac:dyDescent="0.25">
      <c r="A46" s="1675"/>
      <c r="B46" s="1689"/>
      <c r="C46" s="1676"/>
      <c r="D46" s="1866"/>
      <c r="E46" s="1562">
        <f t="shared" si="2"/>
        <v>0</v>
      </c>
      <c r="F46" s="1815">
        <f t="shared" si="3"/>
        <v>0</v>
      </c>
      <c r="G46" s="1816">
        <f t="shared" si="4"/>
        <v>0</v>
      </c>
    </row>
    <row r="47" spans="1:7" x14ac:dyDescent="0.25">
      <c r="A47" s="1675"/>
      <c r="B47" s="1689"/>
      <c r="C47" s="1676"/>
      <c r="D47" s="1866"/>
      <c r="E47" s="1562">
        <f t="shared" si="2"/>
        <v>0</v>
      </c>
      <c r="F47" s="1815">
        <f t="shared" si="3"/>
        <v>0</v>
      </c>
      <c r="G47" s="1816">
        <f t="shared" si="4"/>
        <v>0</v>
      </c>
    </row>
    <row r="48" spans="1:7" x14ac:dyDescent="0.25">
      <c r="A48" s="1675"/>
      <c r="B48" s="1689"/>
      <c r="C48" s="1676"/>
      <c r="D48" s="1866"/>
      <c r="E48" s="1562">
        <f t="shared" si="2"/>
        <v>0</v>
      </c>
      <c r="F48" s="1815">
        <f t="shared" si="3"/>
        <v>0</v>
      </c>
      <c r="G48" s="1816">
        <f t="shared" si="4"/>
        <v>0</v>
      </c>
    </row>
    <row r="49" spans="1:7" x14ac:dyDescent="0.25">
      <c r="A49" s="1675"/>
      <c r="B49" s="1689"/>
      <c r="C49" s="1676"/>
      <c r="D49" s="1866"/>
      <c r="E49" s="1562">
        <f t="shared" si="2"/>
        <v>0</v>
      </c>
      <c r="F49" s="1815">
        <f t="shared" si="3"/>
        <v>0</v>
      </c>
      <c r="G49" s="1816">
        <f t="shared" si="4"/>
        <v>0</v>
      </c>
    </row>
    <row r="50" spans="1:7" x14ac:dyDescent="0.25">
      <c r="A50" s="1675"/>
      <c r="B50" s="1689"/>
      <c r="C50" s="1676"/>
      <c r="D50" s="1866"/>
      <c r="E50" s="1562">
        <f t="shared" si="2"/>
        <v>0</v>
      </c>
      <c r="F50" s="1815">
        <f t="shared" si="3"/>
        <v>0</v>
      </c>
      <c r="G50" s="1816">
        <f t="shared" si="4"/>
        <v>0</v>
      </c>
    </row>
    <row r="51" spans="1:7" x14ac:dyDescent="0.25">
      <c r="A51" s="1675"/>
      <c r="B51" s="1689"/>
      <c r="C51" s="1676"/>
      <c r="D51" s="1866"/>
      <c r="E51" s="1562">
        <f t="shared" si="2"/>
        <v>0</v>
      </c>
      <c r="F51" s="1815">
        <f t="shared" si="3"/>
        <v>0</v>
      </c>
      <c r="G51" s="1816">
        <f t="shared" si="4"/>
        <v>0</v>
      </c>
    </row>
    <row r="52" spans="1:7" x14ac:dyDescent="0.25">
      <c r="A52" s="1675"/>
      <c r="B52" s="1689"/>
      <c r="C52" s="1676"/>
      <c r="D52" s="1866"/>
      <c r="E52" s="1562">
        <f t="shared" si="2"/>
        <v>0</v>
      </c>
      <c r="F52" s="1815">
        <f t="shared" si="3"/>
        <v>0</v>
      </c>
      <c r="G52" s="1816">
        <f t="shared" si="4"/>
        <v>0</v>
      </c>
    </row>
    <row r="53" spans="1:7" x14ac:dyDescent="0.25">
      <c r="A53" s="1675"/>
      <c r="B53" s="1689"/>
      <c r="C53" s="1676"/>
      <c r="D53" s="1866"/>
      <c r="E53" s="1562">
        <f t="shared" si="2"/>
        <v>0</v>
      </c>
      <c r="F53" s="1815">
        <f t="shared" si="3"/>
        <v>0</v>
      </c>
      <c r="G53" s="1816">
        <f t="shared" si="4"/>
        <v>0</v>
      </c>
    </row>
    <row r="54" spans="1:7" x14ac:dyDescent="0.25">
      <c r="A54" s="1675"/>
      <c r="B54" s="1689"/>
      <c r="C54" s="1676"/>
      <c r="D54" s="1866"/>
      <c r="E54" s="1562">
        <f t="shared" si="2"/>
        <v>0</v>
      </c>
      <c r="F54" s="1815">
        <f t="shared" si="3"/>
        <v>0</v>
      </c>
      <c r="G54" s="1816">
        <f t="shared" si="4"/>
        <v>0</v>
      </c>
    </row>
    <row r="55" spans="1:7" x14ac:dyDescent="0.25">
      <c r="A55" s="1675"/>
      <c r="B55" s="1689"/>
      <c r="C55" s="1676"/>
      <c r="D55" s="1866"/>
      <c r="E55" s="1562">
        <f t="shared" si="2"/>
        <v>0</v>
      </c>
      <c r="F55" s="1815">
        <f t="shared" si="3"/>
        <v>0</v>
      </c>
      <c r="G55" s="1816">
        <f t="shared" si="4"/>
        <v>0</v>
      </c>
    </row>
    <row r="56" spans="1:7" x14ac:dyDescent="0.25">
      <c r="A56" s="1675"/>
      <c r="B56" s="1689"/>
      <c r="C56" s="1676"/>
      <c r="D56" s="1866"/>
      <c r="E56" s="1562">
        <f t="shared" si="2"/>
        <v>0</v>
      </c>
      <c r="F56" s="1815">
        <f t="shared" si="3"/>
        <v>0</v>
      </c>
      <c r="G56" s="1816">
        <f t="shared" si="4"/>
        <v>0</v>
      </c>
    </row>
    <row r="57" spans="1:7" x14ac:dyDescent="0.25">
      <c r="A57" s="1675"/>
      <c r="B57" s="1689"/>
      <c r="C57" s="1676"/>
      <c r="D57" s="1866"/>
      <c r="E57" s="1562">
        <f t="shared" si="2"/>
        <v>0</v>
      </c>
      <c r="F57" s="1815">
        <f t="shared" si="3"/>
        <v>0</v>
      </c>
      <c r="G57" s="1816">
        <f t="shared" si="4"/>
        <v>0</v>
      </c>
    </row>
    <row r="58" spans="1:7" x14ac:dyDescent="0.25">
      <c r="A58" s="1675"/>
      <c r="B58" s="1689"/>
      <c r="C58" s="1676"/>
      <c r="D58" s="1866"/>
      <c r="E58" s="1562">
        <f t="shared" si="2"/>
        <v>0</v>
      </c>
      <c r="F58" s="1815">
        <f t="shared" si="3"/>
        <v>0</v>
      </c>
      <c r="G58" s="1816">
        <f t="shared" si="4"/>
        <v>0</v>
      </c>
    </row>
    <row r="59" spans="1:7" x14ac:dyDescent="0.25">
      <c r="A59" s="1675"/>
      <c r="B59" s="1689"/>
      <c r="C59" s="1676"/>
      <c r="D59" s="1866"/>
      <c r="E59" s="1562">
        <f t="shared" si="2"/>
        <v>0</v>
      </c>
      <c r="F59" s="1815">
        <f t="shared" si="3"/>
        <v>0</v>
      </c>
      <c r="G59" s="1816">
        <f t="shared" si="4"/>
        <v>0</v>
      </c>
    </row>
    <row r="60" spans="1:7" x14ac:dyDescent="0.25">
      <c r="A60" s="1675"/>
      <c r="B60" s="1689"/>
      <c r="C60" s="1676"/>
      <c r="D60" s="1866"/>
      <c r="E60" s="1562">
        <f t="shared" si="2"/>
        <v>0</v>
      </c>
      <c r="F60" s="1815">
        <f t="shared" si="3"/>
        <v>0</v>
      </c>
      <c r="G60" s="1816">
        <f t="shared" si="4"/>
        <v>0</v>
      </c>
    </row>
    <row r="61" spans="1:7" x14ac:dyDescent="0.25">
      <c r="A61" s="1675"/>
      <c r="B61" s="1689"/>
      <c r="C61" s="1676"/>
      <c r="D61" s="1866"/>
      <c r="E61" s="1562">
        <f t="shared" si="2"/>
        <v>0</v>
      </c>
      <c r="F61" s="1815">
        <f t="shared" si="3"/>
        <v>0</v>
      </c>
      <c r="G61" s="1816">
        <f t="shared" si="4"/>
        <v>0</v>
      </c>
    </row>
    <row r="62" spans="1:7" x14ac:dyDescent="0.25">
      <c r="A62" s="1675"/>
      <c r="B62" s="1689"/>
      <c r="C62" s="1676"/>
      <c r="D62" s="1866"/>
      <c r="E62" s="1562">
        <f t="shared" si="2"/>
        <v>0</v>
      </c>
      <c r="F62" s="1815">
        <f t="shared" si="3"/>
        <v>0</v>
      </c>
      <c r="G62" s="1816">
        <f t="shared" si="4"/>
        <v>0</v>
      </c>
    </row>
    <row r="63" spans="1:7" x14ac:dyDescent="0.25">
      <c r="A63" s="1675"/>
      <c r="B63" s="1689"/>
      <c r="C63" s="1676"/>
      <c r="D63" s="1866"/>
      <c r="E63" s="1562">
        <f t="shared" si="2"/>
        <v>0</v>
      </c>
      <c r="F63" s="1815">
        <f t="shared" si="3"/>
        <v>0</v>
      </c>
      <c r="G63" s="1816">
        <f t="shared" si="4"/>
        <v>0</v>
      </c>
    </row>
    <row r="64" spans="1:7" x14ac:dyDescent="0.25">
      <c r="A64" s="1677"/>
      <c r="B64" s="1689"/>
      <c r="C64" s="1678"/>
      <c r="D64" s="1866"/>
      <c r="E64" s="1562">
        <f t="shared" si="2"/>
        <v>0</v>
      </c>
      <c r="F64" s="1815">
        <f t="shared" si="3"/>
        <v>0</v>
      </c>
      <c r="G64" s="1816">
        <f t="shared" si="4"/>
        <v>0</v>
      </c>
    </row>
    <row r="65" spans="1:7" x14ac:dyDescent="0.25">
      <c r="A65" s="1675"/>
      <c r="B65" s="1689"/>
      <c r="C65" s="1676"/>
      <c r="D65" s="1866"/>
      <c r="E65" s="1562">
        <f t="shared" si="2"/>
        <v>0</v>
      </c>
      <c r="F65" s="1815">
        <f t="shared" si="3"/>
        <v>0</v>
      </c>
      <c r="G65" s="1816">
        <f t="shared" si="4"/>
        <v>0</v>
      </c>
    </row>
    <row r="66" spans="1:7" x14ac:dyDescent="0.25">
      <c r="A66" s="1675"/>
      <c r="B66" s="1689"/>
      <c r="C66" s="1676"/>
      <c r="D66" s="1866"/>
      <c r="E66" s="1562">
        <f t="shared" si="2"/>
        <v>0</v>
      </c>
      <c r="F66" s="1815">
        <f t="shared" si="3"/>
        <v>0</v>
      </c>
      <c r="G66" s="1816">
        <f t="shared" si="4"/>
        <v>0</v>
      </c>
    </row>
    <row r="67" spans="1:7" x14ac:dyDescent="0.25">
      <c r="A67" s="1675"/>
      <c r="B67" s="1689"/>
      <c r="C67" s="1676"/>
      <c r="D67" s="1866"/>
      <c r="E67" s="1562">
        <f t="shared" si="2"/>
        <v>0</v>
      </c>
      <c r="F67" s="1815">
        <f t="shared" si="3"/>
        <v>0</v>
      </c>
      <c r="G67" s="1816">
        <f t="shared" si="4"/>
        <v>0</v>
      </c>
    </row>
    <row r="68" spans="1:7" x14ac:dyDescent="0.25">
      <c r="A68" s="1675"/>
      <c r="B68" s="1689"/>
      <c r="C68" s="1676"/>
      <c r="D68" s="1866"/>
      <c r="E68" s="1562">
        <f t="shared" si="2"/>
        <v>0</v>
      </c>
      <c r="F68" s="1815">
        <f t="shared" si="3"/>
        <v>0</v>
      </c>
      <c r="G68" s="1816">
        <f t="shared" si="4"/>
        <v>0</v>
      </c>
    </row>
    <row r="69" spans="1:7" x14ac:dyDescent="0.25">
      <c r="A69" s="1675"/>
      <c r="B69" s="1689"/>
      <c r="C69" s="1676"/>
      <c r="D69" s="1866"/>
      <c r="E69" s="1562">
        <f t="shared" si="2"/>
        <v>0</v>
      </c>
      <c r="F69" s="1815">
        <f t="shared" si="3"/>
        <v>0</v>
      </c>
      <c r="G69" s="1816">
        <f t="shared" si="4"/>
        <v>0</v>
      </c>
    </row>
    <row r="70" spans="1:7" x14ac:dyDescent="0.25">
      <c r="A70" s="1675"/>
      <c r="B70" s="1689"/>
      <c r="C70" s="1676"/>
      <c r="D70" s="1866"/>
      <c r="E70" s="1562">
        <f t="shared" si="2"/>
        <v>0</v>
      </c>
      <c r="F70" s="1815">
        <f t="shared" si="3"/>
        <v>0</v>
      </c>
      <c r="G70" s="1816">
        <f t="shared" si="4"/>
        <v>0</v>
      </c>
    </row>
    <row r="71" spans="1:7" x14ac:dyDescent="0.25">
      <c r="A71" s="1675"/>
      <c r="B71" s="1689"/>
      <c r="C71" s="1676"/>
      <c r="D71" s="1866"/>
      <c r="E71" s="1562">
        <f t="shared" si="2"/>
        <v>0</v>
      </c>
      <c r="F71" s="1815">
        <f t="shared" si="3"/>
        <v>0</v>
      </c>
      <c r="G71" s="1816">
        <f t="shared" si="4"/>
        <v>0</v>
      </c>
    </row>
    <row r="72" spans="1:7" x14ac:dyDescent="0.25">
      <c r="A72" s="1675"/>
      <c r="B72" s="1689"/>
      <c r="C72" s="1676"/>
      <c r="D72" s="1866"/>
      <c r="E72" s="1562">
        <f t="shared" si="2"/>
        <v>0</v>
      </c>
      <c r="F72" s="1815">
        <f t="shared" si="3"/>
        <v>0</v>
      </c>
      <c r="G72" s="1816">
        <f t="shared" si="4"/>
        <v>0</v>
      </c>
    </row>
    <row r="73" spans="1:7" x14ac:dyDescent="0.25">
      <c r="A73" s="1675"/>
      <c r="B73" s="1689"/>
      <c r="C73" s="1676"/>
      <c r="D73" s="1866"/>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6"/>
      <c r="E74" s="1562">
        <f t="shared" si="5"/>
        <v>0</v>
      </c>
      <c r="F74" s="1815">
        <f t="shared" si="6"/>
        <v>0</v>
      </c>
      <c r="G74" s="1816">
        <f t="shared" si="7"/>
        <v>0</v>
      </c>
    </row>
    <row r="75" spans="1:7" x14ac:dyDescent="0.25">
      <c r="A75" s="1675"/>
      <c r="B75" s="1689"/>
      <c r="C75" s="1676"/>
      <c r="D75" s="1866"/>
      <c r="E75" s="1562">
        <f t="shared" si="5"/>
        <v>0</v>
      </c>
      <c r="F75" s="1815">
        <f t="shared" si="6"/>
        <v>0</v>
      </c>
      <c r="G75" s="1816">
        <f t="shared" si="7"/>
        <v>0</v>
      </c>
    </row>
    <row r="76" spans="1:7" x14ac:dyDescent="0.25">
      <c r="A76" s="1675"/>
      <c r="B76" s="1689"/>
      <c r="C76" s="1676"/>
      <c r="D76" s="1866"/>
      <c r="E76" s="1562">
        <f t="shared" si="5"/>
        <v>0</v>
      </c>
      <c r="F76" s="1815">
        <f t="shared" si="6"/>
        <v>0</v>
      </c>
      <c r="G76" s="1816">
        <f t="shared" si="7"/>
        <v>0</v>
      </c>
    </row>
    <row r="77" spans="1:7" x14ac:dyDescent="0.25">
      <c r="A77" s="1675"/>
      <c r="B77" s="1689"/>
      <c r="C77" s="1676"/>
      <c r="D77" s="1866"/>
      <c r="E77" s="1562">
        <f t="shared" si="5"/>
        <v>0</v>
      </c>
      <c r="F77" s="1815">
        <f t="shared" si="6"/>
        <v>0</v>
      </c>
      <c r="G77" s="1816">
        <f t="shared" si="7"/>
        <v>0</v>
      </c>
    </row>
    <row r="78" spans="1:7" x14ac:dyDescent="0.25">
      <c r="A78" s="1675"/>
      <c r="B78" s="1689"/>
      <c r="C78" s="1676"/>
      <c r="D78" s="1866"/>
      <c r="E78" s="1562">
        <f t="shared" si="5"/>
        <v>0</v>
      </c>
      <c r="F78" s="1815">
        <f t="shared" si="6"/>
        <v>0</v>
      </c>
      <c r="G78" s="1816">
        <f t="shared" si="7"/>
        <v>0</v>
      </c>
    </row>
    <row r="79" spans="1:7" x14ac:dyDescent="0.25">
      <c r="A79" s="1675"/>
      <c r="B79" s="1689"/>
      <c r="C79" s="1676"/>
      <c r="D79" s="1866"/>
      <c r="E79" s="1562">
        <f t="shared" si="5"/>
        <v>0</v>
      </c>
      <c r="F79" s="1815">
        <f t="shared" si="6"/>
        <v>0</v>
      </c>
      <c r="G79" s="1816">
        <f t="shared" si="7"/>
        <v>0</v>
      </c>
    </row>
    <row r="80" spans="1:7" x14ac:dyDescent="0.25">
      <c r="A80" s="1675"/>
      <c r="B80" s="1689"/>
      <c r="C80" s="1676"/>
      <c r="D80" s="1866"/>
      <c r="E80" s="1562">
        <f t="shared" si="5"/>
        <v>0</v>
      </c>
      <c r="F80" s="1815">
        <f t="shared" si="6"/>
        <v>0</v>
      </c>
      <c r="G80" s="1816">
        <f t="shared" si="7"/>
        <v>0</v>
      </c>
    </row>
    <row r="81" spans="1:7" x14ac:dyDescent="0.25">
      <c r="A81" s="1675"/>
      <c r="B81" s="1689"/>
      <c r="C81" s="1676"/>
      <c r="D81" s="1866"/>
      <c r="E81" s="1562">
        <f t="shared" si="5"/>
        <v>0</v>
      </c>
      <c r="F81" s="1815">
        <f t="shared" si="6"/>
        <v>0</v>
      </c>
      <c r="G81" s="1816">
        <f t="shared" si="7"/>
        <v>0</v>
      </c>
    </row>
    <row r="82" spans="1:7" x14ac:dyDescent="0.25">
      <c r="A82" s="1675"/>
      <c r="B82" s="1689"/>
      <c r="C82" s="1676"/>
      <c r="D82" s="1866"/>
      <c r="E82" s="1562">
        <f t="shared" si="5"/>
        <v>0</v>
      </c>
      <c r="F82" s="1815">
        <f t="shared" si="6"/>
        <v>0</v>
      </c>
      <c r="G82" s="1816">
        <f t="shared" si="7"/>
        <v>0</v>
      </c>
    </row>
    <row r="83" spans="1:7" x14ac:dyDescent="0.25">
      <c r="A83" s="1675"/>
      <c r="B83" s="1689"/>
      <c r="C83" s="1676"/>
      <c r="D83" s="1866"/>
      <c r="E83" s="1562">
        <f t="shared" si="5"/>
        <v>0</v>
      </c>
      <c r="F83" s="1815">
        <f t="shared" si="6"/>
        <v>0</v>
      </c>
      <c r="G83" s="1816">
        <f t="shared" si="7"/>
        <v>0</v>
      </c>
    </row>
    <row r="84" spans="1:7" x14ac:dyDescent="0.25">
      <c r="A84" s="1675"/>
      <c r="B84" s="1689"/>
      <c r="C84" s="1676"/>
      <c r="D84" s="1866"/>
      <c r="E84" s="1562">
        <f t="shared" si="5"/>
        <v>0</v>
      </c>
      <c r="F84" s="1815">
        <f t="shared" si="6"/>
        <v>0</v>
      </c>
      <c r="G84" s="1816">
        <f t="shared" si="7"/>
        <v>0</v>
      </c>
    </row>
    <row r="85" spans="1:7" x14ac:dyDescent="0.25">
      <c r="A85" s="1675"/>
      <c r="B85" s="1689"/>
      <c r="C85" s="1676"/>
      <c r="D85" s="1866"/>
      <c r="E85" s="1562">
        <f t="shared" si="2"/>
        <v>0</v>
      </c>
      <c r="F85" s="1815">
        <f t="shared" si="3"/>
        <v>0</v>
      </c>
      <c r="G85" s="1816">
        <f t="shared" si="4"/>
        <v>0</v>
      </c>
    </row>
    <row r="86" spans="1:7" x14ac:dyDescent="0.25">
      <c r="A86" s="1675"/>
      <c r="B86" s="1689"/>
      <c r="C86" s="1676"/>
      <c r="D86" s="1866"/>
      <c r="E86" s="1562">
        <f t="shared" si="2"/>
        <v>0</v>
      </c>
      <c r="F86" s="1815">
        <f t="shared" si="3"/>
        <v>0</v>
      </c>
      <c r="G86" s="1816">
        <f t="shared" si="4"/>
        <v>0</v>
      </c>
    </row>
    <row r="87" spans="1:7" x14ac:dyDescent="0.25">
      <c r="A87" s="1675"/>
      <c r="B87" s="1689"/>
      <c r="C87" s="1676"/>
      <c r="D87" s="1866"/>
      <c r="E87" s="1562">
        <f t="shared" si="2"/>
        <v>0</v>
      </c>
      <c r="F87" s="1815">
        <f t="shared" si="3"/>
        <v>0</v>
      </c>
      <c r="G87" s="1816">
        <f t="shared" si="4"/>
        <v>0</v>
      </c>
    </row>
    <row r="88" spans="1:7" x14ac:dyDescent="0.25">
      <c r="A88" s="1675"/>
      <c r="B88" s="1689"/>
      <c r="C88" s="1676"/>
      <c r="D88" s="1866"/>
      <c r="E88" s="1562">
        <f t="shared" si="2"/>
        <v>0</v>
      </c>
      <c r="F88" s="1815">
        <f t="shared" si="3"/>
        <v>0</v>
      </c>
      <c r="G88" s="1816">
        <f t="shared" si="4"/>
        <v>0</v>
      </c>
    </row>
    <row r="89" spans="1:7" x14ac:dyDescent="0.25">
      <c r="A89" s="1675"/>
      <c r="B89" s="1689"/>
      <c r="C89" s="1676"/>
      <c r="D89" s="1866"/>
      <c r="E89" s="1562">
        <f t="shared" si="2"/>
        <v>0</v>
      </c>
      <c r="F89" s="1815">
        <f t="shared" si="3"/>
        <v>0</v>
      </c>
      <c r="G89" s="1816">
        <f t="shared" si="4"/>
        <v>0</v>
      </c>
    </row>
    <row r="90" spans="1:7" x14ac:dyDescent="0.25">
      <c r="A90" s="1675"/>
      <c r="B90" s="1689"/>
      <c r="C90" s="1676"/>
      <c r="D90" s="1866"/>
      <c r="E90" s="1562">
        <f t="shared" si="2"/>
        <v>0</v>
      </c>
      <c r="F90" s="1815">
        <f t="shared" si="3"/>
        <v>0</v>
      </c>
      <c r="G90" s="1816">
        <f t="shared" si="4"/>
        <v>0</v>
      </c>
    </row>
    <row r="91" spans="1:7" x14ac:dyDescent="0.25">
      <c r="A91" s="1675"/>
      <c r="B91" s="1689"/>
      <c r="C91" s="1676"/>
      <c r="D91" s="1866"/>
      <c r="E91" s="1562">
        <f t="shared" si="2"/>
        <v>0</v>
      </c>
      <c r="F91" s="1815">
        <f t="shared" si="3"/>
        <v>0</v>
      </c>
      <c r="G91" s="1816">
        <f t="shared" si="4"/>
        <v>0</v>
      </c>
    </row>
    <row r="92" spans="1:7" x14ac:dyDescent="0.25">
      <c r="A92" s="1675"/>
      <c r="B92" s="1689"/>
      <c r="C92" s="1676"/>
      <c r="D92" s="1866"/>
      <c r="E92" s="1562">
        <f t="shared" si="2"/>
        <v>0</v>
      </c>
      <c r="F92" s="1815">
        <f t="shared" si="3"/>
        <v>0</v>
      </c>
      <c r="G92" s="1816">
        <f t="shared" si="4"/>
        <v>0</v>
      </c>
    </row>
    <row r="93" spans="1:7" x14ac:dyDescent="0.25">
      <c r="A93" s="1675"/>
      <c r="B93" s="1689"/>
      <c r="C93" s="1676"/>
      <c r="D93" s="1866"/>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6"/>
      <c r="E94" s="1562">
        <f t="shared" si="2"/>
        <v>0</v>
      </c>
      <c r="F94" s="1815">
        <f t="shared" si="3"/>
        <v>0</v>
      </c>
      <c r="G94" s="1816">
        <f t="shared" si="4"/>
        <v>0</v>
      </c>
    </row>
    <row r="95" spans="1:7" x14ac:dyDescent="0.25">
      <c r="A95" s="1675"/>
      <c r="B95" s="1689"/>
      <c r="C95" s="1676"/>
      <c r="D95" s="1866"/>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6"/>
      <c r="E96" s="1562">
        <f t="shared" si="11"/>
        <v>0</v>
      </c>
      <c r="F96" s="1815">
        <f t="shared" si="12"/>
        <v>0</v>
      </c>
      <c r="G96" s="1816">
        <f t="shared" si="13"/>
        <v>0</v>
      </c>
    </row>
    <row r="97" spans="1:7" x14ac:dyDescent="0.25">
      <c r="A97" s="1675"/>
      <c r="B97" s="1689"/>
      <c r="C97" s="1676"/>
      <c r="D97" s="1866"/>
      <c r="E97" s="1562">
        <f t="shared" si="11"/>
        <v>0</v>
      </c>
      <c r="F97" s="1815">
        <f t="shared" si="12"/>
        <v>0</v>
      </c>
      <c r="G97" s="1816">
        <f t="shared" si="13"/>
        <v>0</v>
      </c>
    </row>
    <row r="98" spans="1:7" x14ac:dyDescent="0.25">
      <c r="A98" s="1675"/>
      <c r="B98" s="1689"/>
      <c r="C98" s="1676"/>
      <c r="D98" s="1866"/>
      <c r="E98" s="1562">
        <f t="shared" si="11"/>
        <v>0</v>
      </c>
      <c r="F98" s="1815">
        <f t="shared" si="12"/>
        <v>0</v>
      </c>
      <c r="G98" s="1816">
        <f t="shared" si="13"/>
        <v>0</v>
      </c>
    </row>
    <row r="99" spans="1:7" x14ac:dyDescent="0.25">
      <c r="A99" s="1675"/>
      <c r="B99" s="1689"/>
      <c r="C99" s="1676"/>
      <c r="D99" s="1866"/>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6"/>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6"/>
      <c r="E101" s="1562">
        <f t="shared" si="17"/>
        <v>0</v>
      </c>
      <c r="F101" s="1815">
        <f t="shared" si="18"/>
        <v>0</v>
      </c>
      <c r="G101" s="1816">
        <f t="shared" si="19"/>
        <v>0</v>
      </c>
    </row>
    <row r="102" spans="1:7" x14ac:dyDescent="0.25">
      <c r="A102" s="1675"/>
      <c r="B102" s="1689"/>
      <c r="C102" s="1676"/>
      <c r="D102" s="1866"/>
      <c r="E102" s="1562">
        <f t="shared" si="17"/>
        <v>0</v>
      </c>
      <c r="F102" s="1815">
        <f t="shared" si="18"/>
        <v>0</v>
      </c>
      <c r="G102" s="1816">
        <f t="shared" si="19"/>
        <v>0</v>
      </c>
    </row>
    <row r="103" spans="1:7" x14ac:dyDescent="0.25">
      <c r="A103" s="1675"/>
      <c r="B103" s="1689"/>
      <c r="C103" s="1676"/>
      <c r="D103" s="1866"/>
      <c r="E103" s="1562">
        <f t="shared" si="17"/>
        <v>0</v>
      </c>
      <c r="F103" s="1815">
        <f t="shared" si="18"/>
        <v>0</v>
      </c>
      <c r="G103" s="1816">
        <f t="shared" si="19"/>
        <v>0</v>
      </c>
    </row>
    <row r="104" spans="1:7" x14ac:dyDescent="0.25">
      <c r="A104" s="1675"/>
      <c r="B104" s="1689"/>
      <c r="C104" s="1676"/>
      <c r="D104" s="1866"/>
      <c r="E104" s="1562">
        <f t="shared" si="17"/>
        <v>0</v>
      </c>
      <c r="F104" s="1815">
        <f t="shared" si="18"/>
        <v>0</v>
      </c>
      <c r="G104" s="1816">
        <f t="shared" si="19"/>
        <v>0</v>
      </c>
    </row>
    <row r="105" spans="1:7" x14ac:dyDescent="0.25">
      <c r="A105" s="1675"/>
      <c r="B105" s="1689"/>
      <c r="C105" s="1676"/>
      <c r="D105" s="1866"/>
      <c r="E105" s="1562">
        <f t="shared" si="17"/>
        <v>0</v>
      </c>
      <c r="F105" s="1815">
        <f t="shared" si="18"/>
        <v>0</v>
      </c>
      <c r="G105" s="1816">
        <f t="shared" si="19"/>
        <v>0</v>
      </c>
    </row>
    <row r="106" spans="1:7" x14ac:dyDescent="0.25">
      <c r="A106" s="1675"/>
      <c r="B106" s="1689"/>
      <c r="C106" s="1676"/>
      <c r="D106" s="1866"/>
      <c r="E106" s="1562">
        <f t="shared" si="17"/>
        <v>0</v>
      </c>
      <c r="F106" s="1815">
        <f t="shared" si="18"/>
        <v>0</v>
      </c>
      <c r="G106" s="1816">
        <f t="shared" si="19"/>
        <v>0</v>
      </c>
    </row>
    <row r="107" spans="1:7" x14ac:dyDescent="0.25">
      <c r="A107" s="1675"/>
      <c r="B107" s="1689"/>
      <c r="C107" s="1676"/>
      <c r="D107" s="1866"/>
      <c r="E107" s="1562">
        <f t="shared" si="17"/>
        <v>0</v>
      </c>
      <c r="F107" s="1815">
        <f t="shared" si="18"/>
        <v>0</v>
      </c>
      <c r="G107" s="1816">
        <f t="shared" si="19"/>
        <v>0</v>
      </c>
    </row>
    <row r="108" spans="1:7" x14ac:dyDescent="0.25">
      <c r="A108" s="1675"/>
      <c r="B108" s="1689"/>
      <c r="C108" s="1676"/>
      <c r="D108" s="1866"/>
      <c r="E108" s="1562">
        <f t="shared" si="17"/>
        <v>0</v>
      </c>
      <c r="F108" s="1815">
        <f t="shared" si="18"/>
        <v>0</v>
      </c>
      <c r="G108" s="1816">
        <f t="shared" si="19"/>
        <v>0</v>
      </c>
    </row>
    <row r="109" spans="1:7" x14ac:dyDescent="0.25">
      <c r="A109" s="1675"/>
      <c r="B109" s="1689"/>
      <c r="C109" s="1676"/>
      <c r="D109" s="1866"/>
      <c r="E109" s="1562">
        <f t="shared" si="17"/>
        <v>0</v>
      </c>
      <c r="F109" s="1815">
        <f t="shared" si="18"/>
        <v>0</v>
      </c>
      <c r="G109" s="1816">
        <f t="shared" si="19"/>
        <v>0</v>
      </c>
    </row>
    <row r="110" spans="1:7" x14ac:dyDescent="0.25">
      <c r="A110" s="1675"/>
      <c r="B110" s="1689"/>
      <c r="C110" s="1676"/>
      <c r="D110" s="1866"/>
      <c r="E110" s="1562">
        <f t="shared" si="17"/>
        <v>0</v>
      </c>
      <c r="F110" s="1815">
        <f t="shared" si="18"/>
        <v>0</v>
      </c>
      <c r="G110" s="1816">
        <f t="shared" si="19"/>
        <v>0</v>
      </c>
    </row>
    <row r="111" spans="1:7" x14ac:dyDescent="0.25">
      <c r="A111" s="1675"/>
      <c r="B111" s="1689"/>
      <c r="C111" s="1676"/>
      <c r="D111" s="1866"/>
      <c r="E111" s="1562">
        <f t="shared" si="17"/>
        <v>0</v>
      </c>
      <c r="F111" s="1815">
        <f t="shared" si="18"/>
        <v>0</v>
      </c>
      <c r="G111" s="1816">
        <f t="shared" si="19"/>
        <v>0</v>
      </c>
    </row>
    <row r="112" spans="1:7" x14ac:dyDescent="0.25">
      <c r="A112" s="1675"/>
      <c r="B112" s="1689"/>
      <c r="C112" s="1676"/>
      <c r="D112" s="1866"/>
      <c r="E112" s="1562">
        <f t="shared" si="17"/>
        <v>0</v>
      </c>
      <c r="F112" s="1815">
        <f t="shared" si="18"/>
        <v>0</v>
      </c>
      <c r="G112" s="1816">
        <f t="shared" si="19"/>
        <v>0</v>
      </c>
    </row>
    <row r="113" spans="1:7" x14ac:dyDescent="0.25">
      <c r="A113" s="1675"/>
      <c r="B113" s="1689"/>
      <c r="C113" s="1676"/>
      <c r="D113" s="1866"/>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6"/>
      <c r="E114" s="1562">
        <f t="shared" si="20"/>
        <v>0</v>
      </c>
      <c r="F114" s="1815">
        <f t="shared" si="21"/>
        <v>0</v>
      </c>
      <c r="G114" s="1816">
        <f t="shared" si="22"/>
        <v>0</v>
      </c>
    </row>
    <row r="115" spans="1:7" x14ac:dyDescent="0.25">
      <c r="A115" s="1675"/>
      <c r="B115" s="1689"/>
      <c r="C115" s="1676"/>
      <c r="D115" s="1866"/>
      <c r="E115" s="1562">
        <f t="shared" si="20"/>
        <v>0</v>
      </c>
      <c r="F115" s="1815">
        <f t="shared" si="21"/>
        <v>0</v>
      </c>
      <c r="G115" s="1816">
        <f t="shared" si="22"/>
        <v>0</v>
      </c>
    </row>
    <row r="116" spans="1:7" x14ac:dyDescent="0.25">
      <c r="A116" s="1675"/>
      <c r="B116" s="1689"/>
      <c r="C116" s="1676"/>
      <c r="D116" s="1866"/>
      <c r="E116" s="1562">
        <f t="shared" si="20"/>
        <v>0</v>
      </c>
      <c r="F116" s="1815">
        <f t="shared" si="21"/>
        <v>0</v>
      </c>
      <c r="G116" s="1816">
        <f t="shared" si="22"/>
        <v>0</v>
      </c>
    </row>
    <row r="117" spans="1:7" x14ac:dyDescent="0.25">
      <c r="A117" s="1675"/>
      <c r="B117" s="1689"/>
      <c r="C117" s="1676"/>
      <c r="D117" s="1866"/>
      <c r="E117" s="1562">
        <f t="shared" si="20"/>
        <v>0</v>
      </c>
      <c r="F117" s="1815">
        <f t="shared" si="21"/>
        <v>0</v>
      </c>
      <c r="G117" s="1816">
        <f t="shared" si="22"/>
        <v>0</v>
      </c>
    </row>
    <row r="118" spans="1:7" x14ac:dyDescent="0.25">
      <c r="A118" s="1675"/>
      <c r="B118" s="1689"/>
      <c r="C118" s="1676"/>
      <c r="D118" s="1866"/>
      <c r="E118" s="1562">
        <f t="shared" si="20"/>
        <v>0</v>
      </c>
      <c r="F118" s="1815">
        <f t="shared" si="21"/>
        <v>0</v>
      </c>
      <c r="G118" s="1816">
        <f t="shared" si="22"/>
        <v>0</v>
      </c>
    </row>
    <row r="119" spans="1:7" x14ac:dyDescent="0.25">
      <c r="A119" s="1675"/>
      <c r="B119" s="1689"/>
      <c r="C119" s="1676"/>
      <c r="D119" s="1866"/>
      <c r="E119" s="1562">
        <f t="shared" si="20"/>
        <v>0</v>
      </c>
      <c r="F119" s="1815">
        <f t="shared" si="21"/>
        <v>0</v>
      </c>
      <c r="G119" s="1816">
        <f t="shared" si="22"/>
        <v>0</v>
      </c>
    </row>
    <row r="120" spans="1:7" x14ac:dyDescent="0.25">
      <c r="A120" s="1675"/>
      <c r="B120" s="1689"/>
      <c r="C120" s="1676"/>
      <c r="D120" s="1866"/>
      <c r="E120" s="1562">
        <f t="shared" si="20"/>
        <v>0</v>
      </c>
      <c r="F120" s="1815">
        <f t="shared" si="21"/>
        <v>0</v>
      </c>
      <c r="G120" s="1816">
        <f t="shared" si="22"/>
        <v>0</v>
      </c>
    </row>
    <row r="121" spans="1:7" x14ac:dyDescent="0.25">
      <c r="A121" s="1675"/>
      <c r="B121" s="1689"/>
      <c r="C121" s="1676"/>
      <c r="D121" s="1866"/>
      <c r="E121" s="1562">
        <f t="shared" si="20"/>
        <v>0</v>
      </c>
      <c r="F121" s="1815">
        <f t="shared" si="21"/>
        <v>0</v>
      </c>
      <c r="G121" s="1816">
        <f t="shared" si="22"/>
        <v>0</v>
      </c>
    </row>
    <row r="122" spans="1:7" x14ac:dyDescent="0.25">
      <c r="A122" s="1675"/>
      <c r="B122" s="1689"/>
      <c r="C122" s="1676"/>
      <c r="D122" s="1866"/>
      <c r="E122" s="1562">
        <f t="shared" si="20"/>
        <v>0</v>
      </c>
      <c r="F122" s="1815">
        <f t="shared" si="21"/>
        <v>0</v>
      </c>
      <c r="G122" s="1816">
        <f t="shared" si="22"/>
        <v>0</v>
      </c>
    </row>
    <row r="123" spans="1:7" x14ac:dyDescent="0.25">
      <c r="A123" s="1675"/>
      <c r="B123" s="1689"/>
      <c r="C123" s="1676"/>
      <c r="D123" s="1866"/>
      <c r="E123" s="1562">
        <f t="shared" si="20"/>
        <v>0</v>
      </c>
      <c r="F123" s="1815">
        <f t="shared" si="21"/>
        <v>0</v>
      </c>
      <c r="G123" s="1816">
        <f t="shared" si="22"/>
        <v>0</v>
      </c>
    </row>
    <row r="124" spans="1:7" x14ac:dyDescent="0.25">
      <c r="A124" s="1675"/>
      <c r="B124" s="1689"/>
      <c r="C124" s="1676"/>
      <c r="D124" s="1866"/>
      <c r="E124" s="1562">
        <f t="shared" si="20"/>
        <v>0</v>
      </c>
      <c r="F124" s="1815">
        <f t="shared" si="21"/>
        <v>0</v>
      </c>
      <c r="G124" s="1816">
        <f t="shared" si="22"/>
        <v>0</v>
      </c>
    </row>
    <row r="125" spans="1:7" x14ac:dyDescent="0.25">
      <c r="A125" s="1675"/>
      <c r="B125" s="1689"/>
      <c r="C125" s="1676"/>
      <c r="D125" s="1866"/>
      <c r="E125" s="1562">
        <f t="shared" si="20"/>
        <v>0</v>
      </c>
      <c r="F125" s="1815">
        <f t="shared" si="21"/>
        <v>0</v>
      </c>
      <c r="G125" s="1816">
        <f t="shared" si="22"/>
        <v>0</v>
      </c>
    </row>
    <row r="126" spans="1:7" x14ac:dyDescent="0.25">
      <c r="A126" s="1675"/>
      <c r="B126" s="1689"/>
      <c r="C126" s="1676"/>
      <c r="D126" s="1866"/>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6"/>
      <c r="E127" s="1562">
        <f t="shared" si="23"/>
        <v>0</v>
      </c>
      <c r="F127" s="1815">
        <f t="shared" si="24"/>
        <v>0</v>
      </c>
      <c r="G127" s="1816">
        <f t="shared" si="25"/>
        <v>0</v>
      </c>
    </row>
    <row r="128" spans="1:7" x14ac:dyDescent="0.25">
      <c r="A128" s="1675"/>
      <c r="B128" s="1689"/>
      <c r="C128" s="1676"/>
      <c r="D128" s="1866"/>
      <c r="E128" s="1562">
        <f t="shared" si="23"/>
        <v>0</v>
      </c>
      <c r="F128" s="1815">
        <f t="shared" si="24"/>
        <v>0</v>
      </c>
      <c r="G128" s="1816">
        <f t="shared" si="25"/>
        <v>0</v>
      </c>
    </row>
    <row r="129" spans="1:7" x14ac:dyDescent="0.25">
      <c r="A129" s="1675"/>
      <c r="B129" s="1689"/>
      <c r="C129" s="1676"/>
      <c r="D129" s="1866"/>
      <c r="E129" s="1562">
        <f t="shared" si="23"/>
        <v>0</v>
      </c>
      <c r="F129" s="1815">
        <f t="shared" si="24"/>
        <v>0</v>
      </c>
      <c r="G129" s="1816">
        <f t="shared" si="25"/>
        <v>0</v>
      </c>
    </row>
    <row r="130" spans="1:7" x14ac:dyDescent="0.25">
      <c r="A130" s="1675"/>
      <c r="B130" s="1689"/>
      <c r="C130" s="1676"/>
      <c r="D130" s="1866"/>
      <c r="E130" s="1562">
        <f t="shared" si="23"/>
        <v>0</v>
      </c>
      <c r="F130" s="1815">
        <f t="shared" si="24"/>
        <v>0</v>
      </c>
      <c r="G130" s="1816">
        <f t="shared" si="25"/>
        <v>0</v>
      </c>
    </row>
    <row r="131" spans="1:7" x14ac:dyDescent="0.25">
      <c r="A131" s="1675"/>
      <c r="B131" s="1860"/>
      <c r="C131" s="1676"/>
      <c r="D131" s="1866"/>
      <c r="E131" s="1562">
        <f t="shared" si="23"/>
        <v>0</v>
      </c>
      <c r="F131" s="1815">
        <f t="shared" si="24"/>
        <v>0</v>
      </c>
      <c r="G131" s="1816">
        <f t="shared" si="25"/>
        <v>0</v>
      </c>
    </row>
    <row r="132" spans="1:7" x14ac:dyDescent="0.25">
      <c r="A132" s="1675"/>
      <c r="B132" s="1860"/>
      <c r="C132" s="1676"/>
      <c r="D132" s="1866"/>
      <c r="E132" s="1562">
        <f t="shared" si="23"/>
        <v>0</v>
      </c>
      <c r="F132" s="1815">
        <f t="shared" si="24"/>
        <v>0</v>
      </c>
      <c r="G132" s="1816">
        <f t="shared" si="25"/>
        <v>0</v>
      </c>
    </row>
    <row r="133" spans="1:7" x14ac:dyDescent="0.25">
      <c r="A133" s="1675"/>
      <c r="B133" s="1689"/>
      <c r="C133" s="1676"/>
      <c r="D133" s="1866"/>
      <c r="E133" s="1562">
        <f t="shared" si="23"/>
        <v>0</v>
      </c>
      <c r="F133" s="1815">
        <f t="shared" si="24"/>
        <v>0</v>
      </c>
      <c r="G133" s="1816">
        <f t="shared" si="25"/>
        <v>0</v>
      </c>
    </row>
    <row r="134" spans="1:7" x14ac:dyDescent="0.25">
      <c r="A134" s="1675"/>
      <c r="B134" s="1689"/>
      <c r="C134" s="1676"/>
      <c r="D134" s="1866"/>
      <c r="E134" s="1562">
        <f t="shared" si="23"/>
        <v>0</v>
      </c>
      <c r="F134" s="1815">
        <f t="shared" si="24"/>
        <v>0</v>
      </c>
      <c r="G134" s="1816">
        <f t="shared" si="25"/>
        <v>0</v>
      </c>
    </row>
    <row r="135" spans="1:7" x14ac:dyDescent="0.25">
      <c r="A135" s="1675"/>
      <c r="B135" s="1689"/>
      <c r="C135" s="1676"/>
      <c r="D135" s="1866"/>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6"/>
      <c r="E136" s="1562">
        <f t="shared" si="26"/>
        <v>0</v>
      </c>
      <c r="F136" s="1815">
        <f t="shared" si="27"/>
        <v>0</v>
      </c>
      <c r="G136" s="1816">
        <f t="shared" si="28"/>
        <v>0</v>
      </c>
    </row>
    <row r="137" spans="1:7" x14ac:dyDescent="0.25">
      <c r="A137" s="1675"/>
      <c r="B137" s="1689"/>
      <c r="C137" s="1676"/>
      <c r="D137" s="1866"/>
      <c r="E137" s="1562">
        <f t="shared" si="26"/>
        <v>0</v>
      </c>
      <c r="F137" s="1815">
        <f t="shared" si="27"/>
        <v>0</v>
      </c>
      <c r="G137" s="1816">
        <f t="shared" si="28"/>
        <v>0</v>
      </c>
    </row>
    <row r="138" spans="1:7" x14ac:dyDescent="0.25">
      <c r="A138" s="1675"/>
      <c r="B138" s="1689"/>
      <c r="C138" s="1676"/>
      <c r="D138" s="1866"/>
      <c r="E138" s="1562">
        <f t="shared" si="26"/>
        <v>0</v>
      </c>
      <c r="F138" s="1815">
        <f t="shared" si="27"/>
        <v>0</v>
      </c>
      <c r="G138" s="1816">
        <f t="shared" si="28"/>
        <v>0</v>
      </c>
    </row>
    <row r="139" spans="1:7" x14ac:dyDescent="0.25">
      <c r="A139" s="1675"/>
      <c r="B139" s="1689"/>
      <c r="C139" s="1676"/>
      <c r="D139" s="1866"/>
      <c r="E139" s="1562">
        <f t="shared" si="26"/>
        <v>0</v>
      </c>
      <c r="F139" s="1815">
        <f t="shared" si="27"/>
        <v>0</v>
      </c>
      <c r="G139" s="1816">
        <f t="shared" si="28"/>
        <v>0</v>
      </c>
    </row>
    <row r="140" spans="1:7" x14ac:dyDescent="0.25">
      <c r="A140" s="1675"/>
      <c r="B140" s="1688"/>
      <c r="C140" s="1676"/>
      <c r="D140" s="1866"/>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3" t="s">
        <v>1944</v>
      </c>
      <c r="B11" s="2304"/>
      <c r="C11" s="2304"/>
      <c r="D11" s="230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285066</v>
      </c>
      <c r="F19" s="1822"/>
      <c r="G19" s="1824">
        <f>'Expenditures 15-22'!K33-SUM('Expenditures 15-22'!G33,'Expenditures 15-22'!I33)+'Expenditures 15-22'!D229</f>
        <v>285066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56348</v>
      </c>
      <c r="F21" s="1825"/>
      <c r="G21" s="1828">
        <f>'Expenditures 15-22'!K42-SUM('Expenditures 15-22'!G42,'Expenditures 15-22'!I42)+'Expenditures 15-22'!K120-SUM('Expenditures 15-22'!G120,'Expenditures 15-22'!I120)+'Expenditures 15-22'!K180-SUM('Expenditures 15-22'!G180,'Expenditures 15-22'!I180)+'Expenditures 15-22'!D238</f>
        <v>56348</v>
      </c>
      <c r="H21" s="988"/>
      <c r="I21" s="162"/>
    </row>
    <row r="22" spans="1:9" s="669" customFormat="1" ht="12" customHeight="1" x14ac:dyDescent="0.2">
      <c r="A22" s="995" t="s">
        <v>585</v>
      </c>
      <c r="B22" s="996"/>
      <c r="C22" s="994">
        <v>2200</v>
      </c>
      <c r="D22" s="1825"/>
      <c r="E22" s="1827">
        <f>'Expenditures 15-22'!K47-SUM('Expenditures 15-22'!G47,'Expenditures 15-22'!I47)+'Expenditures 15-22'!D243</f>
        <v>152392</v>
      </c>
      <c r="F22" s="1825"/>
      <c r="G22" s="1828">
        <f>'Expenditures 15-22'!K47-SUM('Expenditures 15-22'!G47,'Expenditures 15-22'!I47)+'Expenditures 15-22'!D243</f>
        <v>152392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75795</v>
      </c>
      <c r="F23" s="1825"/>
      <c r="G23" s="1827">
        <f>'Expenditures 15-22'!K53-SUM('Expenditures 15-22'!G53,'Expenditures 15-22'!I53)+'Expenditures 15-22'!D257+'Expenditures 15-22'!K330-SUM('Expenditures 15-22'!G330,'Expenditures 15-22'!I330)</f>
        <v>75795</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27250</v>
      </c>
      <c r="E27" s="1827">
        <f>E8</f>
        <v>0</v>
      </c>
      <c r="F27" s="1827">
        <f>'Expenditures 15-22'!K60-SUM('Expenditures 15-22'!G60,'Expenditures 15-22'!I60)+'Expenditures 15-22'!D264-E8</f>
        <v>27250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27250</v>
      </c>
      <c r="E41" s="1829">
        <f>SUM(E19:E40)</f>
        <v>569601</v>
      </c>
      <c r="F41" s="1829">
        <f>SUM(F19:F39)</f>
        <v>27250</v>
      </c>
      <c r="G41" s="1829">
        <f>SUM(G19:G40)</f>
        <v>569601</v>
      </c>
    </row>
    <row r="42" spans="1:7" x14ac:dyDescent="0.2">
      <c r="A42" s="988"/>
      <c r="B42" s="162"/>
      <c r="C42" s="1002"/>
      <c r="D42" s="2301" t="s">
        <v>543</v>
      </c>
      <c r="E42" s="2302"/>
      <c r="F42" s="1003" t="s">
        <v>544</v>
      </c>
      <c r="G42" s="1004"/>
    </row>
    <row r="43" spans="1:7" ht="12" customHeight="1" x14ac:dyDescent="0.2">
      <c r="A43" s="988"/>
      <c r="B43" s="162"/>
      <c r="C43" s="1002"/>
      <c r="D43" s="1830" t="s">
        <v>493</v>
      </c>
      <c r="E43" s="1831">
        <f>D41</f>
        <v>27250</v>
      </c>
      <c r="F43" s="1830" t="s">
        <v>495</v>
      </c>
      <c r="G43" s="1831">
        <f>F41</f>
        <v>27250</v>
      </c>
    </row>
    <row r="44" spans="1:7" ht="12" customHeight="1" x14ac:dyDescent="0.2">
      <c r="A44" s="988"/>
      <c r="B44" s="162"/>
      <c r="C44" s="1002"/>
      <c r="D44" s="1830" t="s">
        <v>494</v>
      </c>
      <c r="E44" s="1831">
        <f>E41</f>
        <v>569601</v>
      </c>
      <c r="F44" s="1830" t="s">
        <v>494</v>
      </c>
      <c r="G44" s="1831">
        <f>G41</f>
        <v>569601</v>
      </c>
    </row>
    <row r="45" spans="1:7" ht="12" customHeight="1" x14ac:dyDescent="0.2">
      <c r="A45" s="988"/>
      <c r="B45" s="162"/>
      <c r="C45" s="162"/>
      <c r="D45" s="1832" t="s">
        <v>1063</v>
      </c>
      <c r="E45" s="1833">
        <f>(E43/E44)</f>
        <v>4.7840505897988238E-2</v>
      </c>
      <c r="F45" s="1832" t="s">
        <v>1063</v>
      </c>
      <c r="G45" s="1833">
        <f>(G43/G44)</f>
        <v>4.7840505897988238E-2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B9" sqref="B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09" t="s">
        <v>1446</v>
      </c>
      <c r="B1" s="2309"/>
      <c r="C1" s="2309"/>
      <c r="D1" s="2309"/>
      <c r="E1" s="2309"/>
      <c r="F1" s="2309"/>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0" t="s">
        <v>1627</v>
      </c>
      <c r="B5" s="2311"/>
      <c r="C5" s="2312"/>
      <c r="D5" s="2312"/>
      <c r="E5" s="2312"/>
      <c r="F5" s="2312"/>
    </row>
    <row r="6" spans="1:10" ht="12" customHeight="1" x14ac:dyDescent="0.25">
      <c r="A6" s="1874"/>
      <c r="B6" s="1875"/>
      <c r="C6" s="2313" t="str">
        <f>COVER!A17</f>
        <v>Eastern IL EFE System</v>
      </c>
      <c r="D6" s="2313"/>
      <c r="E6" s="2313"/>
      <c r="F6" s="1876"/>
    </row>
    <row r="7" spans="1:10" ht="11.25" customHeight="1" thickBot="1" x14ac:dyDescent="0.3">
      <c r="A7" s="1874"/>
      <c r="B7" s="1875"/>
      <c r="C7" s="2314">
        <f>COVER!A13</f>
        <v>11015735045</v>
      </c>
      <c r="D7" s="2314"/>
      <c r="E7" s="2314"/>
      <c r="F7" s="1876"/>
    </row>
    <row r="8" spans="1:10" ht="25.5" customHeight="1" thickBot="1" x14ac:dyDescent="0.25">
      <c r="A8" s="1917" t="s">
        <v>2023</v>
      </c>
      <c r="B8" s="1877" t="s">
        <v>2095</v>
      </c>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0</v>
      </c>
      <c r="I34" s="1902">
        <f>SUM(I11:I32)</f>
        <v>0</v>
      </c>
      <c r="J34" s="1902">
        <f>SUM(J11:J32)</f>
        <v>0</v>
      </c>
      <c r="K34" s="1902">
        <f>SUM(H34:J34)</f>
        <v>0</v>
      </c>
    </row>
    <row r="35" spans="1:11" ht="12" customHeight="1" x14ac:dyDescent="0.2">
      <c r="A35" s="1895" t="s">
        <v>1459</v>
      </c>
      <c r="B35" s="1896"/>
      <c r="C35" s="2315"/>
      <c r="D35" s="2315"/>
      <c r="E35" s="2315"/>
      <c r="F35" s="2316"/>
    </row>
    <row r="36" spans="1:11" ht="12" customHeight="1" x14ac:dyDescent="0.2">
      <c r="A36" s="2306"/>
      <c r="B36" s="2307"/>
      <c r="C36" s="2307"/>
      <c r="D36" s="2307"/>
      <c r="E36" s="2307"/>
      <c r="F36" s="2308"/>
    </row>
    <row r="37" spans="1:11" ht="12" customHeight="1" x14ac:dyDescent="0.2">
      <c r="A37" s="2306"/>
      <c r="B37" s="2307"/>
      <c r="C37" s="2307"/>
      <c r="D37" s="2307"/>
      <c r="E37" s="2307"/>
      <c r="F37" s="2308"/>
    </row>
    <row r="38" spans="1:11" ht="12" customHeight="1" x14ac:dyDescent="0.2">
      <c r="A38" s="2320"/>
      <c r="B38" s="2321"/>
      <c r="C38" s="2321"/>
      <c r="D38" s="2321"/>
      <c r="E38" s="2321"/>
      <c r="F38" s="2322"/>
    </row>
    <row r="39" spans="1:11" ht="4.5" hidden="1" customHeight="1" x14ac:dyDescent="0.2">
      <c r="A39" s="1897"/>
      <c r="B39" s="1897"/>
      <c r="C39" s="1897"/>
      <c r="D39" s="1897"/>
      <c r="E39" s="1897"/>
      <c r="F39" s="1897"/>
    </row>
    <row r="40" spans="1:11" s="1894" customFormat="1" ht="12" customHeight="1" x14ac:dyDescent="0.25">
      <c r="A40" s="1898" t="s">
        <v>1458</v>
      </c>
      <c r="B40" s="1899"/>
      <c r="C40" s="2323"/>
      <c r="D40" s="2323"/>
      <c r="E40" s="2323"/>
      <c r="F40" s="2324"/>
      <c r="H40" s="1903"/>
      <c r="I40" s="1903"/>
      <c r="J40" s="1903"/>
      <c r="K40" s="1903"/>
    </row>
    <row r="41" spans="1:11" s="1894" customFormat="1" ht="12" customHeight="1" x14ac:dyDescent="0.25">
      <c r="A41" s="2325"/>
      <c r="B41" s="2326"/>
      <c r="C41" s="2326"/>
      <c r="D41" s="2326"/>
      <c r="E41" s="2326"/>
      <c r="F41" s="2327"/>
      <c r="H41" s="1903"/>
      <c r="I41" s="1903"/>
      <c r="J41" s="1903"/>
      <c r="K41" s="1903"/>
    </row>
    <row r="42" spans="1:11" s="1894" customFormat="1" ht="12" customHeight="1" x14ac:dyDescent="0.25">
      <c r="A42" s="2325"/>
      <c r="B42" s="2326"/>
      <c r="C42" s="2326"/>
      <c r="D42" s="2326"/>
      <c r="E42" s="2326"/>
      <c r="F42" s="2327"/>
      <c r="H42" s="1903"/>
      <c r="I42" s="1903"/>
      <c r="J42" s="1903"/>
      <c r="K42" s="1903"/>
    </row>
    <row r="43" spans="1:11" s="1894" customFormat="1" ht="15" x14ac:dyDescent="0.25">
      <c r="A43" s="2317"/>
      <c r="B43" s="2318"/>
      <c r="C43" s="2318"/>
      <c r="D43" s="2318"/>
      <c r="E43" s="2318"/>
      <c r="F43" s="2319"/>
      <c r="H43" s="1903"/>
      <c r="I43" s="1903"/>
      <c r="J43" s="1903"/>
      <c r="K43" s="1903"/>
    </row>
    <row r="44" spans="1:11" s="1894" customFormat="1" ht="12" hidden="1" customHeight="1" x14ac:dyDescent="0.25">
      <c r="A44" s="2317"/>
      <c r="B44" s="2318"/>
      <c r="C44" s="2318"/>
      <c r="D44" s="2318"/>
      <c r="E44" s="2318"/>
      <c r="F44" s="2319"/>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3" t="str">
        <f>COVER!A17</f>
        <v>Eastern IL EFE System</v>
      </c>
      <c r="J6" s="2334"/>
      <c r="Q6" s="1686"/>
    </row>
    <row r="7" spans="1:17" x14ac:dyDescent="0.2">
      <c r="A7" s="2335" t="s">
        <v>924</v>
      </c>
      <c r="B7" s="2336"/>
      <c r="C7" s="2336"/>
      <c r="D7" s="2336"/>
      <c r="E7" s="2337"/>
      <c r="F7" s="1018"/>
      <c r="G7" s="1010"/>
      <c r="H7" s="1017" t="s">
        <v>390</v>
      </c>
      <c r="I7" s="2338">
        <f>COVER!A13</f>
        <v>11015735045</v>
      </c>
      <c r="J7" s="2338"/>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76424</v>
      </c>
      <c r="F13" s="1040"/>
      <c r="G13" s="1834">
        <f t="shared" si="0"/>
        <v>76424</v>
      </c>
      <c r="H13" s="1041">
        <v>107458</v>
      </c>
      <c r="I13" s="1040"/>
      <c r="J13" s="1834">
        <f t="shared" si="1"/>
        <v>107458</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2" t="s">
        <v>7</v>
      </c>
      <c r="C18" s="2343"/>
      <c r="D18" s="2344"/>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76424</v>
      </c>
      <c r="F19" s="1836">
        <f t="shared" si="2"/>
        <v>0</v>
      </c>
      <c r="G19" s="1836">
        <f t="shared" si="2"/>
        <v>76424</v>
      </c>
      <c r="H19" s="1836">
        <f t="shared" si="2"/>
        <v>107458</v>
      </c>
      <c r="I19" s="1836">
        <f t="shared" si="2"/>
        <v>0</v>
      </c>
      <c r="J19" s="1836">
        <f t="shared" si="2"/>
        <v>107458</v>
      </c>
    </row>
    <row r="20" spans="1:10" ht="13.5" thickTop="1" x14ac:dyDescent="0.2">
      <c r="A20" s="1036">
        <v>9</v>
      </c>
      <c r="B20" s="2345" t="s">
        <v>1703</v>
      </c>
      <c r="C20" s="2345"/>
      <c r="D20" s="2346"/>
      <c r="E20" s="1047"/>
      <c r="F20" s="1047"/>
      <c r="G20" s="1047"/>
      <c r="H20" s="1047"/>
      <c r="I20" s="1047"/>
      <c r="J20" s="1837">
        <f>IF(AND(G19&gt;0,J19&gt;0),(((J19-G19)/G19)),"Enter Budget Data")</f>
        <v>0.40607662514393383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1943</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2091</v>
      </c>
    </row>
    <row r="6" spans="1:2" x14ac:dyDescent="0.2">
      <c r="A6" s="1069">
        <v>2</v>
      </c>
      <c r="B6" s="329" t="s">
        <v>2092</v>
      </c>
    </row>
    <row r="7" spans="1:2" x14ac:dyDescent="0.2">
      <c r="A7" s="1069">
        <v>3</v>
      </c>
    </row>
    <row r="8" spans="1:2" x14ac:dyDescent="0.2">
      <c r="A8" s="1069">
        <v>4</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Eastern IL EFE System</v>
      </c>
    </row>
    <row r="65" spans="2:2" x14ac:dyDescent="0.2">
      <c r="B65" s="1071">
        <f>COVER!A13</f>
        <v>11015735045</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1495425</xdr:colOff>
                <xdr:row>3</xdr:row>
                <xdr:rowOff>152400</xdr:rowOff>
              </from>
              <to>
                <xdr:col>1</xdr:col>
                <xdr:colOff>2409825</xdr:colOff>
                <xdr:row>8</xdr:row>
                <xdr:rowOff>114300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5"/>
      <c r="H2" s="1075"/>
    </row>
    <row r="3" spans="1:8" ht="57" customHeight="1" x14ac:dyDescent="0.2">
      <c r="A3" s="2366" t="s">
        <v>1786</v>
      </c>
      <c r="B3" s="2367"/>
      <c r="C3" s="2367"/>
      <c r="D3" s="2367"/>
      <c r="E3" s="2367"/>
      <c r="F3" s="2368"/>
      <c r="G3" s="1075"/>
      <c r="H3" s="1075"/>
    </row>
    <row r="4" spans="1:8" ht="14.25" customHeight="1" x14ac:dyDescent="0.2">
      <c r="A4" s="2372" t="s">
        <v>2054</v>
      </c>
      <c r="B4" s="2373"/>
      <c r="C4" s="2373"/>
      <c r="D4" s="2373"/>
      <c r="E4" s="2373"/>
      <c r="F4" s="2374"/>
      <c r="G4" s="1075"/>
      <c r="H4" s="1075"/>
    </row>
    <row r="5" spans="1:8" ht="14.25" customHeight="1" x14ac:dyDescent="0.2">
      <c r="A5" s="2375" t="s">
        <v>2055</v>
      </c>
      <c r="B5" s="2376"/>
      <c r="C5" s="2376"/>
      <c r="D5" s="2376"/>
      <c r="E5" s="2376"/>
      <c r="F5" s="2377"/>
      <c r="G5" s="1075"/>
      <c r="H5" s="1075"/>
    </row>
    <row r="6" spans="1:8" s="1076" customFormat="1" ht="41.25" customHeight="1" x14ac:dyDescent="0.2">
      <c r="A6" s="2369" t="s">
        <v>1792</v>
      </c>
      <c r="B6" s="2370"/>
      <c r="C6" s="2370"/>
      <c r="D6" s="2370"/>
      <c r="E6" s="2370"/>
      <c r="F6" s="2371"/>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1996474</v>
      </c>
      <c r="C8" s="1838">
        <f>'Acct Summary 7-8'!D8</f>
        <v>0</v>
      </c>
      <c r="D8" s="1838">
        <f>'Acct Summary 7-8'!F8</f>
        <v>0</v>
      </c>
      <c r="E8" s="1838">
        <f>'Acct Summary 7-8'!I8</f>
        <v>0</v>
      </c>
      <c r="F8" s="1838">
        <f>SUM(B8:E8)</f>
        <v>1996474</v>
      </c>
    </row>
    <row r="9" spans="1:8" s="1080" customFormat="1" ht="14.25" customHeight="1" thickBot="1" x14ac:dyDescent="0.25">
      <c r="A9" s="1079" t="s">
        <v>1436</v>
      </c>
      <c r="B9" s="1839">
        <f>'Acct Summary 7-8'!C17</f>
        <v>1657477</v>
      </c>
      <c r="C9" s="1839">
        <f>'Acct Summary 7-8'!D17</f>
        <v>0</v>
      </c>
      <c r="D9" s="1839">
        <f>'Acct Summary 7-8'!F17</f>
        <v>0</v>
      </c>
      <c r="E9" s="1838"/>
      <c r="F9" s="1838">
        <f>SUM(B9:E9)</f>
        <v>1657477</v>
      </c>
    </row>
    <row r="10" spans="1:8" s="1080" customFormat="1" ht="14.25" thickTop="1" thickBot="1" x14ac:dyDescent="0.25">
      <c r="A10" s="1081" t="s">
        <v>1437</v>
      </c>
      <c r="B10" s="1840">
        <f>(B8-B9)</f>
        <v>338997</v>
      </c>
      <c r="C10" s="1840">
        <f>(C8-C9)</f>
        <v>0</v>
      </c>
      <c r="D10" s="1840">
        <f>(D8-D9)</f>
        <v>0</v>
      </c>
      <c r="E10" s="1839">
        <f>(E8-E9)</f>
        <v>0</v>
      </c>
      <c r="F10" s="1841">
        <f>SUM(F8-F9)</f>
        <v>338997</v>
      </c>
    </row>
    <row r="11" spans="1:8" s="1080" customFormat="1" ht="14.25" thickTop="1" thickBot="1" x14ac:dyDescent="0.25">
      <c r="A11" s="1082" t="s">
        <v>1785</v>
      </c>
      <c r="B11" s="1842">
        <f>'Acct Summary 7-8'!C81</f>
        <v>451627</v>
      </c>
      <c r="C11" s="1842">
        <f>'Acct Summary 7-8'!D81</f>
        <v>0</v>
      </c>
      <c r="D11" s="1842">
        <f>'Acct Summary 7-8'!F81</f>
        <v>0</v>
      </c>
      <c r="E11" s="1842">
        <f>'Acct Summary 7-8'!I81</f>
        <v>0</v>
      </c>
      <c r="F11" s="1843">
        <f>SUM(B11:E11)</f>
        <v>451627</v>
      </c>
    </row>
    <row r="12" spans="1:8" ht="16.5" customHeight="1" thickTop="1" x14ac:dyDescent="0.2">
      <c r="A12" s="1083"/>
      <c r="B12" s="1084"/>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5"/>
      <c r="B13" s="1086"/>
      <c r="C13" s="2357"/>
      <c r="D13" s="2358"/>
      <c r="E13" s="2358"/>
      <c r="F13" s="2359"/>
      <c r="H13" s="1075"/>
    </row>
    <row r="14" spans="1:8" ht="19.5" customHeight="1" x14ac:dyDescent="0.2">
      <c r="A14" s="1085"/>
      <c r="B14" s="1086"/>
      <c r="C14" s="2357"/>
      <c r="D14" s="2358"/>
      <c r="E14" s="2358"/>
      <c r="F14" s="2359"/>
      <c r="H14" s="1075"/>
    </row>
    <row r="15" spans="1:8" ht="17.25" customHeight="1" x14ac:dyDescent="0.2">
      <c r="A15" s="1085"/>
      <c r="B15" s="1086"/>
      <c r="C15" s="2360"/>
      <c r="D15" s="2361"/>
      <c r="E15" s="2361"/>
      <c r="F15" s="2362"/>
      <c r="H15" s="1075"/>
    </row>
    <row r="16" spans="1:8" s="310" customFormat="1" ht="51.75" hidden="1" customHeight="1" x14ac:dyDescent="0.2">
      <c r="A16" s="2356" t="s">
        <v>1787</v>
      </c>
      <c r="B16" s="2356"/>
      <c r="C16" s="2356"/>
      <c r="D16" s="2356"/>
      <c r="E16" s="2356"/>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78" t="s">
        <v>686</v>
      </c>
      <c r="B3" s="2379"/>
      <c r="C3" s="2379"/>
      <c r="D3" s="2380"/>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89" t="s">
        <v>1584</v>
      </c>
      <c r="D7" s="2390"/>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3" t="s">
        <v>332</v>
      </c>
      <c r="D21" s="2394"/>
    </row>
    <row r="22" spans="1:10" ht="12.75" x14ac:dyDescent="0.2">
      <c r="A22" s="1140"/>
      <c r="B22" s="1141">
        <v>2</v>
      </c>
      <c r="C22" s="2391" t="s">
        <v>1605</v>
      </c>
      <c r="D22" s="2392"/>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ENTRY IS REQUIRED!</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5" t="s">
        <v>557</v>
      </c>
      <c r="D43" s="2396"/>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7" t="s">
        <v>817</v>
      </c>
      <c r="D56" s="2388"/>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7" t="s">
        <v>1797</v>
      </c>
      <c r="D70" s="2388"/>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PLEASE ENTER 9 MO ADA.</v>
      </c>
    </row>
    <row r="80" spans="1:4" x14ac:dyDescent="0.2">
      <c r="A80" s="1099"/>
      <c r="B80" s="1121">
        <v>13</v>
      </c>
      <c r="C80" s="1131" t="s">
        <v>2053</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11015735045</v>
      </c>
    </row>
    <row r="3" spans="1:2" x14ac:dyDescent="0.2">
      <c r="A3" t="s">
        <v>1013</v>
      </c>
      <c r="B3" s="138" t="str">
        <f>COVER!A15</f>
        <v>Clark, Coles, Cumberland, Douglas, Edgar, Effingham</v>
      </c>
    </row>
    <row r="4" spans="1:2" x14ac:dyDescent="0.2">
      <c r="A4" t="s">
        <v>1064</v>
      </c>
      <c r="B4" s="138" t="str">
        <f>COVER!A17</f>
        <v>Eastern IL EFE System</v>
      </c>
    </row>
    <row r="5" spans="1:2" x14ac:dyDescent="0.2">
      <c r="A5" t="s">
        <v>728</v>
      </c>
      <c r="B5" s="138" t="str">
        <f>COVER!A38</f>
        <v>BOBBI MATTINGLY</v>
      </c>
    </row>
    <row r="6" spans="1:2" x14ac:dyDescent="0.2">
      <c r="A6" t="s">
        <v>733</v>
      </c>
      <c r="B6" s="138">
        <f>COVER!P35</f>
        <v>0</v>
      </c>
    </row>
    <row r="7" spans="1:2" x14ac:dyDescent="0.2">
      <c r="A7" t="s">
        <v>729</v>
      </c>
      <c r="B7" s="138">
        <f>COVER!I38</f>
        <v>0</v>
      </c>
    </row>
    <row r="8" spans="1:2" x14ac:dyDescent="0.2">
      <c r="A8" t="s">
        <v>730</v>
      </c>
      <c r="B8" s="138" t="str">
        <f>COVER!T38</f>
        <v>BOBBI MATTINGLY</v>
      </c>
    </row>
    <row r="9" spans="1:2" x14ac:dyDescent="0.2">
      <c r="A9" s="3" t="s">
        <v>1014</v>
      </c>
      <c r="B9" s="158" t="str">
        <f>AUDITCHECK!D23</f>
        <v>CASH</v>
      </c>
    </row>
    <row r="10" spans="1:2" x14ac:dyDescent="0.2">
      <c r="A10" t="s">
        <v>1033</v>
      </c>
      <c r="B10" s="138">
        <f>COVER!B5</f>
        <v>0</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065-007373</v>
      </c>
    </row>
    <row r="16" spans="1:2" x14ac:dyDescent="0.2">
      <c r="A16" t="s">
        <v>442</v>
      </c>
      <c r="B16" s="138" t="str">
        <f>COVER!T13</f>
        <v>JAMES D. MOTLEY, CPA</v>
      </c>
    </row>
    <row r="17" spans="1:2" x14ac:dyDescent="0.2">
      <c r="A17" t="s">
        <v>939</v>
      </c>
      <c r="B17" s="138" t="str">
        <f>COVER!T15</f>
        <v>JAMES D. MOTLEY</v>
      </c>
    </row>
    <row r="18" spans="1:2" x14ac:dyDescent="0.2">
      <c r="A18" t="s">
        <v>1212</v>
      </c>
      <c r="B18" s="138" t="str">
        <f>COVER!T17</f>
        <v>121 E WASHINGTON STREET</v>
      </c>
    </row>
    <row r="19" spans="1:2" x14ac:dyDescent="0.2">
      <c r="A19" t="s">
        <v>941</v>
      </c>
      <c r="B19" s="138" t="str">
        <f>COVER!T25</f>
        <v>jdmotleycpa@gmail.com</v>
      </c>
    </row>
    <row r="20" spans="1:2" x14ac:dyDescent="0.2">
      <c r="A20" t="s">
        <v>942</v>
      </c>
      <c r="B20" s="138" t="str">
        <f>COVER!T19</f>
        <v>PARIS</v>
      </c>
    </row>
    <row r="21" spans="1:2" x14ac:dyDescent="0.2">
      <c r="A21" t="s">
        <v>500</v>
      </c>
      <c r="B21" s="138" t="str">
        <f>COVER!X19</f>
        <v>IL</v>
      </c>
    </row>
    <row r="22" spans="1:2" x14ac:dyDescent="0.2">
      <c r="A22" t="s">
        <v>943</v>
      </c>
      <c r="B22" s="138">
        <f>COVER!Z19</f>
        <v>61944</v>
      </c>
    </row>
    <row r="23" spans="1:2" x14ac:dyDescent="0.2">
      <c r="A23" t="s">
        <v>1214</v>
      </c>
      <c r="B23" s="138" t="str">
        <f>COVER!T21</f>
        <v>217-465-8406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451627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194426</v>
      </c>
      <c r="D92" s="2" t="str">
        <f t="shared" si="0"/>
        <v>Error?</v>
      </c>
    </row>
    <row r="93" spans="1:4" x14ac:dyDescent="0.2">
      <c r="A93" s="5">
        <v>32</v>
      </c>
      <c r="B93" s="138">
        <f>'Assets-Liab 5-6'!C41</f>
        <v>451627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1055757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1055757</v>
      </c>
      <c r="C279" s="2" t="s">
        <v>594</v>
      </c>
      <c r="D279" s="2" t="str">
        <f t="shared" si="3"/>
        <v>Error?</v>
      </c>
    </row>
    <row r="280" spans="1:4" x14ac:dyDescent="0.2">
      <c r="A280" s="5">
        <v>219</v>
      </c>
      <c r="B280" s="138">
        <f>'Assets-Liab 5-6'!M40</f>
        <v>1055757</v>
      </c>
      <c r="D280" s="2" t="str">
        <f t="shared" si="3"/>
        <v>Error?</v>
      </c>
    </row>
    <row r="281" spans="1:4" x14ac:dyDescent="0.2">
      <c r="A281" s="5">
        <v>220</v>
      </c>
      <c r="B281" s="138">
        <f>'Assets-Liab 5-6'!M41</f>
        <v>1055757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222361</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222361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12300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12300</v>
      </c>
      <c r="C727" s="2" t="s">
        <v>594</v>
      </c>
      <c r="D727" s="2" t="str">
        <f t="shared" si="10"/>
        <v>Error?</v>
      </c>
    </row>
    <row r="728" spans="1:4" x14ac:dyDescent="0.2">
      <c r="A728" s="5">
        <v>667</v>
      </c>
      <c r="B728" s="138">
        <f>'Expenditures 15-22'!C44</f>
        <v>72961</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72961</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53821</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20802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20802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159884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382245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7424</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7424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2781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2781</v>
      </c>
      <c r="C785" s="2" t="s">
        <v>594</v>
      </c>
      <c r="D785" s="2" t="str">
        <f t="shared" si="11"/>
        <v>Error?</v>
      </c>
    </row>
    <row r="786" spans="1:4" x14ac:dyDescent="0.2">
      <c r="A786" s="5">
        <v>725</v>
      </c>
      <c r="B786" s="138">
        <f>'Expenditures 15-22'!D44</f>
        <v>14150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14150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8557</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4246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4246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29734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37158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11735</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11735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39913</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39913</v>
      </c>
      <c r="C843" s="2" t="s">
        <v>594</v>
      </c>
      <c r="D843" s="2" t="str">
        <f t="shared" si="12"/>
        <v>Error?</v>
      </c>
    </row>
    <row r="844" spans="1:4" x14ac:dyDescent="0.2">
      <c r="A844" s="5">
        <v>783</v>
      </c>
      <c r="B844" s="138">
        <f>'Expenditures 15-22'!E44</f>
        <v>60063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60063</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13417</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2013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2013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115406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198506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43546</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43546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1354</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1354</v>
      </c>
      <c r="C901" s="2" t="s">
        <v>594</v>
      </c>
      <c r="D901" s="2" t="str">
        <f t="shared" si="13"/>
        <v>Error?</v>
      </c>
    </row>
    <row r="902" spans="1:4" x14ac:dyDescent="0.2">
      <c r="A902" s="5">
        <v>841</v>
      </c>
      <c r="B902" s="138">
        <f>'Expenditures 15-22'!F44</f>
        <v>5218</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5218</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6761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50307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79139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79139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629</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629</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79768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909493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909493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364205</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364205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56348</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56348</v>
      </c>
      <c r="C1115" s="2" t="s">
        <v>594</v>
      </c>
      <c r="D1115" s="2" t="str">
        <f t="shared" si="16"/>
        <v>Error?</v>
      </c>
    </row>
    <row r="1116" spans="1:4" x14ac:dyDescent="0.2">
      <c r="A1116" s="5">
        <v>1055</v>
      </c>
      <c r="B1116" s="138">
        <f>'Expenditures 15-22'!K44</f>
        <v>152392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152392</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76424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27250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27250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312414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980858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1657477</v>
      </c>
      <c r="C1152" s="2" t="s">
        <v>594</v>
      </c>
      <c r="D1152" s="2" t="str">
        <f t="shared" si="17"/>
        <v>Error?</v>
      </c>
    </row>
    <row r="1153" spans="1:4" x14ac:dyDescent="0.2">
      <c r="A1153" s="5">
        <v>1092</v>
      </c>
      <c r="B1153" s="138">
        <f>'Expenditures 15-22'!K115</f>
        <v>338997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112630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451627</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1084649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1084649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79768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79768</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108660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108660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1055757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1055757</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556413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556413</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105575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105575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108660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108660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553328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553328</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502429</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502429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909493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980858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257201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309684</v>
      </c>
      <c r="C2551" s="2" t="s">
        <v>594</v>
      </c>
      <c r="D2551" s="2" t="str">
        <f t="shared" si="38"/>
        <v>Error?</v>
      </c>
    </row>
    <row r="2552" spans="1:4" x14ac:dyDescent="0.2">
      <c r="A2552" s="10">
        <v>2491</v>
      </c>
      <c r="D2552" s="2" t="str">
        <f t="shared" si="38"/>
        <v>OK</v>
      </c>
    </row>
    <row r="2553" spans="1:4" x14ac:dyDescent="0.2">
      <c r="A2553" s="5">
        <v>2492</v>
      </c>
      <c r="B2553" s="138">
        <f>'Acct Summary 7-8'!C6</f>
        <v>1395837</v>
      </c>
      <c r="C2553" s="2" t="s">
        <v>594</v>
      </c>
      <c r="D2553" s="2" t="str">
        <f t="shared" si="38"/>
        <v>Error?</v>
      </c>
    </row>
    <row r="2554" spans="1:4" x14ac:dyDescent="0.2">
      <c r="A2554" s="5">
        <v>2493</v>
      </c>
      <c r="B2554" s="138">
        <f>'Acct Summary 7-8'!C7</f>
        <v>290953</v>
      </c>
      <c r="C2554" s="2" t="s">
        <v>594</v>
      </c>
      <c r="D2554" s="2" t="str">
        <f t="shared" si="38"/>
        <v>Error?</v>
      </c>
    </row>
    <row r="2555" spans="1:4" x14ac:dyDescent="0.2">
      <c r="A2555" s="5">
        <v>2494</v>
      </c>
      <c r="B2555" s="138">
        <f>'Acct Summary 7-8'!C8</f>
        <v>1996474</v>
      </c>
      <c r="C2555" s="2" t="s">
        <v>594</v>
      </c>
      <c r="D2555" s="2" t="str">
        <f t="shared" si="38"/>
        <v>Error?</v>
      </c>
    </row>
    <row r="2556" spans="1:4" x14ac:dyDescent="0.2">
      <c r="A2556" s="5">
        <v>2495</v>
      </c>
      <c r="B2556" s="138">
        <f>'Acct Summary 7-8'!C12</f>
        <v>364205</v>
      </c>
      <c r="C2556" s="2" t="s">
        <v>594</v>
      </c>
      <c r="D2556" s="2" t="str">
        <f t="shared" si="38"/>
        <v>Error?</v>
      </c>
    </row>
    <row r="2557" spans="1:4" x14ac:dyDescent="0.2">
      <c r="A2557" s="5">
        <v>2496</v>
      </c>
      <c r="B2557" s="138">
        <f>'Acct Summary 7-8'!C13</f>
        <v>312414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980858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1657477</v>
      </c>
      <c r="C2561" s="2" t="s">
        <v>594</v>
      </c>
      <c r="D2561" s="2" t="str">
        <f t="shared" si="39"/>
        <v>Error?</v>
      </c>
    </row>
    <row r="2562" spans="1:4" x14ac:dyDescent="0.2">
      <c r="A2562" s="5">
        <v>2501</v>
      </c>
      <c r="B2562" s="138">
        <f>'Acct Summary 7-8'!C20</f>
        <v>338997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53821</v>
      </c>
      <c r="D2718" s="2" t="str">
        <f t="shared" si="41"/>
        <v>Error?</v>
      </c>
    </row>
    <row r="2719" spans="1:4" x14ac:dyDescent="0.2">
      <c r="A2719" s="5">
        <v>2658</v>
      </c>
      <c r="B2719" s="138">
        <f>'Expenditures 15-22'!D51</f>
        <v>8557</v>
      </c>
      <c r="D2719" s="2" t="str">
        <f t="shared" si="41"/>
        <v>Error?</v>
      </c>
    </row>
    <row r="2720" spans="1:4" x14ac:dyDescent="0.2">
      <c r="A2720" s="5">
        <v>2659</v>
      </c>
      <c r="B2720" s="138">
        <f>'Expenditures 15-22'!E51</f>
        <v>13417</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629</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76424</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71365</v>
      </c>
      <c r="C2789" s="2" t="s">
        <v>594</v>
      </c>
      <c r="D2789" s="2" t="str">
        <f t="shared" si="42"/>
        <v>Error?</v>
      </c>
    </row>
    <row r="2790" spans="1:4" x14ac:dyDescent="0.2">
      <c r="A2790" s="5">
        <v>2729</v>
      </c>
      <c r="B2790" s="138">
        <f>'Expenditures 15-22'!E102</f>
        <v>71365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71365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909493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980858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338997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451627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33016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2029490</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33016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1690493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451627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290953</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211307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98377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309684</v>
      </c>
      <c r="C5120" s="2" t="s">
        <v>594</v>
      </c>
      <c r="D5120" s="2" t="str">
        <f t="shared" si="79"/>
        <v>Error?</v>
      </c>
    </row>
    <row r="5121" spans="1:4" x14ac:dyDescent="0.2">
      <c r="A5121" s="5">
        <v>5060</v>
      </c>
      <c r="B5121" s="138">
        <f>'Revenues 9-14'!C109</f>
        <v>309684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1395837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1395837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1395837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1395837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290953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290953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290953</v>
      </c>
      <c r="C5326" s="2" t="s">
        <v>594</v>
      </c>
      <c r="D5326" s="2" t="str">
        <f t="shared" si="82"/>
        <v>Error?</v>
      </c>
    </row>
    <row r="5327" spans="1:4" x14ac:dyDescent="0.2">
      <c r="A5327" s="5">
        <v>5266</v>
      </c>
      <c r="B5327" s="138">
        <f>'Revenues 9-14'!C275</f>
        <v>1996474</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338997</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0.75061278444379986</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105575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0</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7" t="s">
        <v>1253</v>
      </c>
      <c r="B2" s="2397"/>
      <c r="C2" s="2397"/>
      <c r="D2" s="2397"/>
      <c r="E2" s="2397"/>
      <c r="F2" s="2397"/>
      <c r="G2" s="2397"/>
      <c r="H2" s="2397"/>
      <c r="I2" s="2397"/>
      <c r="J2" s="2397"/>
      <c r="K2" s="2397"/>
      <c r="L2" s="2397"/>
    </row>
    <row r="3" spans="1:29" ht="13.5" customHeight="1" x14ac:dyDescent="0.2">
      <c r="A3" s="2428" t="s">
        <v>1252</v>
      </c>
      <c r="B3" s="2428"/>
      <c r="C3" s="2428"/>
      <c r="D3" s="2428"/>
      <c r="E3" s="2428"/>
      <c r="F3" s="2428"/>
      <c r="G3" s="2428"/>
      <c r="H3" s="2428"/>
      <c r="I3" s="2428"/>
      <c r="J3" s="2428"/>
      <c r="K3" s="2428"/>
      <c r="L3" s="2428"/>
    </row>
    <row r="4" spans="1:29" ht="13.5" customHeight="1" x14ac:dyDescent="0.2">
      <c r="A4" s="2397" t="s">
        <v>1799</v>
      </c>
      <c r="B4" s="2418"/>
      <c r="C4" s="2418"/>
      <c r="D4" s="2418"/>
      <c r="E4" s="2418"/>
      <c r="F4" s="2418"/>
      <c r="G4" s="2418"/>
      <c r="H4" s="2418"/>
      <c r="I4" s="2418"/>
      <c r="J4" s="2418"/>
      <c r="K4" s="2418"/>
      <c r="L4" s="241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Eastern IL EFE System</v>
      </c>
      <c r="B7" s="2420"/>
      <c r="C7" s="2420"/>
      <c r="D7" s="2421"/>
      <c r="E7" s="2422">
        <f>COVER!A13</f>
        <v>11015735045</v>
      </c>
      <c r="F7" s="2423"/>
      <c r="G7" s="2429" t="str">
        <f>COVER!T23</f>
        <v>065-007373</v>
      </c>
      <c r="H7" s="2430"/>
      <c r="I7" s="2430"/>
      <c r="J7" s="2430"/>
      <c r="K7" s="2430"/>
      <c r="L7" s="243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2"/>
      <c r="B9" s="2433"/>
      <c r="C9" s="2433"/>
      <c r="D9" s="2433"/>
      <c r="E9" s="2433"/>
      <c r="F9" s="2434"/>
      <c r="G9" s="2403" t="str">
        <f>COVER!T13</f>
        <v>JAMES D. MOTLEY, CPA</v>
      </c>
      <c r="H9" s="2435"/>
      <c r="I9" s="2435"/>
      <c r="J9" s="2435"/>
      <c r="K9" s="2435"/>
      <c r="L9" s="2436"/>
    </row>
    <row r="10" spans="1:29" ht="13.5" customHeight="1" x14ac:dyDescent="0.2">
      <c r="A10" s="2409" t="str">
        <f>COVER!A38</f>
        <v>BOBBI MATTINGLY</v>
      </c>
      <c r="B10" s="2410"/>
      <c r="C10" s="2410"/>
      <c r="D10" s="2410"/>
      <c r="E10" s="2410"/>
      <c r="F10" s="2411"/>
      <c r="G10" s="2403" t="str">
        <f>COVER!T17</f>
        <v>121 E WASHINGTON STREET</v>
      </c>
      <c r="H10" s="2404"/>
      <c r="I10" s="2404"/>
      <c r="J10" s="2404"/>
      <c r="K10" s="2404"/>
      <c r="L10" s="2405"/>
    </row>
    <row r="11" spans="1:29" ht="13.5" customHeight="1" x14ac:dyDescent="0.2">
      <c r="A11" s="1185" t="s">
        <v>1599</v>
      </c>
      <c r="B11" s="1186"/>
      <c r="C11" s="1187"/>
      <c r="D11" s="1192"/>
      <c r="E11" s="1187"/>
      <c r="F11" s="1191"/>
      <c r="G11" s="2403" t="str">
        <f>COVER!T19</f>
        <v>PARIS</v>
      </c>
      <c r="H11" s="2404"/>
      <c r="I11" s="2404"/>
      <c r="J11" s="2404"/>
      <c r="K11" s="2404"/>
      <c r="L11" s="2405"/>
    </row>
    <row r="12" spans="1:29" ht="13.5" customHeight="1" x14ac:dyDescent="0.2">
      <c r="A12" s="2412" t="s">
        <v>1598</v>
      </c>
      <c r="B12" s="2413"/>
      <c r="C12" s="2413"/>
      <c r="D12" s="2413"/>
      <c r="E12" s="2413"/>
      <c r="F12" s="2414"/>
      <c r="G12" s="2406"/>
      <c r="H12" s="2407"/>
      <c r="I12" s="2407"/>
      <c r="J12" s="2407"/>
      <c r="K12" s="2407"/>
      <c r="L12" s="2408"/>
    </row>
    <row r="13" spans="1:29" ht="13.5" customHeight="1" x14ac:dyDescent="0.2">
      <c r="A13" s="2403"/>
      <c r="B13" s="2404"/>
      <c r="C13" s="2404"/>
      <c r="D13" s="2404"/>
      <c r="E13" s="2404"/>
      <c r="F13" s="2405"/>
      <c r="G13" s="2398" t="s">
        <v>1600</v>
      </c>
      <c r="H13" s="2399"/>
      <c r="I13" s="2415" t="str">
        <f>COVER!T25</f>
        <v>jdmotleycpa@gmail.com</v>
      </c>
      <c r="J13" s="2416"/>
      <c r="K13" s="2416"/>
      <c r="L13" s="2417"/>
    </row>
    <row r="14" spans="1:29" ht="13.5" customHeight="1" x14ac:dyDescent="0.2">
      <c r="A14" s="2403" t="str">
        <f>COVER!A19</f>
        <v>1617 LAKELAND BLVD</v>
      </c>
      <c r="B14" s="2404"/>
      <c r="C14" s="2404"/>
      <c r="D14" s="2404"/>
      <c r="E14" s="2404"/>
      <c r="F14" s="2405"/>
      <c r="G14" s="1196" t="s">
        <v>1247</v>
      </c>
      <c r="H14" s="1194"/>
      <c r="I14" s="1194"/>
      <c r="J14" s="1194"/>
      <c r="K14" s="1194"/>
      <c r="L14" s="1195"/>
    </row>
    <row r="15" spans="1:29" ht="13.5" customHeight="1" x14ac:dyDescent="0.2">
      <c r="A15" s="2403" t="str">
        <f>COVER!A21</f>
        <v>MATTOON</v>
      </c>
      <c r="B15" s="2404"/>
      <c r="C15" s="2404"/>
      <c r="D15" s="2404"/>
      <c r="E15" s="2404"/>
      <c r="F15" s="2405"/>
      <c r="G15" s="2400" t="str">
        <f>COVER!T15</f>
        <v>JAMES D. MOTLEY</v>
      </c>
      <c r="H15" s="2401"/>
      <c r="I15" s="2401"/>
      <c r="J15" s="2401"/>
      <c r="K15" s="2401"/>
      <c r="L15" s="2402"/>
    </row>
    <row r="16" spans="1:29" ht="12.2" customHeight="1" x14ac:dyDescent="0.2">
      <c r="A16" s="2425">
        <f>COVER!A25</f>
        <v>61938</v>
      </c>
      <c r="B16" s="2426"/>
      <c r="C16" s="2426"/>
      <c r="D16" s="2426"/>
      <c r="E16" s="2426"/>
      <c r="F16" s="2427"/>
      <c r="G16" s="2437"/>
      <c r="H16" s="2438"/>
      <c r="I16" s="2438"/>
      <c r="J16" s="2438"/>
      <c r="K16" s="2438"/>
      <c r="L16" s="2439"/>
    </row>
    <row r="17" spans="1:13" ht="12.2" customHeight="1" x14ac:dyDescent="0.2">
      <c r="A17" s="2440"/>
      <c r="B17" s="2426"/>
      <c r="C17" s="2426"/>
      <c r="D17" s="2426"/>
      <c r="E17" s="2426"/>
      <c r="F17" s="2427"/>
      <c r="G17" s="1196" t="s">
        <v>1246</v>
      </c>
      <c r="H17" s="1194"/>
      <c r="I17" s="1194"/>
      <c r="J17" s="1194"/>
      <c r="K17" s="1198" t="s">
        <v>1245</v>
      </c>
      <c r="L17" s="1191"/>
      <c r="M17" s="1184"/>
    </row>
    <row r="18" spans="1:13" ht="12.2" customHeight="1" x14ac:dyDescent="0.2">
      <c r="A18" s="2409"/>
      <c r="B18" s="2410"/>
      <c r="C18" s="2410"/>
      <c r="D18" s="2410"/>
      <c r="E18" s="2410"/>
      <c r="F18" s="2411"/>
      <c r="G18" s="2419" t="str">
        <f>COVER!T21</f>
        <v>217-465-8406</v>
      </c>
      <c r="H18" s="2420"/>
      <c r="I18" s="2420"/>
      <c r="J18" s="2420"/>
      <c r="K18" s="2419" t="str">
        <f>COVER!X21</f>
        <v>217-465-8407</v>
      </c>
      <c r="L18" s="242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1" t="str">
        <f>'Single Audit Cover'!A7</f>
        <v>Eastern IL EFE System</v>
      </c>
      <c r="B1" s="2418"/>
      <c r="C1" s="2418"/>
      <c r="D1" s="2418"/>
    </row>
    <row r="2" spans="1:11" s="1215" customFormat="1" ht="12.75" x14ac:dyDescent="0.2">
      <c r="A2" s="2442">
        <f>'Single Audit Cover'!E7</f>
        <v>11015735045</v>
      </c>
      <c r="B2" s="2443"/>
      <c r="C2" s="2443"/>
      <c r="D2" s="2443"/>
    </row>
    <row r="3" spans="1:11" s="1215" customFormat="1" ht="12.75" x14ac:dyDescent="0.2">
      <c r="A3" s="2441" t="s">
        <v>1593</v>
      </c>
      <c r="B3" s="2418"/>
      <c r="C3" s="2418"/>
      <c r="D3" s="241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5" t="str">
        <f>'Single Audit Cover'!A7</f>
        <v>Eastern IL EFE System</v>
      </c>
      <c r="B1" s="2445"/>
      <c r="C1" s="2445"/>
      <c r="D1" s="2445"/>
      <c r="E1" s="2445"/>
    </row>
    <row r="2" spans="1:5" x14ac:dyDescent="0.2">
      <c r="A2" s="2446">
        <f>'Single Audit Cover'!E7</f>
        <v>11015735045</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60" t="s">
        <v>1305</v>
      </c>
    </row>
    <row r="10" spans="1:5" x14ac:dyDescent="0.2">
      <c r="A10" s="1261" t="s">
        <v>1304</v>
      </c>
      <c r="B10" s="1262" t="s">
        <v>1303</v>
      </c>
      <c r="C10" s="1262"/>
      <c r="D10" s="1263">
        <f>SUM('Acct Summary 7-8'!C7:K7)</f>
        <v>290953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290953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7"/>
      <c r="B24" s="2447"/>
      <c r="D24" s="1268"/>
    </row>
    <row r="25" spans="1:4" x14ac:dyDescent="0.2">
      <c r="A25" s="2444"/>
      <c r="B25" s="2444"/>
      <c r="D25" s="1268"/>
    </row>
    <row r="26" spans="1:4" x14ac:dyDescent="0.2">
      <c r="A26" s="2444"/>
      <c r="B26" s="2444"/>
      <c r="D26" s="1268"/>
    </row>
    <row r="27" spans="1:4" x14ac:dyDescent="0.2">
      <c r="A27" s="2444"/>
      <c r="B27" s="2444"/>
      <c r="D27" s="1268"/>
    </row>
    <row r="28" spans="1:4" x14ac:dyDescent="0.2">
      <c r="A28" s="2444"/>
      <c r="B28" s="2444"/>
      <c r="D28" s="1268"/>
    </row>
    <row r="29" spans="1:4" x14ac:dyDescent="0.2">
      <c r="A29" s="2444"/>
      <c r="B29" s="2444"/>
      <c r="D29" s="1268"/>
    </row>
    <row r="30" spans="1:4" x14ac:dyDescent="0.2">
      <c r="A30" s="2444"/>
      <c r="B30" s="2444"/>
      <c r="D30" s="1268"/>
    </row>
    <row r="32" spans="1:4" x14ac:dyDescent="0.2">
      <c r="A32" s="1260" t="s">
        <v>1295</v>
      </c>
      <c r="D32" s="1263">
        <f>SUM(D19:D30)</f>
        <v>290953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4"/>
      <c r="B40" s="2444"/>
      <c r="D40" s="1268"/>
    </row>
    <row r="41" spans="1:4" x14ac:dyDescent="0.2">
      <c r="A41" s="2444"/>
      <c r="B41" s="2444"/>
      <c r="D41" s="1271"/>
    </row>
    <row r="42" spans="1:4" x14ac:dyDescent="0.2">
      <c r="A42" s="2444"/>
      <c r="B42" s="2444"/>
      <c r="D42" s="1271"/>
    </row>
    <row r="43" spans="1:4" x14ac:dyDescent="0.2">
      <c r="A43" s="2444"/>
      <c r="B43" s="2444"/>
      <c r="D43" s="1271"/>
    </row>
    <row r="44" spans="1:4" x14ac:dyDescent="0.2">
      <c r="A44" s="2444"/>
      <c r="B44" s="2444"/>
      <c r="D44" s="1271"/>
    </row>
    <row r="45" spans="1:4" x14ac:dyDescent="0.2">
      <c r="A45" s="2444"/>
      <c r="B45" s="2444"/>
      <c r="D45" s="1271"/>
    </row>
    <row r="47" spans="1:4" x14ac:dyDescent="0.2">
      <c r="B47" s="1272" t="s">
        <v>1289</v>
      </c>
      <c r="C47" s="1272"/>
      <c r="D47" s="1273">
        <f>SUM(D35:D45)</f>
        <v>0</v>
      </c>
    </row>
    <row r="49" spans="2:4" x14ac:dyDescent="0.2">
      <c r="B49" s="1272" t="s">
        <v>1288</v>
      </c>
      <c r="C49" s="1272"/>
      <c r="D49" s="1273">
        <f>D32-D47</f>
        <v>290953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Eastern IL EFE System</v>
      </c>
      <c r="B1" s="2458"/>
      <c r="C1" s="2458"/>
      <c r="D1" s="2458"/>
      <c r="E1" s="2458"/>
      <c r="F1" s="2458"/>
    </row>
    <row r="2" spans="1:7" ht="13.5" customHeight="1" x14ac:dyDescent="0.2">
      <c r="A2" s="2459">
        <f>'Single Audit Cover'!E7</f>
        <v>11015735045</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0" t="s">
        <v>1332</v>
      </c>
      <c r="D15" s="2455" t="s">
        <v>1331</v>
      </c>
      <c r="E15" s="2455"/>
      <c r="F15" s="2455"/>
    </row>
    <row r="16" spans="1:7" ht="13.5" customHeight="1" x14ac:dyDescent="0.2">
      <c r="A16" s="1282"/>
      <c r="B16" s="1276" t="s">
        <v>1330</v>
      </c>
      <c r="C16" s="1870" t="s">
        <v>1329</v>
      </c>
      <c r="D16" s="2456" t="s">
        <v>1670</v>
      </c>
      <c r="E16" s="2456"/>
      <c r="F16" s="2456"/>
    </row>
    <row r="17" spans="1:6" ht="20.45" customHeight="1" x14ac:dyDescent="0.2">
      <c r="A17" s="1283"/>
      <c r="B17" s="1284"/>
      <c r="C17" s="1285"/>
      <c r="D17" s="2450"/>
      <c r="E17" s="2450"/>
      <c r="F17" s="2450"/>
    </row>
    <row r="18" spans="1:6" ht="20.65" customHeight="1" x14ac:dyDescent="0.2">
      <c r="A18" s="1283"/>
      <c r="B18" s="1284"/>
      <c r="C18" s="1285"/>
      <c r="D18" s="2450"/>
      <c r="E18" s="2450"/>
      <c r="F18" s="2450"/>
    </row>
    <row r="19" spans="1:6" ht="20.65" customHeight="1" x14ac:dyDescent="0.2">
      <c r="A19" s="1283"/>
      <c r="B19" s="1284"/>
      <c r="C19" s="1285"/>
      <c r="D19" s="2450"/>
      <c r="E19" s="2450"/>
      <c r="F19" s="2450"/>
    </row>
    <row r="20" spans="1:6" ht="20.65" customHeight="1" x14ac:dyDescent="0.2">
      <c r="A20" s="1283"/>
      <c r="B20" s="1284"/>
      <c r="C20" s="1285"/>
      <c r="D20" s="2450"/>
      <c r="E20" s="2450"/>
      <c r="F20" s="2450"/>
    </row>
    <row r="21" spans="1:6" ht="20.65" customHeight="1" x14ac:dyDescent="0.2">
      <c r="A21" s="1283"/>
      <c r="B21" s="1284"/>
      <c r="C21" s="1285"/>
      <c r="D21" s="2450"/>
      <c r="E21" s="2450"/>
      <c r="F21" s="2450"/>
    </row>
    <row r="22" spans="1:6" ht="20.65" customHeight="1" x14ac:dyDescent="0.2">
      <c r="A22" s="1283"/>
      <c r="B22" s="1284"/>
      <c r="C22" s="1285"/>
      <c r="D22" s="2450"/>
      <c r="E22" s="2450"/>
      <c r="F22" s="2450"/>
    </row>
    <row r="23" spans="1:6" ht="20.65" customHeight="1" x14ac:dyDescent="0.2">
      <c r="A23" s="1283"/>
      <c r="B23" s="1284"/>
      <c r="C23" s="1285"/>
      <c r="D23" s="2450"/>
      <c r="E23" s="2450"/>
      <c r="F23" s="2450"/>
    </row>
    <row r="24" spans="1:6" ht="20.65" customHeight="1" x14ac:dyDescent="0.2">
      <c r="A24" s="1283"/>
      <c r="B24" s="1284"/>
      <c r="C24" s="1285"/>
      <c r="D24" s="2450"/>
      <c r="E24" s="2450"/>
      <c r="F24" s="2450"/>
    </row>
    <row r="25" spans="1:6" ht="20.65" customHeight="1" x14ac:dyDescent="0.2">
      <c r="A25" s="1283"/>
      <c r="B25" s="1284"/>
      <c r="C25" s="1285"/>
      <c r="D25" s="2450"/>
      <c r="E25" s="2450"/>
      <c r="F25" s="2450"/>
    </row>
    <row r="26" spans="1:6" ht="20.65" customHeight="1" x14ac:dyDescent="0.2">
      <c r="A26" s="1283"/>
      <c r="B26" s="1284"/>
      <c r="C26" s="1285"/>
      <c r="D26" s="2450"/>
      <c r="E26" s="2450"/>
      <c r="F26" s="2450"/>
    </row>
    <row r="27" spans="1:6" ht="20.65" customHeight="1" x14ac:dyDescent="0.2">
      <c r="A27" s="1283"/>
      <c r="B27" s="1284"/>
      <c r="C27" s="1285"/>
      <c r="D27" s="2450"/>
      <c r="E27" s="2450"/>
      <c r="F27" s="2450"/>
    </row>
    <row r="28" spans="1:6" ht="20.65" customHeight="1" x14ac:dyDescent="0.2">
      <c r="A28" s="1283"/>
      <c r="B28" s="1284"/>
      <c r="C28" s="1285"/>
      <c r="D28" s="2450"/>
      <c r="E28" s="2450"/>
      <c r="F28" s="2450"/>
    </row>
    <row r="29" spans="1:6" ht="20.65" customHeight="1" x14ac:dyDescent="0.2">
      <c r="A29" s="1283"/>
      <c r="B29" s="1284"/>
      <c r="C29" s="1285"/>
      <c r="D29" s="2450"/>
      <c r="E29" s="2450"/>
      <c r="F29" s="2450"/>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1" t="s">
        <v>1835</v>
      </c>
      <c r="B32" s="2451"/>
      <c r="C32" s="2451"/>
      <c r="D32" s="2451"/>
      <c r="E32" s="2451"/>
      <c r="F32" s="2451"/>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2">
        <f>+C33+C34</f>
        <v>0</v>
      </c>
      <c r="F34" s="2453"/>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4" t="s">
        <v>1672</v>
      </c>
      <c r="C49" s="2454"/>
      <c r="D49" s="2454"/>
      <c r="E49" s="1399"/>
    </row>
    <row r="50" spans="1:5" s="1300" customFormat="1" ht="3.75" customHeight="1" x14ac:dyDescent="0.2">
      <c r="A50" s="1299"/>
      <c r="B50" s="1869"/>
      <c r="C50" s="1869"/>
      <c r="D50" s="1869"/>
      <c r="E50" s="1399"/>
    </row>
    <row r="51" spans="1:5" s="1300" customFormat="1" ht="20.25" customHeight="1" x14ac:dyDescent="0.2">
      <c r="A51" s="1301">
        <v>6</v>
      </c>
      <c r="B51" s="2449" t="s">
        <v>1632</v>
      </c>
      <c r="C51" s="2449"/>
      <c r="D51" s="2449"/>
    </row>
    <row r="52" spans="1:5" ht="14.25" customHeight="1" x14ac:dyDescent="0.2">
      <c r="A52" s="1301"/>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8" t="str">
        <f>'Single Audit Cover'!A7</f>
        <v>Eastern IL EFE System</v>
      </c>
      <c r="C1" s="2462"/>
      <c r="D1" s="2462"/>
      <c r="E1" s="2462"/>
      <c r="F1" s="2462"/>
      <c r="G1" s="2462"/>
      <c r="H1" s="2462"/>
      <c r="I1" s="2462"/>
      <c r="J1" s="2462"/>
      <c r="K1" s="2462"/>
      <c r="L1" s="2462"/>
      <c r="M1" s="2462"/>
    </row>
    <row r="2" spans="2:14" ht="15" x14ac:dyDescent="0.2">
      <c r="B2" s="2459">
        <f>'Single Audit Cover'!E7</f>
        <v>11015735045</v>
      </c>
      <c r="C2" s="2459"/>
      <c r="D2" s="2459"/>
      <c r="E2" s="2459"/>
      <c r="F2" s="2459"/>
      <c r="G2" s="2459"/>
      <c r="H2" s="2459"/>
      <c r="I2" s="2459"/>
      <c r="J2" s="2459"/>
      <c r="K2" s="2459"/>
      <c r="L2" s="2459"/>
      <c r="M2" s="2459"/>
      <c r="N2" s="1302"/>
    </row>
    <row r="3" spans="2:14" ht="15" x14ac:dyDescent="0.2">
      <c r="B3" s="2463" t="s">
        <v>1281</v>
      </c>
      <c r="C3" s="2463"/>
      <c r="D3" s="2463"/>
      <c r="E3" s="2463"/>
      <c r="F3" s="2463"/>
      <c r="G3" s="2463"/>
      <c r="H3" s="2463"/>
      <c r="I3" s="2463"/>
      <c r="J3" s="2463"/>
      <c r="K3" s="2463"/>
      <c r="L3" s="2463"/>
      <c r="M3" s="2463"/>
      <c r="N3" s="1302"/>
    </row>
    <row r="4" spans="2:14" ht="15" x14ac:dyDescent="0.2">
      <c r="B4" s="2464" t="str">
        <f>'Single Audit Cover'!A4</f>
        <v>Year Ending June 30, 2018</v>
      </c>
      <c r="C4" s="2464"/>
      <c r="D4" s="2464"/>
      <c r="E4" s="2464"/>
      <c r="F4" s="2464"/>
      <c r="G4" s="2464"/>
      <c r="H4" s="2464"/>
      <c r="I4" s="2464"/>
      <c r="J4" s="2464"/>
      <c r="K4" s="2464"/>
      <c r="L4" s="2464"/>
      <c r="M4" s="2464"/>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2081</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2"/>
      <c r="G118" s="1956"/>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Eastern IL EFE System</v>
      </c>
      <c r="C1" s="2477"/>
      <c r="D1" s="2477"/>
      <c r="E1" s="2477"/>
      <c r="F1" s="2477"/>
      <c r="G1" s="2477"/>
      <c r="H1" s="2477"/>
      <c r="I1" s="2477"/>
      <c r="J1" s="1422"/>
    </row>
    <row r="2" spans="2:10" s="317" customFormat="1" ht="12.75" customHeight="1" x14ac:dyDescent="0.2">
      <c r="B2" s="2478">
        <f>'Single Audit Cover'!E7</f>
        <v>11015735045</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c r="E29" s="2483"/>
      <c r="F29" s="2483"/>
      <c r="G29" s="2483"/>
      <c r="H29" s="2483"/>
      <c r="I29" s="2483"/>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4" t="s">
        <v>1854</v>
      </c>
      <c r="D37" s="2485"/>
      <c r="E37" s="2485"/>
      <c r="F37" s="2486"/>
      <c r="G37" s="2484" t="s">
        <v>1674</v>
      </c>
      <c r="H37" s="2485"/>
      <c r="I37" s="2486"/>
    </row>
    <row r="38" spans="2:9" ht="16.5" customHeight="1" x14ac:dyDescent="0.2">
      <c r="B38" s="1444"/>
      <c r="C38" s="2472"/>
      <c r="D38" s="2473"/>
      <c r="E38" s="2473"/>
      <c r="F38" s="2474"/>
      <c r="G38" s="2487"/>
      <c r="H38" s="2488"/>
      <c r="I38" s="2489"/>
    </row>
    <row r="39" spans="2:9" ht="16.5" customHeight="1" x14ac:dyDescent="0.2">
      <c r="B39" s="1444"/>
      <c r="C39" s="2472"/>
      <c r="D39" s="2473"/>
      <c r="E39" s="2473"/>
      <c r="F39" s="2474"/>
      <c r="G39" s="2475"/>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65" t="s">
        <v>1675</v>
      </c>
      <c r="D43" s="2466"/>
      <c r="E43" s="2466"/>
      <c r="F43" s="2467"/>
      <c r="G43" s="2468">
        <f>SUM(G38:I42)</f>
        <v>0</v>
      </c>
      <c r="H43" s="2468"/>
      <c r="I43" s="2468"/>
    </row>
    <row r="44" spans="2:9" ht="12.75" customHeight="1" x14ac:dyDescent="0.2"/>
    <row r="45" spans="2:9" ht="12.75" customHeight="1" x14ac:dyDescent="0.2">
      <c r="B45" s="1435" t="s">
        <v>1951</v>
      </c>
      <c r="D45" s="2469">
        <v>0</v>
      </c>
      <c r="E45" s="247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1"/>
      <c r="F49" s="2471"/>
      <c r="G49" s="247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Eastern IL EFE System</v>
      </c>
      <c r="C1" s="2476"/>
      <c r="D1" s="2476"/>
      <c r="E1" s="2476"/>
      <c r="F1" s="2476"/>
      <c r="G1" s="2476"/>
      <c r="H1" s="2476"/>
      <c r="I1" s="2476"/>
      <c r="J1" s="2476"/>
      <c r="K1" s="2476"/>
      <c r="L1" s="1374"/>
      <c r="M1" s="1374"/>
    </row>
    <row r="2" spans="1:13" ht="12" customHeight="1" x14ac:dyDescent="0.2">
      <c r="B2" s="2478">
        <f>'Single Audit Cover'!E7</f>
        <v>11015735045</v>
      </c>
      <c r="C2" s="2478"/>
      <c r="D2" s="2478"/>
      <c r="E2" s="2478"/>
      <c r="F2" s="2478"/>
      <c r="G2" s="2478"/>
      <c r="H2" s="2478"/>
      <c r="I2" s="2478"/>
      <c r="J2" s="2478"/>
      <c r="K2" s="2478"/>
      <c r="L2" s="1375"/>
      <c r="M2" s="1376"/>
    </row>
    <row r="3" spans="1:13" ht="10.35" customHeight="1" x14ac:dyDescent="0.2">
      <c r="B3" s="2492" t="s">
        <v>1347</v>
      </c>
      <c r="C3" s="2492"/>
      <c r="D3" s="2492"/>
      <c r="E3" s="2492"/>
      <c r="F3" s="2492"/>
      <c r="G3" s="2492"/>
      <c r="H3" s="2492"/>
      <c r="I3" s="2492"/>
      <c r="J3" s="2492"/>
      <c r="K3" s="2492"/>
      <c r="L3" s="1377"/>
      <c r="M3" s="1377"/>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3" t="s">
        <v>1363</v>
      </c>
      <c r="C7" s="2493"/>
      <c r="D7" s="2494"/>
      <c r="E7" s="2494"/>
      <c r="F7" s="2494"/>
      <c r="G7" s="2494"/>
      <c r="H7" s="2494"/>
      <c r="I7" s="2494"/>
      <c r="J7" s="2494"/>
      <c r="K7" s="2494"/>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1"/>
      <c r="C14" s="2491"/>
      <c r="D14" s="2491"/>
      <c r="E14" s="2491"/>
      <c r="F14" s="2491"/>
      <c r="G14" s="2491"/>
      <c r="H14" s="2491"/>
      <c r="I14" s="2491"/>
      <c r="J14" s="2491"/>
      <c r="K14" s="2491"/>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1"/>
      <c r="C17" s="2491"/>
      <c r="D17" s="2491"/>
      <c r="E17" s="2491"/>
      <c r="F17" s="2491"/>
      <c r="G17" s="2491"/>
      <c r="H17" s="2491"/>
      <c r="I17" s="2491"/>
      <c r="J17" s="2491"/>
      <c r="K17" s="2491"/>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5"/>
      <c r="C20" s="2495"/>
      <c r="D20" s="2491"/>
      <c r="E20" s="2491"/>
      <c r="F20" s="2491"/>
      <c r="G20" s="2491"/>
      <c r="H20" s="2491"/>
      <c r="I20" s="2491"/>
      <c r="J20" s="2491"/>
      <c r="K20" s="2491"/>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1"/>
      <c r="C23" s="2491"/>
      <c r="D23" s="2491"/>
      <c r="E23" s="2491"/>
      <c r="F23" s="2491"/>
      <c r="G23" s="2491"/>
      <c r="H23" s="2491"/>
      <c r="I23" s="2491"/>
      <c r="J23" s="2491"/>
      <c r="K23" s="2491"/>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1"/>
      <c r="C26" s="2491"/>
      <c r="D26" s="2491"/>
      <c r="E26" s="2491"/>
      <c r="F26" s="2491"/>
      <c r="G26" s="2491"/>
      <c r="H26" s="2491"/>
      <c r="I26" s="2491"/>
      <c r="J26" s="2491"/>
      <c r="K26" s="2491"/>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0"/>
      <c r="C29" s="2490"/>
      <c r="D29" s="2491"/>
      <c r="E29" s="2491"/>
      <c r="F29" s="2491"/>
      <c r="G29" s="2491"/>
      <c r="H29" s="2491"/>
      <c r="I29" s="2491"/>
      <c r="J29" s="2491"/>
      <c r="K29" s="2491"/>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0"/>
      <c r="C32" s="2490"/>
      <c r="D32" s="2491"/>
      <c r="E32" s="2491"/>
      <c r="F32" s="2491"/>
      <c r="G32" s="2491"/>
      <c r="H32" s="2491"/>
      <c r="I32" s="2491"/>
      <c r="J32" s="2491"/>
      <c r="K32" s="2491"/>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9" t="str">
        <f>'Single Audit Cover'!A7</f>
        <v>Eastern IL EFE System</v>
      </c>
      <c r="C1" s="2499"/>
      <c r="D1" s="2499"/>
      <c r="E1" s="2499"/>
      <c r="F1" s="2499"/>
      <c r="G1" s="2499"/>
      <c r="H1" s="2499"/>
      <c r="I1" s="2499"/>
      <c r="J1" s="2499"/>
      <c r="K1" s="2499"/>
      <c r="L1" s="1465"/>
    </row>
    <row r="2" spans="1:12" ht="12.75" customHeight="1" x14ac:dyDescent="0.2">
      <c r="B2" s="2500">
        <f>'Single Audit Cover'!E7</f>
        <v>11015735045</v>
      </c>
      <c r="C2" s="2500"/>
      <c r="D2" s="2500"/>
      <c r="E2" s="2500"/>
      <c r="F2" s="2500"/>
      <c r="G2" s="2500"/>
      <c r="H2" s="2500"/>
      <c r="I2" s="2500"/>
      <c r="J2" s="2500"/>
      <c r="K2" s="2500"/>
      <c r="L2" s="1466"/>
    </row>
    <row r="3" spans="1:12" ht="12.75" customHeight="1" x14ac:dyDescent="0.2">
      <c r="B3" s="2492" t="s">
        <v>1347</v>
      </c>
      <c r="C3" s="2492"/>
      <c r="D3" s="2492"/>
      <c r="E3" s="2492"/>
      <c r="F3" s="2492"/>
      <c r="G3" s="2492"/>
      <c r="H3" s="2492"/>
      <c r="I3" s="2492"/>
      <c r="J3" s="2492"/>
      <c r="K3" s="2492"/>
      <c r="L3" s="1377"/>
    </row>
    <row r="4" spans="1:12" ht="12.75" customHeight="1" x14ac:dyDescent="0.2">
      <c r="B4" s="2492" t="str">
        <f>'Single Audit Cover'!A4</f>
        <v>Year Ending June 30, 2018</v>
      </c>
      <c r="C4" s="2492"/>
      <c r="D4" s="2492"/>
      <c r="E4" s="2492"/>
      <c r="F4" s="2492"/>
      <c r="G4" s="2492"/>
      <c r="H4" s="2492"/>
      <c r="I4" s="2492"/>
      <c r="J4" s="2492"/>
      <c r="K4" s="2492"/>
      <c r="L4" s="1377"/>
    </row>
    <row r="5" spans="1:12" ht="5.25" customHeight="1" x14ac:dyDescent="0.2">
      <c r="B5" s="1260" t="s">
        <v>1231</v>
      </c>
      <c r="C5" s="1260"/>
      <c r="L5" s="322"/>
    </row>
    <row r="6" spans="1:12" ht="30.75" customHeight="1" x14ac:dyDescent="0.2">
      <c r="A6" s="322"/>
      <c r="B6" s="2501" t="s">
        <v>1375</v>
      </c>
      <c r="C6" s="2501"/>
      <c r="D6" s="2501"/>
      <c r="E6" s="2501"/>
      <c r="F6" s="2501"/>
      <c r="G6" s="2501"/>
      <c r="H6" s="2501"/>
      <c r="I6" s="2501"/>
      <c r="J6" s="2501"/>
      <c r="K6" s="2501"/>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6"/>
      <c r="E14" s="2496"/>
      <c r="F14" s="2496"/>
      <c r="H14" s="1475" t="s">
        <v>1370</v>
      </c>
      <c r="I14" s="2497"/>
      <c r="J14" s="2497"/>
      <c r="K14" s="249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7"/>
      <c r="E16" s="2497"/>
      <c r="F16" s="2497"/>
      <c r="G16" s="2497"/>
      <c r="H16" s="2497"/>
      <c r="I16" s="2497"/>
      <c r="J16" s="2497"/>
      <c r="K16" s="2497"/>
      <c r="L16" s="322"/>
    </row>
    <row r="17" spans="2:12" ht="13.5" customHeight="1" x14ac:dyDescent="0.2">
      <c r="B17" s="1387" t="s">
        <v>1368</v>
      </c>
      <c r="C17" s="1387"/>
      <c r="D17" s="2498"/>
      <c r="E17" s="2498"/>
      <c r="F17" s="2498"/>
      <c r="G17" s="2498"/>
      <c r="H17" s="2498"/>
      <c r="I17" s="2498"/>
      <c r="J17" s="2498"/>
      <c r="K17" s="249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1"/>
      <c r="C20" s="2491"/>
      <c r="D20" s="2491"/>
      <c r="E20" s="2491"/>
      <c r="F20" s="2491"/>
      <c r="G20" s="2491"/>
      <c r="H20" s="2491"/>
      <c r="I20" s="2491"/>
      <c r="J20" s="2491"/>
      <c r="K20" s="2491"/>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Eastern IL EFE System</v>
      </c>
      <c r="C1" s="2476"/>
      <c r="D1" s="2476"/>
      <c r="E1" s="1491"/>
    </row>
    <row r="2" spans="2:5" s="1282" customFormat="1" ht="12.75" customHeight="1" x14ac:dyDescent="0.2">
      <c r="B2" s="2478">
        <f>'Single Audit Cover'!E7</f>
        <v>11015735045</v>
      </c>
      <c r="C2" s="2478"/>
      <c r="D2" s="2478"/>
      <c r="E2" s="1492"/>
    </row>
    <row r="3" spans="2:5" ht="12.75" customHeight="1" x14ac:dyDescent="0.2">
      <c r="B3" s="2492" t="s">
        <v>1869</v>
      </c>
      <c r="C3" s="2492"/>
      <c r="D3" s="2492"/>
      <c r="E3" s="1274"/>
    </row>
    <row r="4" spans="2:5" s="1282" customFormat="1" ht="12.75" customHeight="1" x14ac:dyDescent="0.2">
      <c r="B4" s="2502" t="str">
        <f>'Single Audit Cover'!A4</f>
        <v>Year Ending June 30, 2018</v>
      </c>
      <c r="C4" s="2502"/>
      <c r="D4" s="2502"/>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1996474</v>
      </c>
      <c r="E16" s="356"/>
      <c r="F16" s="1755">
        <f>SUM('Acct Summary 7-8'!C17,'Acct Summary 7-8'!D17,'Acct Summary 7-8'!F17)</f>
        <v>1657477</v>
      </c>
      <c r="G16" s="356"/>
      <c r="H16" s="1755">
        <f>SUM(D16-F16)</f>
        <v>338997</v>
      </c>
      <c r="I16" s="222"/>
      <c r="J16" s="1755">
        <f>SUM('Acct Summary 7-8'!C81,'Acct Summary 7-8'!D81,'Acct Summary 7-8'!F81,'Acct Summary 7-8'!I81)</f>
        <v>451627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Eastern IL EFE System</v>
      </c>
      <c r="E7" s="391"/>
      <c r="G7" s="252"/>
      <c r="H7" s="387"/>
      <c r="I7" s="387"/>
      <c r="J7" s="387"/>
      <c r="K7" s="387"/>
      <c r="L7" s="329"/>
      <c r="M7" s="329"/>
      <c r="N7" s="329"/>
      <c r="O7" s="329"/>
      <c r="P7" s="329"/>
    </row>
    <row r="8" spans="1:18" ht="12.75" x14ac:dyDescent="0.2">
      <c r="A8" s="329"/>
      <c r="B8" s="329"/>
      <c r="C8" s="389" t="s">
        <v>1187</v>
      </c>
      <c r="D8" s="392">
        <f>COVER!A13</f>
        <v>11015735045</v>
      </c>
      <c r="E8" s="393"/>
      <c r="G8" s="329"/>
      <c r="H8" s="329"/>
      <c r="I8" s="329"/>
      <c r="J8" s="329"/>
      <c r="K8" s="329"/>
      <c r="L8" s="329"/>
      <c r="M8" s="329"/>
      <c r="N8" s="329"/>
      <c r="O8" s="329"/>
      <c r="P8" s="329"/>
    </row>
    <row r="9" spans="1:18" ht="12.75" x14ac:dyDescent="0.2">
      <c r="A9" s="329"/>
      <c r="B9" s="329"/>
      <c r="C9" s="389" t="s">
        <v>737</v>
      </c>
      <c r="D9" s="394" t="str">
        <f>COVER!A15</f>
        <v>Clark, Coles, Cumberland, Douglas, Edgar, 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451627</v>
      </c>
      <c r="I12" s="404"/>
      <c r="J12" s="404"/>
      <c r="K12" s="405">
        <f>TRUNC((H12/H13*100000),5)/100000</f>
        <v>0.22621231230000002</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1996474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1657477</v>
      </c>
      <c r="I17" s="404"/>
      <c r="J17" s="416"/>
      <c r="K17" s="405">
        <f>TRUNC((H17/H18*100000),5)/100000</f>
        <v>0.8302021463</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1996474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451627</v>
      </c>
      <c r="I24" s="422"/>
      <c r="J24" s="422"/>
      <c r="K24" s="423">
        <f>TRUNC(((H24/H25*100000)/100000),2)</f>
        <v>98.09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4604.1027800000002</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4" zoomScaleNormal="84" workbookViewId="0">
      <pane ySplit="2" topLeftCell="A4" activePane="bottomLeft" state="frozen"/>
      <selection activeCell="A47" sqref="A47"/>
      <selection pane="bottomLeft" activeCell="A4" sqref="A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1"/>
      <c r="D3" s="1582"/>
      <c r="E3" s="1582"/>
      <c r="F3" s="1582"/>
      <c r="G3" s="1582"/>
      <c r="H3" s="1582"/>
      <c r="I3" s="1582"/>
      <c r="J3" s="1582"/>
      <c r="K3" s="1582"/>
      <c r="L3" s="1582"/>
      <c r="M3" s="1583"/>
      <c r="N3" s="1584"/>
    </row>
    <row r="4" spans="1:14" ht="13.5" customHeight="1" x14ac:dyDescent="0.2">
      <c r="A4" s="463" t="s">
        <v>1750</v>
      </c>
      <c r="B4" s="464"/>
      <c r="C4" s="465">
        <v>451627</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451627</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6" t="s">
        <v>149</v>
      </c>
      <c r="B14" s="2127"/>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1055757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1055757</v>
      </c>
      <c r="N23" s="1710">
        <f>SUM(N21:N22)</f>
        <v>0</v>
      </c>
    </row>
    <row r="24" spans="1:14" ht="18" customHeight="1" thickTop="1" x14ac:dyDescent="0.2">
      <c r="A24" s="2128" t="s">
        <v>619</v>
      </c>
      <c r="B24" s="2129"/>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0" t="s">
        <v>550</v>
      </c>
      <c r="B35" s="2131"/>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257201</v>
      </c>
      <c r="D38" s="466"/>
      <c r="E38" s="466"/>
      <c r="F38" s="466"/>
      <c r="G38" s="466"/>
      <c r="H38" s="466"/>
      <c r="I38" s="466"/>
      <c r="J38" s="467"/>
      <c r="K38" s="466"/>
      <c r="L38" s="481"/>
      <c r="M38" s="497"/>
      <c r="N38" s="497"/>
    </row>
    <row r="39" spans="1:14" s="329" customFormat="1" ht="13.5" customHeight="1" x14ac:dyDescent="0.2">
      <c r="A39" s="496" t="s">
        <v>360</v>
      </c>
      <c r="B39" s="483">
        <v>730</v>
      </c>
      <c r="C39" s="466">
        <v>194426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1055757</v>
      </c>
      <c r="N40" s="497"/>
    </row>
    <row r="41" spans="1:14" ht="13.5" customHeight="1" thickBot="1" x14ac:dyDescent="0.25">
      <c r="A41" s="1758" t="s">
        <v>676</v>
      </c>
      <c r="B41" s="1728"/>
      <c r="C41" s="1710">
        <f>(SUM(C34,C37,C38,C39))</f>
        <v>451627</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1055757</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86" zoomScaleNormal="86" zoomScaleSheetLayoutView="100" workbookViewId="0">
      <pane ySplit="2" topLeftCell="A60"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5"/>
      <c r="D3" s="1596"/>
      <c r="E3" s="1596"/>
      <c r="F3" s="1596"/>
      <c r="G3" s="1596"/>
      <c r="H3" s="1596"/>
      <c r="I3" s="1596"/>
      <c r="J3" s="1596"/>
      <c r="K3" s="1597"/>
      <c r="L3" s="506"/>
    </row>
    <row r="4" spans="1:13" ht="15.75" customHeight="1" x14ac:dyDescent="0.2">
      <c r="A4" s="1953" t="s">
        <v>1579</v>
      </c>
      <c r="B4" s="1954">
        <v>1000</v>
      </c>
      <c r="C4" s="1764">
        <f>'Revenues 9-14'!C109</f>
        <v>309684</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1395837</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290953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1996474</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33016</v>
      </c>
      <c r="D9" s="516"/>
      <c r="E9" s="481"/>
      <c r="F9" s="481"/>
      <c r="G9" s="517"/>
      <c r="H9" s="481"/>
      <c r="I9" s="509" t="s">
        <v>1231</v>
      </c>
      <c r="J9" s="478"/>
      <c r="K9" s="481"/>
      <c r="L9" s="347"/>
    </row>
    <row r="10" spans="1:13" s="519" customFormat="1" ht="13.5" thickBot="1" x14ac:dyDescent="0.25">
      <c r="A10" s="1758" t="s">
        <v>1235</v>
      </c>
      <c r="B10" s="1731"/>
      <c r="C10" s="1710">
        <f>SUM(C8:C9)</f>
        <v>2029490</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6" t="s">
        <v>1238</v>
      </c>
      <c r="B11" s="2127"/>
      <c r="C11" s="1592"/>
      <c r="D11" s="1593"/>
      <c r="E11" s="1593"/>
      <c r="F11" s="1593"/>
      <c r="G11" s="1593"/>
      <c r="H11" s="1593"/>
      <c r="I11" s="1593"/>
      <c r="J11" s="1593"/>
      <c r="K11" s="1594"/>
      <c r="L11" s="518"/>
    </row>
    <row r="12" spans="1:13" ht="15.75" customHeight="1" x14ac:dyDescent="0.2">
      <c r="A12" s="1598" t="s">
        <v>476</v>
      </c>
      <c r="B12" s="1600">
        <v>1000</v>
      </c>
      <c r="C12" s="1764">
        <f>'Expenditures 15-22'!K33</f>
        <v>364205</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312414</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980858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1657477</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33016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1690493</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2" t="s">
        <v>1754</v>
      </c>
      <c r="B20" s="2143"/>
      <c r="C20" s="1768">
        <f>C8-C17</f>
        <v>338997</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4" t="s">
        <v>616</v>
      </c>
      <c r="B21" s="2155"/>
      <c r="C21" s="1592"/>
      <c r="D21" s="1593"/>
      <c r="E21" s="1593"/>
      <c r="F21" s="1593"/>
      <c r="G21" s="1593"/>
      <c r="H21" s="1593"/>
      <c r="I21" s="1593"/>
      <c r="J21" s="1593"/>
      <c r="K21" s="1594"/>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4" t="s">
        <v>1239</v>
      </c>
      <c r="B77" s="2135"/>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8" t="s">
        <v>618</v>
      </c>
      <c r="B78" s="2139"/>
      <c r="C78" s="1724">
        <f t="shared" ref="C78:K78" si="9">C20+C77</f>
        <v>338997</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2071</v>
      </c>
      <c r="B79" s="534"/>
      <c r="C79" s="478">
        <v>112630</v>
      </c>
      <c r="D79" s="535"/>
      <c r="E79" s="535"/>
      <c r="F79" s="535"/>
      <c r="G79" s="535"/>
      <c r="H79" s="535"/>
      <c r="I79" s="535"/>
      <c r="J79" s="535"/>
      <c r="K79" s="535"/>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2072</v>
      </c>
      <c r="B81" s="2137"/>
      <c r="C81" s="1710">
        <f>(SUM(C78:C80))</f>
        <v>451627</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338997</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0.75061278444379986</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v>98377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211307</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309684</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309684</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1395837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1395837</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4">
        <f t="shared" ref="C172:K172" si="6">SUM(C131,C140,C144,C145:C149,C154,C155:C170,C171)</f>
        <v>1395837</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1395837</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290953</v>
      </c>
      <c r="D227" s="466"/>
      <c r="E227" s="468"/>
      <c r="F227" s="468"/>
      <c r="G227" s="466"/>
      <c r="H227" s="468"/>
      <c r="I227" s="468"/>
      <c r="J227" s="468"/>
      <c r="K227" s="468"/>
    </row>
    <row r="228" spans="1:11" ht="12.75" customHeight="1" thickBot="1" x14ac:dyDescent="0.25">
      <c r="A228" s="1745" t="s">
        <v>1145</v>
      </c>
      <c r="B228" s="1746"/>
      <c r="C228" s="1729">
        <f>SUM(C226:C227)</f>
        <v>290953</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290953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290953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1996474</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107" activePane="bottomLeft" state="frozen"/>
      <selection activeCell="A47" sqref="A47"/>
      <selection pane="bottomLeft" activeCell="E138" sqref="E13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8" t="s">
        <v>315</v>
      </c>
      <c r="B3" s="217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222361</v>
      </c>
      <c r="D13" s="466">
        <v>7424</v>
      </c>
      <c r="E13" s="466">
        <v>11735</v>
      </c>
      <c r="F13" s="466">
        <v>43546</v>
      </c>
      <c r="G13" s="466">
        <v>79139</v>
      </c>
      <c r="H13" s="466"/>
      <c r="I13" s="467"/>
      <c r="J13" s="467"/>
      <c r="K13" s="1693">
        <f t="shared" si="0"/>
        <v>364205</v>
      </c>
      <c r="L13" s="466">
        <v>618890</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222361</v>
      </c>
      <c r="D33" s="1692">
        <f t="shared" ref="D33:L33" si="1">SUM(D5:D32)</f>
        <v>7424</v>
      </c>
      <c r="E33" s="1692">
        <f t="shared" si="1"/>
        <v>11735</v>
      </c>
      <c r="F33" s="1692">
        <f t="shared" si="1"/>
        <v>43546</v>
      </c>
      <c r="G33" s="1692">
        <f t="shared" si="1"/>
        <v>79139</v>
      </c>
      <c r="H33" s="1692">
        <f t="shared" si="1"/>
        <v>0</v>
      </c>
      <c r="I33" s="1692">
        <f t="shared" si="1"/>
        <v>0</v>
      </c>
      <c r="J33" s="1692">
        <f t="shared" si="1"/>
        <v>0</v>
      </c>
      <c r="K33" s="1692">
        <f t="shared" si="1"/>
        <v>364205</v>
      </c>
      <c r="L33" s="1692">
        <f t="shared" si="1"/>
        <v>618890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12300</v>
      </c>
      <c r="D37" s="466">
        <v>2781</v>
      </c>
      <c r="E37" s="466">
        <v>39913</v>
      </c>
      <c r="F37" s="466">
        <v>1354</v>
      </c>
      <c r="G37" s="466"/>
      <c r="H37" s="466"/>
      <c r="I37" s="467"/>
      <c r="J37" s="467"/>
      <c r="K37" s="1693">
        <f t="shared" si="2"/>
        <v>56348</v>
      </c>
      <c r="L37" s="466">
        <v>83598</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12300</v>
      </c>
      <c r="D42" s="1692">
        <f t="shared" ref="D42:L42" si="3">SUM(D36:D41)</f>
        <v>2781</v>
      </c>
      <c r="E42" s="1692">
        <f t="shared" si="3"/>
        <v>39913</v>
      </c>
      <c r="F42" s="1692">
        <f t="shared" si="3"/>
        <v>1354</v>
      </c>
      <c r="G42" s="1692">
        <f t="shared" si="3"/>
        <v>0</v>
      </c>
      <c r="H42" s="1692">
        <f t="shared" si="3"/>
        <v>0</v>
      </c>
      <c r="I42" s="1692">
        <f t="shared" si="3"/>
        <v>0</v>
      </c>
      <c r="J42" s="1692">
        <f t="shared" si="3"/>
        <v>0</v>
      </c>
      <c r="K42" s="1692">
        <f t="shared" si="3"/>
        <v>56348</v>
      </c>
      <c r="L42" s="1692">
        <f t="shared" si="3"/>
        <v>83598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72961</v>
      </c>
      <c r="D44" s="481">
        <v>14150</v>
      </c>
      <c r="E44" s="481">
        <v>60063</v>
      </c>
      <c r="F44" s="481">
        <v>5218</v>
      </c>
      <c r="G44" s="481"/>
      <c r="H44" s="481"/>
      <c r="I44" s="467"/>
      <c r="J44" s="467"/>
      <c r="K44" s="1694">
        <f>SUM(C44:J44)</f>
        <v>152392</v>
      </c>
      <c r="L44" s="481">
        <v>159143</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72961</v>
      </c>
      <c r="D47" s="1692">
        <f t="shared" ref="D47:K47" si="4">SUM(D44:D46)</f>
        <v>14150</v>
      </c>
      <c r="E47" s="1692">
        <f t="shared" si="4"/>
        <v>60063</v>
      </c>
      <c r="F47" s="1692">
        <f t="shared" si="4"/>
        <v>5218</v>
      </c>
      <c r="G47" s="1692">
        <f t="shared" si="4"/>
        <v>0</v>
      </c>
      <c r="H47" s="1692">
        <f t="shared" si="4"/>
        <v>0</v>
      </c>
      <c r="I47" s="1692">
        <f t="shared" si="4"/>
        <v>0</v>
      </c>
      <c r="J47" s="1692">
        <f t="shared" si="4"/>
        <v>0</v>
      </c>
      <c r="K47" s="1692">
        <f t="shared" si="4"/>
        <v>152392</v>
      </c>
      <c r="L47" s="1692">
        <f>SUM(L44:L46)</f>
        <v>159143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c r="F50" s="466"/>
      <c r="G50" s="466"/>
      <c r="H50" s="466"/>
      <c r="I50" s="467"/>
      <c r="J50" s="467"/>
      <c r="K50" s="1694">
        <f>SUM(C50:J50)</f>
        <v>0</v>
      </c>
      <c r="L50" s="466"/>
    </row>
    <row r="51" spans="1:14" x14ac:dyDescent="0.2">
      <c r="A51" s="1526" t="s">
        <v>44</v>
      </c>
      <c r="B51" s="615">
        <v>2330</v>
      </c>
      <c r="C51" s="466">
        <v>53821</v>
      </c>
      <c r="D51" s="466">
        <v>8557</v>
      </c>
      <c r="E51" s="466">
        <v>13417</v>
      </c>
      <c r="F51" s="466"/>
      <c r="G51" s="466">
        <v>629</v>
      </c>
      <c r="H51" s="466"/>
      <c r="I51" s="467"/>
      <c r="J51" s="467"/>
      <c r="K51" s="1694">
        <f>SUM(C51:J51)</f>
        <v>76424</v>
      </c>
      <c r="L51" s="466">
        <v>109006</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53821</v>
      </c>
      <c r="D53" s="1692">
        <f t="shared" ref="D53:L53" si="5">SUM(D49:D52)</f>
        <v>8557</v>
      </c>
      <c r="E53" s="1692">
        <f t="shared" si="5"/>
        <v>13417</v>
      </c>
      <c r="F53" s="1692">
        <f t="shared" si="5"/>
        <v>0</v>
      </c>
      <c r="G53" s="1692">
        <f t="shared" si="5"/>
        <v>629</v>
      </c>
      <c r="H53" s="1692">
        <f t="shared" si="5"/>
        <v>0</v>
      </c>
      <c r="I53" s="1692">
        <f t="shared" si="5"/>
        <v>0</v>
      </c>
      <c r="J53" s="1692">
        <f t="shared" si="5"/>
        <v>0</v>
      </c>
      <c r="K53" s="1692">
        <f t="shared" si="5"/>
        <v>76424</v>
      </c>
      <c r="L53" s="1692">
        <f t="shared" si="5"/>
        <v>109006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20802</v>
      </c>
      <c r="D60" s="466">
        <v>4246</v>
      </c>
      <c r="E60" s="466">
        <v>2013</v>
      </c>
      <c r="F60" s="466">
        <v>189</v>
      </c>
      <c r="G60" s="466"/>
      <c r="H60" s="466"/>
      <c r="I60" s="467"/>
      <c r="J60" s="467"/>
      <c r="K60" s="1694">
        <f t="shared" si="7"/>
        <v>27250</v>
      </c>
      <c r="L60" s="466">
        <v>42401</v>
      </c>
      <c r="M60" s="610"/>
      <c r="N60" s="610"/>
    </row>
    <row r="61" spans="1:14" s="343" customFormat="1" x14ac:dyDescent="0.2">
      <c r="A61" s="1526" t="s">
        <v>206</v>
      </c>
      <c r="B61" s="615">
        <v>2540</v>
      </c>
      <c r="C61" s="466"/>
      <c r="D61" s="466"/>
      <c r="E61" s="466"/>
      <c r="F61" s="466"/>
      <c r="G61" s="466"/>
      <c r="H61" s="466"/>
      <c r="I61" s="467"/>
      <c r="J61" s="467"/>
      <c r="K61" s="1694">
        <f t="shared" si="7"/>
        <v>0</v>
      </c>
      <c r="L61" s="466">
        <v>4973</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20802</v>
      </c>
      <c r="D65" s="1692">
        <f t="shared" ref="D65:L65" si="8">SUM(D59:D64)</f>
        <v>4246</v>
      </c>
      <c r="E65" s="1692">
        <f t="shared" si="8"/>
        <v>2013</v>
      </c>
      <c r="F65" s="1692">
        <f t="shared" si="8"/>
        <v>189</v>
      </c>
      <c r="G65" s="1692">
        <f t="shared" si="8"/>
        <v>0</v>
      </c>
      <c r="H65" s="1692">
        <f t="shared" si="8"/>
        <v>0</v>
      </c>
      <c r="I65" s="1692">
        <f t="shared" si="8"/>
        <v>0</v>
      </c>
      <c r="J65" s="1692">
        <f t="shared" si="8"/>
        <v>0</v>
      </c>
      <c r="K65" s="1692">
        <f t="shared" si="8"/>
        <v>27250</v>
      </c>
      <c r="L65" s="1692">
        <f t="shared" si="8"/>
        <v>47374</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159884</v>
      </c>
      <c r="D74" s="1699">
        <f t="shared" ref="D74:K74" si="10">SUM(D42,D47,D53,D57,D65,D72,D73)</f>
        <v>29734</v>
      </c>
      <c r="E74" s="1699">
        <f t="shared" si="10"/>
        <v>115406</v>
      </c>
      <c r="F74" s="1699">
        <f t="shared" si="10"/>
        <v>6761</v>
      </c>
      <c r="G74" s="1699">
        <f t="shared" si="10"/>
        <v>629</v>
      </c>
      <c r="H74" s="1699">
        <f t="shared" si="10"/>
        <v>0</v>
      </c>
      <c r="I74" s="1699">
        <f t="shared" si="10"/>
        <v>0</v>
      </c>
      <c r="J74" s="1699">
        <f t="shared" si="10"/>
        <v>0</v>
      </c>
      <c r="K74" s="1699">
        <f t="shared" si="10"/>
        <v>312414</v>
      </c>
      <c r="L74" s="1699">
        <f>SUM(L42,L47,L53,L57,L65,L72,L73)</f>
        <v>399121</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v>71365</v>
      </c>
      <c r="F83" s="617"/>
      <c r="G83" s="617"/>
      <c r="H83" s="466">
        <v>909493</v>
      </c>
      <c r="I83" s="477"/>
      <c r="J83" s="477"/>
      <c r="K83" s="1693">
        <f t="shared" si="11"/>
        <v>980858</v>
      </c>
      <c r="L83" s="466">
        <v>428094</v>
      </c>
    </row>
    <row r="84" spans="1:12" ht="13.5" thickBot="1" x14ac:dyDescent="0.25">
      <c r="A84" s="1690" t="s">
        <v>1565</v>
      </c>
      <c r="B84" s="1700">
        <v>4100</v>
      </c>
      <c r="C84" s="617"/>
      <c r="D84" s="617"/>
      <c r="E84" s="1692">
        <f>SUM(E78:E83)</f>
        <v>71365</v>
      </c>
      <c r="F84" s="617"/>
      <c r="G84" s="617"/>
      <c r="H84" s="1692">
        <f>SUM(H78:H83)</f>
        <v>909493</v>
      </c>
      <c r="I84" s="477"/>
      <c r="J84" s="477"/>
      <c r="K84" s="1692">
        <f>SUM(K78:K83)</f>
        <v>980858</v>
      </c>
      <c r="L84" s="1692">
        <f>SUM(L78:L83)</f>
        <v>428094</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71365</v>
      </c>
      <c r="F102" s="617"/>
      <c r="G102" s="617"/>
      <c r="H102" s="1699">
        <f>SUM(H84,H92,H100,H101)</f>
        <v>909493</v>
      </c>
      <c r="I102" s="477"/>
      <c r="J102" s="477"/>
      <c r="K102" s="1699">
        <f>SUM(K84,K92,K100,K101)</f>
        <v>980858</v>
      </c>
      <c r="L102" s="1699">
        <f>SUM(L84,L92,L100,L101)</f>
        <v>428094</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382245</v>
      </c>
      <c r="D114" s="1692">
        <f t="shared" ref="D114:K114" si="13">SUM(D33,D74,D75,D102,D112,D113)</f>
        <v>37158</v>
      </c>
      <c r="E114" s="1692">
        <f t="shared" si="13"/>
        <v>198506</v>
      </c>
      <c r="F114" s="1692">
        <f t="shared" si="13"/>
        <v>50307</v>
      </c>
      <c r="G114" s="1692">
        <f t="shared" si="13"/>
        <v>79768</v>
      </c>
      <c r="H114" s="1692">
        <f>SUM(H33,H74,H75,H102,H112,H113)</f>
        <v>909493</v>
      </c>
      <c r="I114" s="1692">
        <f t="shared" si="13"/>
        <v>0</v>
      </c>
      <c r="J114" s="1692">
        <f t="shared" si="13"/>
        <v>0</v>
      </c>
      <c r="K114" s="1692">
        <f t="shared" si="13"/>
        <v>1657477</v>
      </c>
      <c r="L114" s="1692">
        <f>SUM(L33,L74,L75,L102,L112,L113)</f>
        <v>1446105</v>
      </c>
    </row>
    <row r="115" spans="1:14" ht="13.5" thickTop="1" x14ac:dyDescent="0.2">
      <c r="A115" s="2197" t="s">
        <v>1053</v>
      </c>
      <c r="B115" s="2198"/>
      <c r="C115" s="619"/>
      <c r="D115" s="619"/>
      <c r="E115" s="619"/>
      <c r="F115" s="619"/>
      <c r="G115" s="619"/>
      <c r="H115" s="619"/>
      <c r="I115" s="619"/>
      <c r="J115" s="619"/>
      <c r="K115" s="1706">
        <f>'Revenues 9-14'!C275-'Expenditures 15-22'!K114</f>
        <v>338997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5" t="s">
        <v>314</v>
      </c>
      <c r="B117" s="217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7" t="s">
        <v>641</v>
      </c>
      <c r="B151" s="2169"/>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0" t="s">
        <v>1240</v>
      </c>
      <c r="B152" s="2191"/>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5" t="s">
        <v>642</v>
      </c>
      <c r="B154" s="217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8"/>
      <c r="L155" s="1864"/>
      <c r="M155" s="620"/>
      <c r="N155" s="620"/>
    </row>
    <row r="156" spans="1:14" s="621" customFormat="1" ht="15.75" customHeight="1" thickTop="1" x14ac:dyDescent="0.2">
      <c r="A156" s="1845" t="s">
        <v>1957</v>
      </c>
      <c r="B156" s="1846"/>
      <c r="C156" s="617"/>
      <c r="D156" s="617"/>
      <c r="E156" s="617"/>
      <c r="F156" s="617"/>
      <c r="G156" s="617"/>
      <c r="H156" s="1865"/>
      <c r="I156" s="617"/>
      <c r="J156" s="617"/>
      <c r="K156" s="1847"/>
      <c r="L156" s="1865"/>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7" t="s">
        <v>1053</v>
      </c>
      <c r="B175" s="2198"/>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7" t="s">
        <v>1053</v>
      </c>
      <c r="B211" s="2198"/>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2" t="s">
        <v>1022</v>
      </c>
      <c r="B213" s="219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8" t="s">
        <v>526</v>
      </c>
      <c r="B295" s="2189"/>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97" t="s">
        <v>1053</v>
      </c>
      <c r="B296" s="2198"/>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0" t="s">
        <v>145</v>
      </c>
      <c r="B298" s="217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5" t="s">
        <v>295</v>
      </c>
      <c r="B312" s="218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1" t="s">
        <v>1053</v>
      </c>
      <c r="B313" s="218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4" t="s">
        <v>151</v>
      </c>
      <c r="B315" s="219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6" t="s">
        <v>954</v>
      </c>
      <c r="B317" s="219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SUM(L330,L334,L340,L341)</f>
        <v>0</v>
      </c>
    </row>
    <row r="343" spans="1:14" ht="12.75" customHeight="1" thickTop="1" x14ac:dyDescent="0.2">
      <c r="A343" s="2183" t="s">
        <v>1053</v>
      </c>
      <c r="B343" s="2184"/>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3" t="s">
        <v>1023</v>
      </c>
      <c r="B345" s="217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7" t="s">
        <v>1053</v>
      </c>
      <c r="B368" s="2198"/>
      <c r="C368" s="655"/>
      <c r="D368" s="655"/>
      <c r="E368" s="627"/>
      <c r="F368" s="627"/>
      <c r="G368" s="627"/>
      <c r="H368" s="627"/>
      <c r="I368" s="627"/>
      <c r="J368" s="624"/>
      <c r="K368" s="1693">
        <f>'Revenues 9-14'!K275-'Expenditures 15-22'!K367</f>
        <v>0</v>
      </c>
      <c r="L368" s="655"/>
    </row>
  </sheetData>
  <sheetProtection algorithmName="SHA-512" hashValue="rmqUtPKyfrEM2OT/DAnQzHsnqRjG7U61BUuQsArCQNL5T8WjWmnkpTFp5VcscE7zMqZE2GmXqLoiJOE9p4LOgA==" saltValue="HDp4VHD9n+MlTwj8udeCE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2.xml><?xml version="1.0" encoding="utf-8"?>
<ds:datastoreItem xmlns:ds="http://schemas.openxmlformats.org/officeDocument/2006/customXml" ds:itemID="{74FC8732-B5A4-4FA0-A043-A5337E94E6A4}">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dcmitype/"/>
    <ds:schemaRef ds:uri="http://schemas.microsoft.com/office/infopath/2007/PartnerControls"/>
    <ds:schemaRef ds:uri="4d435f69-8686-490b-bd6d-b153bf22ab50"/>
    <ds:schemaRef ds:uri="http://purl.org/dc/terms/"/>
    <ds:schemaRef ds:uri="d21dc803-237d-4c68-8692-8d731fd29118"/>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2018-10-18T19:17:13Z</cp:lastPrinted>
  <dcterms:created xsi:type="dcterms:W3CDTF">2003-10-29T19:06:34Z</dcterms:created>
  <dcterms:modified xsi:type="dcterms:W3CDTF">2018-11-13T15:51:34Z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