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B6999" i="106" s="1"/>
  <c r="D6999" i="106" s="1"/>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31" i="34"/>
  <c r="F130" i="34"/>
  <c r="F128" i="34"/>
  <c r="F127" i="34"/>
  <c r="F111" i="34"/>
  <c r="B5847" i="106"/>
  <c r="D5847" i="106" s="1"/>
  <c r="B5752" i="106"/>
  <c r="D5752" i="106" s="1"/>
  <c r="B5599" i="106"/>
  <c r="D5599" i="106" s="1"/>
  <c r="G4" i="4"/>
  <c r="B2603" i="106" s="1"/>
  <c r="D2603" i="106" s="1"/>
  <c r="K274" i="5"/>
  <c r="H173" i="5"/>
  <c r="B5906" i="106" s="1"/>
  <c r="D5906" i="106" s="1"/>
  <c r="C172" i="5"/>
  <c r="B5214" i="106" s="1"/>
  <c r="D5214" i="106" s="1"/>
  <c r="H109" i="5"/>
  <c r="B6025" i="106" s="1"/>
  <c r="D6025" i="106" s="1"/>
  <c r="D109" i="5"/>
  <c r="B5356" i="106" s="1"/>
  <c r="D5356" i="106" s="1"/>
  <c r="F106" i="34"/>
  <c r="D7" i="7"/>
  <c r="B1763" i="106" s="1"/>
  <c r="D1763" i="106" s="1"/>
  <c r="H4" i="4"/>
  <c r="D4" i="4"/>
  <c r="B2564" i="106" s="1"/>
  <c r="D2564" i="106" s="1"/>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F172" i="5"/>
  <c r="B5644" i="106" s="1"/>
  <c r="D5644" i="106" s="1"/>
  <c r="L367" i="29"/>
  <c r="B7235" i="106"/>
  <c r="D7235" i="106" s="1"/>
  <c r="B3649" i="106"/>
  <c r="D3649" i="106" s="1"/>
  <c r="G367" i="29"/>
  <c r="B3621" i="106"/>
  <c r="D3621" i="106" s="1"/>
  <c r="C367" i="29"/>
  <c r="K24" i="12"/>
  <c r="K350" i="29"/>
  <c r="K76" i="4"/>
  <c r="B3586" i="106" s="1"/>
  <c r="D3586" i="106" s="1"/>
  <c r="K285" i="29"/>
  <c r="B1410" i="106"/>
  <c r="D1410" i="106" s="1"/>
  <c r="G210" i="29"/>
  <c r="B1329" i="106"/>
  <c r="D1329" i="106" s="1"/>
  <c r="F61" i="34"/>
  <c r="D54" i="36"/>
  <c r="B2724" i="106"/>
  <c r="D2724" i="106" s="1"/>
  <c r="C173" i="5"/>
  <c r="B5223" i="106" s="1"/>
  <c r="D5223"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F73" i="34" l="1"/>
  <c r="G15" i="4"/>
  <c r="B6032" i="106" s="1"/>
  <c r="D6032" i="106" s="1"/>
  <c r="H367" i="29"/>
  <c r="B3660" i="106" s="1"/>
  <c r="D3660" i="106" s="1"/>
  <c r="B7733" i="106"/>
  <c r="D7733" i="106" s="1"/>
  <c r="K26" i="12"/>
  <c r="B7743" i="106" s="1"/>
  <c r="D7743" i="106" s="1"/>
  <c r="B1365" i="106"/>
  <c r="D1365" i="106" s="1"/>
  <c r="F65" i="34"/>
  <c r="B3670" i="106"/>
  <c r="D3670" i="106" s="1"/>
  <c r="K352" i="29"/>
  <c r="L114" i="29"/>
  <c r="L16" i="11"/>
  <c r="B2061" i="106" s="1"/>
  <c r="D2061" i="106" s="1"/>
  <c r="D44" i="36"/>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<sst xmlns="http://schemas.openxmlformats.org/spreadsheetml/2006/main" count="5013" uniqueCount="2094">
  <si>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</si>
  <si>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</si>
  <si>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</si>
  <si>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</si>
  <si>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</si>
  <si>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</si>
  <si>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</si>
  <si>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</si>
  <si>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</si>
  <si>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</si>
  <si>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</si>
  <si>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</si>
  <si>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</si>
  <si>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</si>
  <si>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</si>
  <si>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</si>
  <si>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</si>
  <si>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</si>
  <si>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</si>
  <si>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</si>
  <si>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</si>
  <si>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</si>
  <si>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</si>
  <si>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</si>
  <si>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</si>
  <si>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</si>
  <si>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</si>
  <si>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</si>
  <si>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</si>
  <si>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</si>
  <si>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</si>
  <si>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</si>
  <si>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</si>
  <si>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</si>
  <si>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</si>
  <si>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</si>
  <si>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</si>
  <si>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</si>
  <si>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</si>
  <si>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</si>
  <si>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</si>
  <si>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</si>
  <si>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</si>
  <si>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</si>
  <si>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</si>
  <si>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</si>
  <si>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</si>
  <si>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</si>
  <si>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</si>
  <si>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</si>
  <si>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</si>
  <si>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</si>
  <si>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</si>
  <si>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</si>
  <si>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</si>
  <si>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</si>
  <si>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</si>
  <si>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</si>
  <si>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</si>
  <si>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</si>
  <si>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</si>
  <si>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</si>
  <si>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</si>
  <si>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</si>
  <si>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</si>
  <si>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</si>
  <si>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</si>
  <si>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</si>
  <si>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</si>
  <si>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</si>
  <si>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</si>
  <si>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</si>
  <si>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</si>
  <si>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</si>
  <si>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</si>
  <si>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</si>
  <si>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</si>
  <si>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</si>
  <si>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</si>
  <si>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</si>
  <si>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</si>
  <si>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</si>
  <si>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</si>
  <si>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</si>
  <si>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</si>
  <si>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</si>
  <si>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</si>
  <si>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</si>
  <si>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</si>
  <si>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</si>
  <si>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</si>
  <si>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</si>
  <si>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</si>
  <si>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</si>
  <si>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</si>
  <si>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</si>
  <si>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</si>
  <si>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</si>
  <si>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</si>
  <si>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</si>
  <si>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</si>
  <si>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</si>
  <si>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</si>
  <si>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</si>
  <si>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</si>
  <si>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</si>
  <si>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</si>
  <si>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</si>
  <si>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</si>
  <si>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</si>
  <si>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</si>
  <si>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</si>
  <si>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</si>
  <si>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</si>
  <si>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</si>
  <si>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</si>
  <si>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</si>
  <si>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</si>
  <si>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</si>
  <si>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</si>
  <si>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</si>
  <si>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</si>
  <si>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</si>
  <si>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</si>
  <si>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</si>
  <si>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</si>
  <si>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</si>
  <si>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</si>
  <si>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</si>
  <si>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</si>
  <si>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</si>
  <si>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</si>
  <si>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</si>
  <si>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</si>
  <si>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</si>
  <si>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</si>
  <si>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</si>
  <si>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</si>
  <si>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</si>
  <si>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</si>
  <si>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</si>
  <si>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</si>
  <si>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</si>
  <si>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</si>
  <si>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</si>
  <si>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</si>
  <si>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</si>
  <si>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</si>
  <si>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</si>
  <si>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</si>
  <si>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</si>
  <si>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</si>
  <si>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</si>
  <si>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</si>
  <si>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</si>
  <si>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</si>
  <si>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</si>
  <si>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</si>
  <si>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</si>
  <si>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</si>
  <si>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</si>
  <si>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</si>
  <si>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</si>
  <si>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</si>
  <si>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</si>
  <si>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</si>
  <si>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</si>
  <si>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</si>
  <si>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</si>
  <si>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</si>
  <si>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</si>
  <si>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</si>
  <si>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</si>
  <si>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</si>
  <si>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</si>
  <si>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</si>
  <si>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</si>
  <si>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</si>
  <si>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</si>
  <si>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</si>
  <si>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</si>
  <si>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</si>
  <si>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</si>
  <si>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</si>
  <si>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</si>
  <si>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</si>
  <si>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</si>
  <si>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</si>
  <si>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</si>
  <si>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</si>
  <si>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</si>
  <si>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</si>
  <si>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</si>
  <si>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</si>
  <si>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</si>
  <si>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</si>
  <si>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</si>
  <si>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</si>
  <si>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</si>
  <si>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</si>
  <si>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</si>
  <si>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</si>
  <si>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</si>
  <si>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</si>
  <si>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</si>
  <si>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</si>
  <si>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</si>
  <si>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</si>
  <si>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</si>
  <si>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</si>
  <si>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</si>
  <si>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</si>
  <si>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</si>
  <si>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</si>
  <si>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</si>
  <si>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</si>
  <si>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</si>
  <si>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</si>
  <si>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</si>
  <si>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</si>
  <si>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</si>
  <si>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</si>
  <si>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</si>
  <si>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</si>
  <si>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</si>
  <si>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</si>
  <si>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</si>
  <si>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</si>
  <si>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</si>
  <si>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</si>
  <si>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</si>
  <si>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</si>
  <si>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</si>
  <si>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</si>
  <si>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</si>
  <si>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</si>
  <si>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</si>
  <si>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</si>
  <si>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</si>
  <si>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</si>
  <si>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</si>
  <si>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</si>
  <si>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</si>
  <si>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</si>
  <si>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</si>
  <si>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</si>
  <si>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</si>
  <si>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</si>
  <si>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</si>
  <si>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</si>
  <si>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</si>
  <si>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</si>
  <si>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</si>
  <si>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</si>
  <si>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</si>
  <si>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</si>
  <si>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</si>
  <si>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</si>
  <si>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</si>
  <si>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</si>
  <si>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</si>
  <si>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</si>
  <si>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</si>
  <si>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</si>
  <si>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</si>
  <si>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</si>
  <si>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</si>
  <si>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</si>
  <si>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</si>
  <si>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</si>
  <si>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</si>
  <si>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</si>
  <si>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</si>
  <si>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</si>
  <si>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</si>
  <si>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</si>
  <si>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</si>
  <si>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</si>
  <si>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</si>
  <si>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</si>
  <si>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</si>
  <si>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</si>
  <si>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</si>
  <si>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</si>
  <si>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</si>
  <si>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</si>
  <si>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</si>
  <si>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</si>
  <si>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</si>
  <si>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</si>
  <si>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</si>
  <si>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</si>
  <si>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</si>
  <si>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</si>
  <si>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</si>
  <si>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</si>
  <si>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</si>
  <si>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</si>
  <si>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</si>
  <si>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</si>
  <si>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</si>
  <si>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</si>
  <si>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</si>
  <si>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</si>
  <si>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</si>
  <si>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</si>
  <si>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</si>
  <si>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</si>
  <si>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</si>
  <si>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</si>
  <si>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</si>
  <si>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</si>
  <si>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</si>
  <si>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</si>
  <si>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</si>
  <si>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</si>
  <si>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</si>
  <si>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</si>
  <si>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</si>
  <si>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</si>
  <si>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</si>
  <si>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</si>
  <si>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</si>
  <si>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</si>
  <si>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</si>
  <si>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</si>
  <si>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</si>
  <si>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</si>
  <si>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</si>
  <si>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</si>
  <si>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</si>
  <si>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</si>
  <si>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</si>
  <si>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</si>
  <si>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</si>
  <si>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</si>
  <si>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</si>
  <si>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</si>
  <si>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</si>
  <si>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</si>
  <si>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</si>
  <si>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</si>
  <si>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</si>
  <si>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</si>
  <si>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</si>
  <si>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</si>
  <si>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</si>
  <si>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</si>
  <si>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</si>
  <si>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</si>
  <si>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</si>
  <si>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</si>
  <si>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</si>
  <si>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</si>
  <si>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</si>
  <si>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</si>
  <si>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</si>
  <si>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</si>
  <si>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</si>
  <si>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</si>
  <si>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</si>
  <si>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</si>
  <si>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</si>
  <si>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</si>
  <si>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</si>
  <si>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</si>
  <si>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</si>
  <si>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</si>
  <si>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</si>
  <si>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</si>
  <si>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</si>
  <si>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</si>
  <si>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</si>
  <si>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</si>
  <si>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</si>
  <si>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</si>
  <si>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</si>
  <si>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</si>
  <si>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</si>
  <si>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</si>
  <si>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</si>
  <si>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</si>
  <si>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</si>
  <si>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</si>
  <si>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</si>
  <si>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</si>
  <si>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</si>
  <si>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</si>
  <si>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</si>
  <si>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</si>
  <si>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</si>
  <si>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</si>
  <si>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</si>
  <si>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</si>
  <si>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</si>
  <si>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</si>
  <si>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</si>
  <si>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</si>
  <si>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</si>
  <si>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</si>
  <si>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</si>
  <si>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</si>
  <si>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</si>
  <si>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</si>
  <si>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</si>
  <si>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</si>
  <si>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</si>
  <si>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</si>
  <si>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</si>
  <si>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</si>
  <si>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</si>
  <si>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</si>
  <si>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</si>
  <si>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</si>
  <si>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</si>
  <si>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</si>
  <si>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</si>
  <si>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</si>
  <si>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</si>
  <si>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</si>
  <si>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</si>
  <si>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</si>
  <si>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</si>
  <si>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</si>
  <si>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</si>
  <si>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</si>
  <si>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</si>
  <si>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</si>
  <si>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</si>
  <si>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</si>
  <si>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</si>
  <si>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</si>
  <si>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</si>
  <si>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</si>
  <si>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</si>
  <si>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</si>
  <si>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</si>
  <si>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</si>
  <si>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</si>
  <si>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</si>
  <si>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</si>
  <si>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</si>
  <si>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</si>
  <si>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</si>
  <si>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</si>
  <si>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</si>
  <si>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</si>
  <si>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</si>
  <si>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</si>
  <si>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</si>
  <si>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</si>
  <si>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</si>
  <si>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</si>
  <si>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</si>
  <si>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</si>
  <si>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</si>
  <si>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</si>
  <si>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</si>
  <si>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</si>
  <si>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</si>
  <si>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</si>
  <si>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</si>
  <si>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</si>
  <si>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</si>
  <si>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</si>
  <si>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</si>
  <si>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</si>
  <si>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</si>
  <si>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</si>
  <si>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</si>
  <si>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</si>
  <si>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</si>
  <si>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</si>
  <si>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</si>
  <si>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</si>
  <si>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</si>
  <si>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</si>
  <si>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</si>
  <si>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</si>
  <si>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</si>
  <si>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</si>
  <si>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</si>
  <si>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</si>
  <si>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</si>
  <si>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</si>
  <si>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</si>
  <si>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</si>
  <si>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</si>
  <si>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</si>
  <si>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</si>
  <si>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</si>
  <si>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</si>
  <si>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</si>
  <si>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</si>
  <si>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</si>
  <si>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</si>
  <si>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</si>
  <si>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</si>
  <si>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</si>
  <si>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</si>
  <si>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</si>
  <si>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</si>
  <si>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</si>
  <si>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</si>
  <si>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</si>
  <si>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</si>
  <si>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</si>
  <si>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</si>
  <si>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</si>
  <si>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</si>
  <si>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</si>
  <si>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</si>
  <si>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</si>
  <si>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</si>
  <si>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</si>
  <si>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</si>
  <si>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</si>
  <si>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</si>
  <si>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</si>
  <si>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</si>
  <si>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</si>
  <si>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</si>
  <si>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</si>
  <si>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</si>
  <si>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</si>
  <si>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</si>
  <si>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</si>
  <si>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</si>
  <si>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</si>
  <si>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</si>
  <si>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</si>
  <si>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</si>
  <si>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</si>
  <si>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</si>
  <si>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</si>
  <si>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</si>
  <si>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</si>
  <si>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</si>
  <si>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</si>
  <si>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</si>
  <si>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</si>
  <si>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</si>
  <si>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</si>
  <si>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</si>
  <si>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</si>
  <si>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</si>
  <si>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</si>
  <si>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</si>
  <si>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</si>
  <si>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</si>
  <si>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</si>
  <si>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</si>
  <si>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</si>
  <si>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</si>
  <si>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</si>
  <si>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</si>
  <si>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</si>
  <si>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</si>
  <si>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</si>
  <si>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</si>
  <si>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</si>
  <si>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</si>
  <si>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</si>
  <si>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</si>
  <si>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</si>
  <si>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</si>
  <si>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</si>
  <si>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</si>
  <si>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</si>
  <si>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</si>
  <si>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</si>
  <si>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</si>
  <si>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</si>
  <si>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</si>
  <si>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</si>
  <si>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</si>
  <si>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</si>
  <si>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</si>
  <si>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</si>
  <si>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</si>
  <si>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</si>
  <si>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</si>
  <si>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</si>
  <si>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</si>
  <si>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</si>
  <si>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</si>
  <si>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</si>
  <si>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</si>
  <si>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</si>
  <si>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</si>
  <si>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</si>
  <si>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</si>
  <si>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</si>
  <si>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</si>
  <si>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</si>
  <si>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</si>
  <si>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</si>
  <si>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</si>
  <si>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</si>
  <si>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</si>
  <si>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</si>
  <si>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</si>
  <si>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</si>
  <si>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</si>
  <si>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</si>
  <si>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</si>
  <si>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</si>
  <si>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</si>
  <si>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</si>
  <si>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</si>
  <si>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</si>
  <si>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</si>
  <si>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</si>
  <si>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</si>
  <si>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</si>
  <si>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</si>
  <si>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</si>
  <si>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</si>
  <si>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</si>
  <si>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</si>
  <si>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</si>
  <si>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</si>
  <si>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</si>
  <si>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</si>
  <si>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</si>
  <si>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</si>
  <si>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</si>
  <si>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</si>
  <si>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</si>
  <si>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</si>
  <si>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</si>
  <si>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</si>
  <si>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</si>
  <si>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</si>
  <si>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</si>
  <si>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</si>
  <si>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</si>
  <si>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</si>
  <si>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</si>
  <si>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</si>
  <si>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</si>
  <si>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</si>
  <si>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</si>
  <si>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</si>
  <si>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</si>
  <si>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</si>
  <si>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</si>
  <si>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</si>
  <si>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</si>
  <si>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</si>
  <si>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</si>
  <si>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</si>
  <si>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</si>
  <si>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</si>
  <si>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</si>
  <si>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</si>
  <si>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</si>
  <si>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</si>
  <si>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</si>
  <si>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</si>
  <si>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</si>
  <si>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</si>
  <si>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</si>
  <si>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</si>
  <si>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</si>
  <si>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</si>
  <si>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</si>
  <si>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</si>
  <si>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</si>
  <si>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</si>
  <si>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</si>
  <si>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</si>
  <si>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</si>
  <si>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</si>
  <si>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</si>
  <si>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</si>
  <si>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</si>
  <si>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</si>
  <si>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</si>
  <si>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</si>
  <si>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</si>
  <si>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</si>
  <si>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</si>
  <si>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</si>
  <si>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</si>
  <si>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</si>
  <si>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</si>
  <si>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</si>
  <si>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</si>
  <si>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</si>
  <si>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</si>
  <si>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</si>
  <si>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</si>
  <si>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</si>
  <si>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</si>
  <si>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</si>
  <si>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</si>
  <si>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</si>
  <si>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</si>
  <si>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</si>
  <si>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</si>
  <si>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</si>
  <si>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</si>
  <si>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</si>
  <si>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</si>
  <si>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</si>
  <si>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</si>
  <si>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</si>
  <si>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</si>
  <si>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</si>
  <si>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</si>
  <si>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</si>
  <si>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</si>
  <si>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</si>
  <si>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</si>
  <si>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</si>
  <si>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</si>
  <si>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</si>
  <si>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</si>
  <si>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</si>
  <si>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</si>
  <si>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</si>
  <si>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</si>
  <si>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</si>
  <si>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</si>
  <si>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</si>
  <si>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</si>
  <si>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</si>
  <si>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</si>
  <si>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</si>
  <si>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</si>
  <si>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</si>
  <si>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</si>
  <si>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</si>
  <si>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</si>
  <si>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</si>
  <si>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</si>
  <si>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</si>
  <si>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</si>
  <si>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</si>
  <si>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</si>
  <si>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</si>
  <si>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</si>
  <si>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</si>
  <si>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</si>
  <si>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</si>
  <si>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</si>
  <si>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</si>
  <si>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</si>
  <si>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</si>
  <si>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</si>
  <si>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</si>
  <si>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</si>
  <si>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</si>
  <si>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</si>
  <si>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</si>
  <si>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</si>
  <si>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</si>
  <si>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</si>
  <si>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</si>
  <si>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</si>
  <si>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</si>
  <si>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</si>
  <si>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</si>
  <si>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</si>
  <si>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</si>
  <si>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</si>
  <si>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</si>
  <si>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</si>
  <si>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</si>
  <si>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</si>
  <si>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</si>
  <si>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</si>
  <si>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</si>
  <si>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</si>
  <si>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</si>
  <si>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</si>
  <si>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</si>
  <si>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</si>
  <si>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</si>
  <si>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</si>
  <si>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</si>
  <si>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</si>
  <si>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</si>
  <si>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</si>
  <si>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</si>
  <si>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</si>
  <si>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</si>
  <si>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</si>
  <si>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</si>
  <si>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</si>
  <si>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</si>
  <si>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</si>
  <si>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</si>
  <si>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</si>
  <si>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</si>
  <si>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</si>
  <si>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</si>
  <si>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</si>
  <si>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</si>
  <si>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</si>
  <si>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</si>
  <si>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</si>
  <si>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</si>
  <si>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</si>
  <si>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</si>
  <si>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</si>
  <si>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</si>
  <si>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</si>
  <si>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</si>
  <si>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</si>
  <si>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</si>
  <si>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</si>
  <si>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</si>
  <si>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</si>
  <si>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</si>
  <si>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</si>
  <si>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</si>
  <si>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</si>
  <si>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</si>
  <si>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</si>
  <si>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</si>
  <si>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</si>
  <si>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</si>
  <si>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</si>
  <si>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</si>
  <si>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</si>
  <si>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</si>
  <si>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</si>
  <si>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</si>
  <si>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</si>
  <si>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</si>
  <si>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</si>
  <si>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</si>
  <si>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</si>
  <si>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</si>
  <si>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</si>
  <si>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</si>
  <si>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</si>
  <si>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</si>
  <si>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</si>
  <si>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</si>
  <si>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</si>
  <si>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</si>
  <si>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</si>
  <si>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</si>
  <si>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</si>
  <si>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</si>
  <si>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</si>
  <si>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</si>
  <si>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</si>
  <si>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</si>
  <si>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</si>
  <si>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</si>
  <si>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</si>
  <si>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</si>
  <si>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</si>
  <si>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</si>
  <si>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</si>
  <si>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</si>
  <si>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</si>
  <si>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</si>
  <si>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</si>
  <si>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</si>
  <si>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</si>
  <si>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</si>
  <si>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</si>
  <si>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</si>
  <si>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</si>
  <si>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</si>
  <si>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</si>
  <si>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</si>
  <si>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</si>
  <si>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</si>
  <si>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</si>
  <si>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</si>
  <si>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</si>
  <si>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</si>
  <si>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</si>
  <si>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</si>
  <si>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</si>
  <si>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</si>
  <si>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</si>
  <si>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</si>
  <si>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</si>
  <si>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</si>
  <si>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</si>
  <si>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</si>
  <si>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</si>
  <si>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</si>
  <si>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</si>
  <si>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</si>
  <si>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</si>
  <si>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</si>
  <si>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</si>
  <si>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</si>
  <si>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</si>
  <si>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</si>
  <si>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</si>
  <si>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</si>
  <si>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</si>
  <si>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</si>
  <si>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</si>
  <si>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</si>
  <si>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</si>
  <si>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</si>
  <si>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</si>
  <si>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</si>
  <si>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</si>
  <si>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</si>
  <si>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</si>
  <si>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</si>
  <si>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</si>
  <si>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</si>
  <si>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</si>
  <si>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</si>
  <si>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</si>
  <si>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</si>
  <si>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</si>
  <si>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</si>
  <si>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</si>
  <si>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</si>
  <si>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</si>
  <si>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</si>
  <si>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</si>
  <si>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</si>
  <si>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</si>
  <si>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</si>
  <si>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</si>
  <si>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</si>
  <si>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</si>
  <si>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</si>
  <si>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</si>
  <si>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</si>
  <si>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</si>
  <si>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</si>
  <si>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</si>
  <si>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</si>
  <si>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</si>
  <si>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</si>
  <si>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</si>
  <si>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</si>
  <si>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</si>
  <si>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</si>
  <si>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</si>
  <si>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</si>
  <si>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</si>
  <si>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</si>
  <si>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</si>
  <si>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</si>
  <si>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</si>
  <si>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</si>
  <si>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</si>
  <si>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</si>
  <si>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</si>
  <si>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</si>
  <si>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</si>
  <si>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</si>
  <si>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</si>
  <si>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</si>
  <si>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</si>
  <si>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</si>
  <si>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</si>
  <si>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</si>
  <si>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</si>
  <si>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</si>
  <si>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</si>
  <si>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</si>
  <si>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</si>
  <si>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</si>
  <si>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</si>
  <si>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</si>
  <si>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</si>
  <si>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</si>
  <si>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</si>
  <si>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</si>
  <si>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</si>
  <si>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</si>
  <si>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</si>
  <si>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</si>
  <si>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</si>
  <si>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</si>
  <si>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</si>
  <si>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</si>
  <si>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</si>
  <si>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</si>
  <si>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</si>
  <si>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</si>
  <si>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</si>
  <si>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</si>
  <si>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</si>
  <si>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</si>
  <si>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</si>
  <si>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</si>
  <si>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</si>
  <si>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</si>
  <si>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</si>
  <si>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</si>
  <si>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</si>
  <si>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</si>
  <si>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</si>
  <si>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</si>
  <si>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</si>
  <si>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</si>
  <si>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</si>
  <si>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</si>
  <si>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</si>
  <si>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</si>
  <si>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</si>
  <si>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</si>
  <si>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</si>
  <si>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</si>
  <si>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</si>
  <si>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</si>
  <si>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</si>
  <si>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</si>
  <si>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</si>
  <si>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</si>
  <si>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</si>
  <si>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</si>
  <si>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</si>
  <si>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</si>
  <si>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</si>
  <si>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</si>
  <si>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</si>
  <si>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</si>
  <si>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</si>
  <si>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</si>
  <si>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</si>
  <si>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</si>
  <si>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</si>
  <si>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</si>
  <si>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</si>
  <si>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</si>
  <si>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</si>
  <si>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</si>
  <si>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</si>
  <si>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</si>
  <si>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</si>
  <si>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</si>
  <si>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</si>
  <si>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</si>
  <si>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</si>
  <si>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</si>
  <si>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</si>
  <si>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</si>
  <si>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</si>
  <si>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</si>
  <si>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</si>
  <si>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</si>
  <si>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</si>
  <si>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</si>
  <si>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</si>
  <si>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</si>
  <si>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</si>
  <si>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</si>
  <si>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</si>
  <si>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</si>
  <si>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</si>
  <si>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</si>
  <si>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</si>
  <si>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</si>
  <si>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</si>
  <si>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</si>
  <si>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</si>
  <si>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</si>
  <si>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</si>
  <si>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</si>
  <si>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</si>
  <si>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</si>
  <si>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</si>
  <si>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</si>
  <si>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</si>
  <si>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</si>
  <si>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</si>
  <si>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</si>
  <si>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</si>
  <si>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</si>
  <si>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</si>
  <si>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</si>
  <si>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</si>
  <si>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</si>
  <si>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</si>
  <si>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</si>
  <si>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</si>
  <si>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</si>
  <si>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</si>
  <si>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</si>
  <si>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</si>
  <si>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</si>
  <si>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</si>
  <si>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</si>
  <si>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</si>
  <si>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</si>
  <si>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</si>
  <si>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</si>
  <si>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</si>
  <si>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</si>
  <si>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</si>
  <si>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</si>
  <si>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</si>
  <si>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</si>
  <si>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</si>
  <si>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</si>
  <si>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</si>
  <si>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</si>
  <si>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</si>
  <si>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</si>
  <si>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</si>
  <si>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</si>
  <si>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</si>
  <si>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</si>
  <si>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</si>
  <si>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</si>
  <si>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</si>
  <si>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</si>
  <si>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</si>
  <si>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</si>
  <si>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</si>
  <si>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</si>
  <si>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</si>
  <si>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</si>
  <si>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</si>
  <si>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</si>
  <si>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</si>
  <si>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</si>
  <si>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</si>
  <si>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</si>
  <si>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</si>
  <si>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</si>
  <si>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</si>
  <si>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</si>
  <si>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</si>
  <si>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</si>
  <si>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</si>
  <si>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</si>
  <si>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</si>
  <si>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</si>
  <si>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</si>
  <si>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</si>
  <si>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</si>
  <si>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</si>
  <si>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</si>
  <si>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</si>
  <si>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</si>
  <si>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</si>
  <si>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</si>
  <si>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</si>
  <si>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</si>
  <si>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</si>
  <si>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</si>
  <si>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</si>
  <si>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</si>
  <si>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</si>
  <si>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</si>
  <si>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</si>
  <si>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</si>
  <si>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</si>
  <si>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</si>
  <si>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</si>
  <si>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</si>
  <si>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</si>
  <si>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</si>
  <si>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</si>
  <si>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</si>
  <si>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</si>
  <si>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</si>
  <si>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</si>
  <si>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</si>
  <si>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</si>
  <si>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</si>
  <si>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</si>
  <si>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</si>
  <si>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</si>
  <si>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</si>
  <si>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</si>
  <si>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</si>
  <si>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</si>
  <si>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</si>
  <si>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</si>
  <si>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</si>
  <si>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</si>
  <si>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</si>
  <si>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</si>
  <si>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</si>
  <si>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</si>
  <si>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</si>
  <si>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</si>
  <si>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</si>
  <si>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</si>
  <si>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</si>
  <si>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</si>
  <si>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</si>
  <si>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</si>
  <si>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</si>
  <si>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</si>
  <si>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</si>
  <si>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</si>
  <si>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</si>
  <si>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</si>
  <si>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</si>
  <si>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</si>
  <si>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</si>
  <si>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</si>
  <si>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</si>
  <si>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</si>
  <si>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</si>
  <si>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</si>
  <si>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</si>
  <si>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</si>
  <si>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</si>
  <si>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</si>
  <si>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</si>
  <si>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</si>
  <si>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</si>
  <si>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</si>
  <si>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</si>
  <si>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</si>
  <si>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</si>
  <si>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</si>
  <si>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</si>
  <si>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</si>
  <si>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</si>
  <si>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</si>
  <si>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</si>
  <si>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</si>
  <si>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</si>
  <si>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</si>
  <si>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</si>
  <si>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</si>
  <si>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</si>
  <si>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</si>
  <si>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</si>
  <si>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</si>
  <si>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</si>
  <si>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</si>
  <si>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</si>
  <si>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</si>
  <si>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</si>
  <si>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</si>
  <si>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</si>
  <si>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</si>
  <si>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</si>
  <si>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</si>
  <si>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</si>
  <si>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</si>
  <si>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</si>
  <si>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</si>
  <si>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</si>
  <si>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</si>
  <si>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</si>
  <si>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</si>
  <si>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</si>
  <si>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</si>
  <si>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</si>
  <si>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</si>
  <si>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</si>
  <si>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</si>
  <si>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</si>
  <si>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</si>
  <si>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</si>
  <si>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</si>
  <si>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</si>
  <si>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</si>
  <si>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</si>
  <si>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</si>
  <si>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</si>
  <si>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</si>
  <si>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</si>
  <si>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</si>
  <si>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</si>
  <si>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</si>
  <si>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</si>
  <si>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</si>
  <si>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</si>
  <si>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</si>
  <si>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</si>
  <si>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</si>
  <si>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</si>
  <si>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</si>
  <si>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</si>
  <si>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</si>
  <si>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</si>
  <si>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</si>
  <si>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</si>
  <si>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</si>
  <si>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</si>
  <si>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</si>
  <si>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</si>
  <si>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</si>
  <si>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</si>
  <si>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</si>
  <si>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</si>
  <si>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</si>
  <si>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</si>
  <si>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</si>
  <si>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</si>
  <si>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</si>
  <si>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</si>
  <si>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</si>
  <si>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</si>
  <si>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</si>
  <si>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</si>
  <si>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</si>
  <si>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</si>
  <si>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</si>
  <si>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</si>
  <si>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</si>
  <si>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</si>
  <si>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</si>
  <si>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</si>
  <si>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</si>
  <si>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</si>
  <si>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</si>
  <si>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</si>
  <si>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</si>
  <si>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</si>
  <si>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</si>
  <si>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</si>
  <si>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</si>
  <si>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</si>
  <si>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</si>
  <si>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</si>
  <si>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</si>
  <si>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</si>
  <si>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</si>
  <si>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</si>
  <si>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</si>
  <si>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</si>
  <si>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</si>
  <si>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</si>
  <si>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</si>
  <si>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</si>
  <si>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</si>
  <si>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</si>
  <si>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</si>
  <si>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</si>
  <si>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</si>
  <si>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</si>
  <si>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</si>
  <si>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</si>
  <si>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</si>
  <si>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</si>
  <si>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</si>
  <si>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</si>
  <si>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</si>
  <si>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</si>
  <si>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</si>
  <si>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</si>
  <si>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</si>
  <si>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</si>
  <si>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</si>
  <si>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</si>
  <si>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</si>
  <si>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</si>
  <si>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</si>
  <si>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</si>
  <si>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</si>
  <si>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</si>
  <si>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</si>
  <si>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</si>
  <si>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</si>
  <si>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</si>
  <si>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</si>
  <si>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</si>
  <si>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</si>
  <si>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</si>
  <si>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</si>
  <si>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</si>
  <si>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</si>
  <si>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</si>
  <si>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</si>
  <si>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</si>
  <si>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</si>
  <si>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</si>
  <si>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</si>
  <si>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</si>
  <si>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</si>
  <si>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</si>
  <si>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</si>
  <si>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</si>
  <si>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</si>
  <si>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</si>
  <si>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</si>
  <si>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</si>
  <si>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</si>
  <si>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</si>
  <si>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</si>
  <si>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</si>
  <si>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</si>
  <si>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</si>
  <si>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</si>
  <si>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</si>
  <si>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</si>
  <si>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</si>
  <si>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</si>
  <si>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</si>
  <si>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</si>
  <si>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</si>
  <si>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</si>
  <si>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</si>
  <si>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</si>
  <si>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</si>
  <si>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</si>
  <si>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</si>
  <si>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</si>
  <si>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</si>
  <si>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</si>
  <si>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</si>
  <si>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</si>
  <si>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</si>
  <si>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</si>
  <si>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</si>
  <si>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</si>
  <si>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</si>
  <si>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</si>
  <si>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</si>
  <si>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</si>
  <si>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</si>
  <si>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</si>
  <si>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</si>
  <si>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</si>
  <si>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</si>
  <si>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</si>
  <si>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</si>
  <si>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</si>
  <si>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</si>
  <si>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</si>
  <si>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</si>
  <si>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</si>
  <si>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</si>
  <si>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</si>
  <si>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</si>
  <si>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</si>
  <si>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</si>
  <si>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</si>
  <si>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</si>
  <si>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</si>
  <si>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</si>
  <si>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</si>
  <si>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</si>
  <si>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</si>
  <si>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</si>
  <si>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</si>
  <si>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</si>
  <si>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</si>
  <si>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</si>
  <si>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</si>
  <si>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</si>
  <si>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</si>
  <si>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</si>
  <si>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</si>
  <si>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</si>
  <si>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</si>
  <si>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</si>
  <si>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</si>
  <si>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</si>
  <si>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</si>
  <si>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</si>
  <si>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</si>
  <si>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</si>
  <si>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</si>
  <si>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</si>
  <si>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</si>
  <si>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</si>
  <si>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</si>
  <si>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</si>
  <si>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</si>
  <si>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</si>
  <si>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</si>
  <si>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</si>
  <si>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</si>
  <si>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</si>
  <si>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</si>
  <si>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</si>
  <si>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</si>
  <si>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</si>
  <si>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</si>
  <si>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</si>
  <si>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</si>
  <si>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</si>
  <si>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</si>
  <si>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</si>
  <si>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</si>
  <si>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</si>
  <si>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</si>
  <si>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</si>
  <si>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</si>
  <si>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</si>
  <si>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</si>
  <si>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</si>
  <si>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</si>
  <si>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</si>
  <si>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</si>
  <si>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</si>
  <si>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</si>
  <si>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</si>
  <si>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</si>
  <si>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</si>
  <si>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</si>
  <si>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</si>
  <si>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</si>
  <si>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</si>
  <si>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</si>
  <si>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</si>
  <si>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</si>
  <si>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</si>
  <si>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</si>
  <si>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</si>
  <si>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</si>
  <si>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</si>
  <si>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</si>
  <si>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</si>
  <si>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</si>
  <si>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</si>
  <si>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</si>
  <si>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</si>
  <si>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</si>
  <si>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</si>
  <si>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</si>
  <si>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</si>
  <si>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</si>
  <si>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</si>
  <si>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</si>
  <si>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</si>
  <si>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</si>
  <si>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</si>
  <si>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</si>
  <si>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</si>
  <si>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</si>
  <si>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</si>
  <si>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</si>
  <si>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</si>
  <si>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</si>
  <si>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</si>
  <si>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</si>
  <si>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</si>
  <si>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</si>
  <si>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</si>
  <si>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</si>
  <si>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</si>
  <si>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</si>
  <si>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</si>
  <si>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</si>
  <si>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</si>
  <si>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</si>
  <si>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</si>
  <si>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</si>
  <si>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</si>
  <si>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</si>
  <si>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</si>
  <si>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</si>
  <si>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</si>
  <si>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</si>
  <si>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</si>
  <si>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</si>
  <si>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</si>
  <si>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</si>
  <si>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</si>
  <si>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</si>
  <si>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</si>
  <si>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</si>
  <si>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</si>
  <si>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</si>
  <si>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</si>
  <si>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</si>
  <si>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</si>
  <si>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</si>
  <si>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</si>
  <si>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</si>
  <si>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</si>
  <si>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</si>
  <si>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</si>
  <si>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</si>
  <si>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</si>
  <si>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</si>
  <si>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</si>
  <si>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</si>
  <si>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</si>
  <si>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</si>
  <si>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</si>
  <si>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</si>
  <si>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</si>
  <si>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</si>
  <si>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</si>
  <si>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</si>
  <si>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</si>
  <si>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</si>
  <si>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</si>
  <si>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</si>
  <si>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</si>
  <si>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</si>
  <si>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</si>
  <si>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</si>
  <si>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</si>
  <si>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</si>
  <si>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</si>
  <si>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</si>
  <si>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</si>
  <si>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</si>
  <si>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</si>
  <si>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</si>
  <si>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</si>
  <si>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</si>
  <si>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</si>
  <si>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</si>
  <si>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</si>
  <si>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</si>
  <si>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</si>
  <si>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</si>
  <si>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</si>
  <si>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</si>
  <si>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</si>
  <si>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</si>
  <si>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</si>
  <si>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</si>
  <si>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</si>
  <si>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</si>
  <si>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</si>
  <si>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</si>
  <si>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</si>
  <si>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</si>
  <si>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</si>
  <si>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</si>
  <si>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</si>
  <si>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</si>
  <si>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</si>
  <si>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</si>
  <si>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</si>
  <si>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</si>
  <si>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</si>
  <si>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</si>
  <si>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</si>
  <si>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</si>
  <si>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</si>
  <si>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</si>
  <si>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</si>
  <si>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</si>
  <si>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</si>
  <si>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</si>
  <si>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</si>
  <si>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</si>
  <si>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</si>
  <si>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</si>
  <si>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</si>
  <si>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</si>
  <si>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</si>
  <si>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</si>
  <si>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</si>
  <si>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</si>
  <si>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</si>
  <si>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</si>
  <si>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</si>
  <si>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</si>
  <si>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</si>
  <si>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</si>
  <si>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</si>
  <si>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</si>
  <si>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</si>
  <si>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</si>
  <si>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</si>
  <si>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</si>
  <si>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</si>
  <si>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</si>
  <si>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</si>
  <si>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</si>
  <si>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</si>
  <si>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</si>
  <si>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</si>
  <si>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</si>
  <si>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</si>
  <si>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</si>
  <si>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</si>
  <si>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</si>
  <si>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</si>
  <si>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</si>
  <si>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</si>
  <si>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</si>
  <si>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</si>
  <si>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</si>
  <si>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</si>
  <si>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</si>
  <si>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</si>
  <si>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</si>
  <si>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</si>
  <si>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</si>
  <si>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</si>
  <si>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</si>
  <si>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</si>
  <si>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</si>
  <si>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</si>
  <si>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</si>
  <si>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</si>
  <si>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</si>
  <si>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</si>
  <si>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</si>
  <si>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</si>
  <si>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</si>
  <si>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</si>
  <si>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</si>
  <si>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</si>
  <si>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</si>
  <si>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</si>
  <si>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</si>
  <si>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</si>
  <si>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</si>
  <si>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</si>
  <si>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</si>
  <si>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</si>
  <si>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</si>
  <si>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</si>
  <si>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</si>
  <si>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</si>
  <si>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</si>
  <si>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</si>
  <si>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</si>
  <si>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</si>
  <si>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</si>
  <si>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</si>
  <si>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</si>
  <si>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</si>
  <si>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</si>
  <si>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</si>
  <si>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</si>
  <si>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</si>
  <si>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</si>
  <si>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</si>
  <si>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</si>
  <si>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</si>
  <si>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</si>
  <si>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</si>
  <si>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</si>
  <si>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</si>
  <si>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</si>
  <si>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</si>
  <si>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</si>
  <si>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</si>
  <si>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</si>
  <si>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</si>
  <si>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</si>
  <si>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</si>
  <si>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</si>
  <si>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</si>
  <si>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</si>
  <si>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</si>
  <si>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</si>
  <si>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</si>
  <si>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</si>
  <si>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</si>
  <si>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</si>
  <si>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</si>
  <si>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</si>
  <si>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</si>
  <si>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</si>
  <si>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</si>
  <si>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</si>
  <si>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</si>
  <si>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</si>
  <si>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</si>
  <si>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</si>
  <si>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</si>
  <si>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</si>
  <si>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</si>
  <si>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</si>
  <si>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</si>
  <si>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</si>
  <si>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</si>
  <si>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</si>
  <si>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</si>
  <si>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</si>
  <si>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</si>
  <si>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</si>
  <si>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</si>
  <si>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</si>
  <si>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</si>
  <si>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</si>
  <si>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</si>
  <si>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</si>
  <si>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</si>
  <si>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</si>
  <si>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</si>
  <si>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</si>
  <si>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</si>
  <si>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</si>
  <si>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</si>
  <si>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</si>
  <si>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</si>
  <si>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</si>
  <si>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</si>
  <si>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</si>
  <si>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</si>
  <si>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</si>
  <si>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</si>
  <si>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</si>
  <si>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</si>
  <si>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</si>
  <si>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</si>
  <si>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</si>
  <si>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</si>
  <si>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</si>
  <si>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</si>
  <si>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</si>
  <si>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</si>
  <si>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</si>
  <si>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</si>
  <si>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</si>
  <si>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</si>
  <si>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</si>
  <si>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</si>
  <si>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</si>
  <si>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</si>
  <si>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</si>
  <si>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</si>
  <si>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</si>
  <si>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</si>
  <si>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</si>
  <si>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</si>
  <si>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</si>
  <si>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</si>
  <si>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</si>
  <si>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</si>
  <si>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</si>
  <si>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</si>
  <si>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</si>
  <si>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</si>
  <si>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</si>
  <si>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</si>
  <si>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</si>
  <si>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</si>
  <si>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</si>
  <si>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</si>
  <si>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</si>
  <si>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</si>
  <si>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</si>
  <si>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</si>
  <si>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</si>
  <si>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</si>
  <si>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</si>
  <si>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</si>
  <si>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</si>
  <si>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</si>
  <si>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</si>
  <si>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</si>
  <si>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</si>
  <si>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</si>
  <si>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</si>
  <si>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</si>
  <si>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</si>
  <si>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</si>
  <si>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</si>
  <si>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</si>
  <si>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</si>
  <si>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</si>
  <si>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</si>
  <si>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</si>
  <si>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</si>
  <si>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</si>
  <si>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</si>
  <si>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</si>
  <si>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</si>
  <si>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</si>
  <si>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</si>
  <si>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</si>
  <si>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</si>
  <si>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</si>
  <si>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</si>
  <si>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</si>
  <si>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</si>
  <si>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</si>
  <si>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</si>
  <si>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</si>
  <si>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</si>
  <si>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</si>
  <si>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</si>
  <si>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</si>
  <si>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</si>
  <si>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</si>
  <si>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</si>
  <si>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</si>
  <si>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</si>
  <si>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</si>
  <si>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</si>
  <si>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</si>
  <si>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</si>
  <si>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</si>
  <si>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</si>
  <si>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</si>
  <si>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</si>
  <si>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</si>
  <si>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</si>
  <si>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</si>
  <si>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</si>
  <si>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</si>
  <si>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</si>
  <si>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</si>
  <si>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</si>
  <si>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</si>
  <si>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</si>
  <si>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</si>
  <si>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</si>
  <si>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</si>
  <si>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</si>
  <si>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</si>
  <si>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</si>
  <si>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</si>
  <si>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</si>
  <si>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</si>
  <si>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</si>
  <si>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</si>
  <si>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</si>
  <si>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</si>
  <si>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</si>
  <si>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</si>
  <si>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</si>
  <si>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</si>
  <si>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</si>
  <si>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</si>
  <si>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</si>
  <si>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</si>
  <si>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</si>
  <si>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</si>
  <si>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</si>
  <si>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</si>
  <si>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</si>
  <si>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</si>
  <si>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</si>
  <si>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</si>
  <si>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</si>
  <si>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</si>
  <si>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</si>
  <si>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</si>
  <si>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</si>
  <si>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</si>
  <si>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</si>
  <si>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</si>
  <si>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</si>
  <si>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</si>
  <si>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</si>
  <si>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</si>
  <si>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</si>
  <si>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</si>
  <si>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</si>
  <si>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</si>
  <si>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</si>
  <si>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</si>
  <si>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</si>
  <si>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</si>
  <si>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</si>
  <si>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</si>
  <si>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</si>
  <si>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</si>
  <si>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</si>
  <si>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</si>
  <si>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</si>
  <si>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</si>
  <si>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</si>
  <si>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</si>
  <si>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</si>
  <si>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</si>
  <si>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</si>
  <si>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</si>
  <si>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</si>
  <si>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</si>
  <si>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</si>
  <si>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</si>
  <si>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</si>
  <si>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</si>
  <si>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</si>
  <si>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</si>
  <si>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</si>
  <si>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</si>
  <si>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</si>
  <si>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</si>
  <si>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</si>
  <si>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</si>
  <si>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</si>
  <si>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</si>
  <si>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</si>
  <si>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</si>
  <si>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</si>
  <si>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</si>
  <si>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</si>
  <si>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</si>
  <si>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</si>
  <si>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</si>
  <si>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</si>
  <si>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</si>
  <si>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</si>
  <si>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</si>
  <si>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</si>
  <si>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</si>
  <si>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</si>
  <si>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</si>
  <si>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</si>
  <si>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</si>
  <si>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</si>
  <si>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</si>
  <si>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</si>
  <si>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</si>
  <si>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</si>
  <si>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</si>
  <si>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</si>
  <si>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</si>
  <si>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</si>
  <si>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</si>
  <si>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</si>
  <si>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</si>
  <si>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</si>
  <si>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</si>
  <si>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</si>
  <si>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</si>
  <si>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</si>
  <si>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</si>
  <si>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</si>
  <si>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</si>
  <si>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</si>
  <si>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</si>
  <si>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</si>
  <si>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</si>
  <si>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</si>
  <si>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</si>
  <si>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</si>
  <si>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</si>
  <si>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</si>
  <si>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</si>
  <si>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</si>
  <si>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</si>
  <si>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</si>
  <si>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</si>
  <si>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</si>
  <si>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</si>
  <si>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</si>
  <si>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</si>
  <si>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</si>
  <si>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</si>
  <si>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</si>
  <si>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</si>
  <si>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</si>
  <si>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</si>
  <si>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</si>
  <si>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</si>
  <si>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</si>
  <si>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</si>
  <si>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</si>
  <si>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</si>
  <si>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</si>
  <si>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</si>
  <si>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</si>
  <si>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</si>
  <si>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</si>
  <si>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</si>
  <si>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</si>
  <si>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</si>
  <si>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</si>
  <si>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</si>
  <si>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</si>
  <si>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</si>
  <si>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</si>
  <si>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</si>
  <si>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</si>
  <si>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</si>
  <si>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</si>
  <si>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</si>
  <si>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</si>
  <si>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</si>
  <si>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</si>
  <si>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</si>
  <si>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</si>
  <si>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</si>
  <si>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</si>
  <si>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</si>
  <si>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</si>
  <si>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</si>
  <si>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</si>
  <si>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</si>
  <si>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</si>
  <si>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</si>
  <si>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</si>
  <si>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FORD</t>
  </si>
  <si>
    <t>307 N SANGAMON AVE</t>
  </si>
  <si>
    <t>GIBSON CITY</t>
  </si>
  <si>
    <t>RUSSELL LEIGH &amp; ASSOCIATES</t>
  </si>
  <si>
    <t>RUSS LEIGH</t>
  </si>
  <si>
    <t>228 E MAIN ST</t>
  </si>
  <si>
    <t>HOOPESTON</t>
  </si>
  <si>
    <t>IL</t>
  </si>
  <si>
    <t>217-283-9336</t>
  </si>
  <si>
    <t>217-283-9736</t>
  </si>
  <si>
    <t>065.018319</t>
  </si>
  <si>
    <t>admin@russleigh.com</t>
  </si>
  <si>
    <t>Russell Leigh &amp; Associates</t>
  </si>
  <si>
    <t>No applicable contracts paid.</t>
  </si>
  <si>
    <t>x</t>
  </si>
  <si>
    <t>Ford SpEd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</si>
</sst>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c r="C5" s="26" t="s">
        <v>966</v>
      </c>
      <c r="D5" s="84"/>
      <c r="E5" s="84"/>
      <c r="H5" s="38"/>
      <c r="I5" s="2042" t="s">
        <v>701</v>
      </c>
      <c r="J5" s="1986"/>
      <c r="K5" s="1986"/>
      <c r="L5" s="1986"/>
      <c r="M5" s="1986"/>
      <c r="N5" s="1986"/>
      <c r="O5" s="1986"/>
      <c r="P5" s="1986"/>
      <c r="Q5" s="1986"/>
      <c r="R5" s="1986"/>
      <c r="S5" s="1986"/>
    </row>
    <row r="6" spans="1:28" ht="14.1" customHeight="1" x14ac:dyDescent="0.2">
      <c r="B6" s="104" t="s">
        <v>2077</v>
      </c>
      <c r="C6" s="26" t="s">
        <v>967</v>
      </c>
      <c r="D6" s="84"/>
      <c r="E6" s="84"/>
      <c r="I6" s="2041" t="s">
        <v>938</v>
      </c>
      <c r="J6" s="1986"/>
      <c r="K6" s="1986"/>
      <c r="L6" s="1986"/>
      <c r="M6" s="1986"/>
      <c r="N6" s="1986"/>
      <c r="O6" s="1986"/>
      <c r="P6" s="1986"/>
      <c r="Q6" s="1986"/>
      <c r="R6" s="1986"/>
      <c r="S6" s="1986"/>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9027005061</v>
      </c>
      <c r="B13" s="2003"/>
      <c r="C13" s="2003"/>
      <c r="D13" s="2003"/>
      <c r="E13" s="2003"/>
      <c r="F13" s="2003"/>
      <c r="G13" s="2003"/>
      <c r="H13" s="2004"/>
      <c r="I13" s="31"/>
      <c r="J13" s="30"/>
      <c r="K13" s="28"/>
      <c r="L13" s="30"/>
      <c r="M13" s="30"/>
      <c r="N13" s="30"/>
      <c r="O13" s="30"/>
      <c r="P13" s="30"/>
      <c r="Q13" s="30"/>
      <c r="R13" s="30"/>
      <c r="S13" s="30"/>
      <c r="T13" s="2007" t="s">
        <v>2081</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2082</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0" t="s">
        <v>2093</v>
      </c>
      <c r="B17" s="2031"/>
      <c r="C17" s="2031"/>
      <c r="D17" s="2031"/>
      <c r="E17" s="2031"/>
      <c r="F17" s="2031"/>
      <c r="G17" s="2031"/>
      <c r="H17" s="2032"/>
      <c r="T17" s="2017" t="s">
        <v>2083</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2079</v>
      </c>
      <c r="B19" s="2001"/>
      <c r="C19" s="2001"/>
      <c r="D19" s="2001"/>
      <c r="E19" s="2001"/>
      <c r="F19" s="2001"/>
      <c r="G19" s="2001"/>
      <c r="H19" s="1999"/>
      <c r="I19" s="30"/>
      <c r="J19" s="99"/>
      <c r="K19" s="40"/>
      <c r="L19" s="38"/>
      <c r="M19" s="112" t="s">
        <v>333</v>
      </c>
      <c r="P19" s="27"/>
      <c r="Q19" s="27"/>
      <c r="R19" s="27"/>
      <c r="S19" s="31"/>
      <c r="T19" s="2000" t="s">
        <v>2084</v>
      </c>
      <c r="U19" s="1998"/>
      <c r="V19" s="1998"/>
      <c r="W19" s="1999"/>
      <c r="X19" s="2015" t="s">
        <v>2085</v>
      </c>
      <c r="Y19" s="2016"/>
      <c r="Z19" s="2013">
        <v>60942</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2080</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2088</v>
      </c>
      <c r="U23" s="1961"/>
      <c r="V23" s="1961"/>
      <c r="W23" s="1961"/>
      <c r="X23" s="1976">
        <v>44469</v>
      </c>
      <c r="Y23" s="1977"/>
      <c r="Z23" s="1977"/>
      <c r="AA23" s="1978"/>
    </row>
    <row r="24" spans="1:27" ht="14.1" customHeight="1" x14ac:dyDescent="0.2">
      <c r="A24" s="88" t="s">
        <v>698</v>
      </c>
      <c r="B24" s="49"/>
      <c r="C24" s="49"/>
      <c r="D24" s="49"/>
      <c r="E24" s="49"/>
      <c r="F24" s="49"/>
      <c r="G24" s="49"/>
      <c r="H24" s="61"/>
      <c r="J24" s="2063" t="str">
        <f>IF(B5="x",IF(AUDITCHECK!D29="AFR form Incomplete.","",IF(AUDITCHECK!D29="Deficit reduction plan is required.","School District must complete a deficit reduction plan in the 2018-2019 Budget",)),"")</f>
        <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7">
        <v>60936</v>
      </c>
      <c r="B25" s="1998"/>
      <c r="C25" s="1998"/>
      <c r="D25" s="1998"/>
      <c r="E25" s="1998"/>
      <c r="F25" s="1998"/>
      <c r="G25" s="1998"/>
      <c r="H25" s="1999"/>
      <c r="I25" s="113"/>
      <c r="J25" s="2065"/>
      <c r="K25" s="2065"/>
      <c r="L25" s="2065"/>
      <c r="M25" s="2065"/>
      <c r="N25" s="2065"/>
      <c r="O25" s="2065"/>
      <c r="P25" s="2065"/>
      <c r="Q25" s="2065"/>
      <c r="R25" s="2065"/>
      <c r="S25" s="2066"/>
      <c r="T25" s="1957" t="s">
        <v>2089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0"/>
      <c r="B38" s="2031"/>
      <c r="C38" s="2031"/>
      <c r="D38" s="2031"/>
      <c r="E38" s="2031"/>
      <c r="F38" s="1998"/>
      <c r="G38" s="1998"/>
      <c r="H38" s="1999"/>
      <c r="I38" s="2050"/>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2090</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1375712</v>
      </c>
      <c r="E16" s="356"/>
      <c r="F16" s="1755">
        <f>SUM('Acct Summary 7-8'!C17,'Acct Summary 7-8'!D17,'Acct Summary 7-8'!F17)</f>
        <v>1392332</v>
      </c>
      <c r="G16" s="356"/>
      <c r="H16" s="1755">
        <f>SUM(D16-F16)</f>
        <v>-16620</v>
      </c>
      <c r="I16" s="222"/>
      <c r="J16" s="1755">
        <f>SUM('Acct Summary 7-8'!C81,'Acct Summary 7-8'!D81,'Acct Summary 7-8'!F81,'Acct Summary 7-8'!I81)</f>
        <v>398220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Ford SpEd Coop</v>
      </c>
      <c r="E7" s="391"/>
      <c r="G7" s="252"/>
      <c r="H7" s="387"/>
      <c r="I7" s="387"/>
      <c r="J7" s="387"/>
      <c r="K7" s="387"/>
      <c r="L7" s="329"/>
      <c r="M7" s="329"/>
      <c r="N7" s="329"/>
      <c r="O7" s="329"/>
      <c r="P7" s="329"/>
    </row>
    <row r="8" spans="1:18" ht="12.75" x14ac:dyDescent="0.2">
      <c r="A8" s="329"/>
      <c r="B8" s="329"/>
      <c r="C8" s="389" t="s">
        <v>1187</v>
      </c>
      <c r="D8" s="392">
        <f>COVER!A13</f>
        <v>9027005061</v>
      </c>
      <c r="E8" s="393"/>
      <c r="G8" s="329"/>
      <c r="H8" s="329"/>
      <c r="I8" s="329"/>
      <c r="J8" s="329"/>
      <c r="K8" s="329"/>
      <c r="L8" s="329"/>
      <c r="M8" s="329"/>
      <c r="N8" s="329"/>
      <c r="O8" s="329"/>
      <c r="P8" s="329"/>
    </row>
    <row r="9" spans="1:18" ht="12.75" x14ac:dyDescent="0.2">
      <c r="A9" s="329"/>
      <c r="B9" s="329"/>
      <c r="C9" s="389" t="s">
        <v>737</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398220</v>
      </c>
      <c r="I12" s="404"/>
      <c r="J12" s="404"/>
      <c r="K12" s="405">
        <f>TRUNC((H12/H13*100000),5)/100000</f>
        <v>0.28946465530000004</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1375712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1392332</v>
      </c>
      <c r="I17" s="404"/>
      <c r="J17" s="416"/>
      <c r="K17" s="405">
        <f>TRUNC((H17/H18*100000),5)/100000</f>
        <v>1.0120810168999999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1375712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15.682840000000001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398220</v>
      </c>
      <c r="I24" s="422"/>
      <c r="J24" s="422"/>
      <c r="K24" s="423">
        <f>TRUNC(((H24/H25*100000)/100000),2)</f>
        <v>102.96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3867.58889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383407</v>
      </c>
      <c r="D4" s="466">
        <v>13205</v>
      </c>
      <c r="E4" s="466"/>
      <c r="F4" s="466"/>
      <c r="G4" s="466"/>
      <c r="H4" s="466"/>
      <c r="I4" s="466"/>
      <c r="J4" s="467"/>
      <c r="K4" s="466"/>
      <c r="L4" s="466"/>
      <c r="M4" s="468"/>
      <c r="N4" s="469"/>
    </row>
    <row r="5" spans="1:14" x14ac:dyDescent="0.2">
      <c r="A5" s="463" t="s">
        <v>1049</v>
      </c>
      <c r="B5" s="470">
        <v>120</v>
      </c>
      <c r="C5" s="465">
        <v>1608</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385015</v>
      </c>
      <c r="D13" s="1759">
        <f t="shared" ref="D13:L13" si="0">SUM(D4:D12)</f>
        <v>13205</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67860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67860</v>
      </c>
      <c r="N23" s="1710">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385015</v>
      </c>
      <c r="D39" s="466">
        <v>13205</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67860</v>
      </c>
      <c r="N40" s="497"/>
    </row>
    <row r="41" spans="1:14" ht="13.5" customHeight="1" thickBot="1" x14ac:dyDescent="0.25">
      <c r="A41" s="1758" t="s">
        <v>676</v>
      </c>
      <c r="B41" s="1728"/>
      <c r="C41" s="1710">
        <f>(SUM(C34,C37,C38,C39))</f>
        <v>385015</v>
      </c>
      <c r="D41" s="1710">
        <f t="shared" ref="D41:L41" si="2">SUM(D34,D37,D38:D39)</f>
        <v>13205</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67860</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719541</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118515</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537656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1375712</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379279</v>
      </c>
      <c r="D9" s="516"/>
      <c r="E9" s="481"/>
      <c r="F9" s="481"/>
      <c r="G9" s="517"/>
      <c r="H9" s="481"/>
      <c r="I9" s="509" t="s">
        <v>1231</v>
      </c>
      <c r="J9" s="478"/>
      <c r="K9" s="481"/>
      <c r="L9" s="347"/>
    </row>
    <row r="10" spans="1:13" s="519" customFormat="1" ht="13.5" thickBot="1" x14ac:dyDescent="0.25">
      <c r="A10" s="1758" t="s">
        <v>1235</v>
      </c>
      <c r="B10" s="1731"/>
      <c r="C10" s="1710">
        <f>SUM(C8:C9)</f>
        <v>1754991</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1460</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852018</v>
      </c>
      <c r="D13" s="1765">
        <f>'Expenditures 15-22'!K129</f>
        <v>2757</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536097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1389575</v>
      </c>
      <c r="D17" s="1710">
        <f t="shared" si="2"/>
        <v>2757</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379279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1768854</v>
      </c>
      <c r="D19" s="1710">
        <f t="shared" si="4"/>
        <v>2757</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3" t="s">
        <v>1754</v>
      </c>
      <c r="B20" s="2144"/>
      <c r="C20" s="1768">
        <f>C8-C17</f>
        <v>-13863</v>
      </c>
      <c r="D20" s="1768">
        <f t="shared" ref="D20:K20" si="5">D8-D17</f>
        <v>-2757</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-13863</v>
      </c>
      <c r="D78" s="1724">
        <f t="shared" si="9"/>
        <v>-2757</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v>398878</v>
      </c>
      <c r="D79" s="535">
        <v>15962</v>
      </c>
      <c r="E79" s="535"/>
      <c r="F79" s="535"/>
      <c r="G79" s="535"/>
      <c r="H79" s="535"/>
      <c r="I79" s="535"/>
      <c r="J79" s="535"/>
      <c r="K79" s="535"/>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385015</v>
      </c>
      <c r="D81" s="1710">
        <f>SUM(D78:D80)</f>
        <v>13205</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-13863</v>
      </c>
      <c r="D82" s="538">
        <f t="shared" ref="D82:K82" si="11">(D81-D79)</f>
        <v>-2757</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-3.600638936145345E-2</v>
      </c>
      <c r="D83" s="540">
        <f t="shared" ref="D83:K83" si="12">D82/D81</f>
        <v>-0.20878455130632337</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5068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5068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714473</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714473</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719541</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79010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79010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39505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39505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39505</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118515</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12000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456827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468827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68829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537656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537656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1375712</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v>917</v>
      </c>
      <c r="F8" s="466">
        <v>543</v>
      </c>
      <c r="G8" s="466"/>
      <c r="H8" s="466"/>
      <c r="I8" s="467"/>
      <c r="J8" s="467"/>
      <c r="K8" s="1693">
        <f t="shared" si="0"/>
        <v>1460</v>
      </c>
      <c r="L8" s="466">
        <v>5000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0</v>
      </c>
      <c r="D33" s="1692">
        <f t="shared" ref="D33:L33" si="1">SUM(D5:D32)</f>
        <v>0</v>
      </c>
      <c r="E33" s="1692">
        <f t="shared" si="1"/>
        <v>917</v>
      </c>
      <c r="F33" s="1692">
        <f t="shared" si="1"/>
        <v>543</v>
      </c>
      <c r="G33" s="1692">
        <f t="shared" si="1"/>
        <v>0</v>
      </c>
      <c r="H33" s="1692">
        <f t="shared" si="1"/>
        <v>0</v>
      </c>
      <c r="I33" s="1692">
        <f t="shared" si="1"/>
        <v>0</v>
      </c>
      <c r="J33" s="1692">
        <f t="shared" si="1"/>
        <v>0</v>
      </c>
      <c r="K33" s="1692">
        <f t="shared" si="1"/>
        <v>1460</v>
      </c>
      <c r="L33" s="1692">
        <f t="shared" si="1"/>
        <v>5000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v>664</v>
      </c>
      <c r="G36" s="481"/>
      <c r="H36" s="481"/>
      <c r="I36" s="467"/>
      <c r="J36" s="467"/>
      <c r="K36" s="1693">
        <f t="shared" ref="K36:K41" si="2">SUM(C36:J36)</f>
        <v>664</v>
      </c>
      <c r="L36" s="466">
        <v>1000</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67311</v>
      </c>
      <c r="D38" s="466">
        <v>21741</v>
      </c>
      <c r="E38" s="466">
        <v>49504</v>
      </c>
      <c r="F38" s="466">
        <v>2316</v>
      </c>
      <c r="G38" s="466"/>
      <c r="H38" s="466"/>
      <c r="I38" s="467"/>
      <c r="J38" s="467"/>
      <c r="K38" s="1693">
        <f t="shared" si="2"/>
        <v>140872</v>
      </c>
      <c r="L38" s="466">
        <v>155200</v>
      </c>
    </row>
    <row r="39" spans="1:14" x14ac:dyDescent="0.2">
      <c r="A39" s="1526" t="s">
        <v>208</v>
      </c>
      <c r="B39" s="615">
        <v>2140</v>
      </c>
      <c r="C39" s="466">
        <v>163961</v>
      </c>
      <c r="D39" s="466">
        <v>19133</v>
      </c>
      <c r="E39" s="466"/>
      <c r="F39" s="466">
        <v>3534</v>
      </c>
      <c r="G39" s="466"/>
      <c r="H39" s="466"/>
      <c r="I39" s="467"/>
      <c r="J39" s="467"/>
      <c r="K39" s="1693">
        <f t="shared" si="2"/>
        <v>186628</v>
      </c>
      <c r="L39" s="466">
        <v>191500</v>
      </c>
    </row>
    <row r="40" spans="1:14" x14ac:dyDescent="0.2">
      <c r="A40" s="1526" t="s">
        <v>209</v>
      </c>
      <c r="B40" s="615">
        <v>2150</v>
      </c>
      <c r="C40" s="466">
        <v>236951</v>
      </c>
      <c r="D40" s="466">
        <v>37157</v>
      </c>
      <c r="E40" s="466">
        <v>102</v>
      </c>
      <c r="F40" s="466">
        <v>1174</v>
      </c>
      <c r="G40" s="466"/>
      <c r="H40" s="466">
        <v>478</v>
      </c>
      <c r="I40" s="467"/>
      <c r="J40" s="467"/>
      <c r="K40" s="1693">
        <f t="shared" si="2"/>
        <v>275862</v>
      </c>
      <c r="L40" s="466">
        <v>289000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468223</v>
      </c>
      <c r="D42" s="1692">
        <f t="shared" ref="D42:L42" si="3">SUM(D36:D41)</f>
        <v>78031</v>
      </c>
      <c r="E42" s="1692">
        <f t="shared" si="3"/>
        <v>49606</v>
      </c>
      <c r="F42" s="1692">
        <f t="shared" si="3"/>
        <v>7688</v>
      </c>
      <c r="G42" s="1692">
        <f t="shared" si="3"/>
        <v>0</v>
      </c>
      <c r="H42" s="1692">
        <f t="shared" si="3"/>
        <v>478</v>
      </c>
      <c r="I42" s="1692">
        <f t="shared" si="3"/>
        <v>0</v>
      </c>
      <c r="J42" s="1692">
        <f t="shared" si="3"/>
        <v>0</v>
      </c>
      <c r="K42" s="1692">
        <f t="shared" si="3"/>
        <v>604026</v>
      </c>
      <c r="L42" s="1692">
        <f t="shared" si="3"/>
        <v>636700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61</v>
      </c>
      <c r="E44" s="481">
        <v>13905</v>
      </c>
      <c r="F44" s="481">
        <v>2763</v>
      </c>
      <c r="G44" s="481"/>
      <c r="H44" s="481"/>
      <c r="I44" s="467"/>
      <c r="J44" s="467"/>
      <c r="K44" s="1694">
        <f>SUM(C44:J44)</f>
        <v>16729</v>
      </c>
      <c r="L44" s="481">
        <v>30000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61</v>
      </c>
      <c r="E47" s="1692">
        <f t="shared" si="4"/>
        <v>13905</v>
      </c>
      <c r="F47" s="1692">
        <f t="shared" si="4"/>
        <v>2763</v>
      </c>
      <c r="G47" s="1692">
        <f t="shared" si="4"/>
        <v>0</v>
      </c>
      <c r="H47" s="1692">
        <f t="shared" si="4"/>
        <v>0</v>
      </c>
      <c r="I47" s="1692">
        <f t="shared" si="4"/>
        <v>0</v>
      </c>
      <c r="J47" s="1692">
        <f t="shared" si="4"/>
        <v>0</v>
      </c>
      <c r="K47" s="1692">
        <f t="shared" si="4"/>
        <v>16729</v>
      </c>
      <c r="L47" s="1692">
        <f>SUM(L44:L46)</f>
        <v>30000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22507</v>
      </c>
      <c r="F49" s="481"/>
      <c r="G49" s="481"/>
      <c r="H49" s="481"/>
      <c r="I49" s="467"/>
      <c r="J49" s="467"/>
      <c r="K49" s="1694">
        <f>SUM(C49:J49)</f>
        <v>22507</v>
      </c>
      <c r="L49" s="481">
        <v>26000</v>
      </c>
    </row>
    <row r="50" spans="1:14" x14ac:dyDescent="0.2">
      <c r="A50" s="1526" t="s">
        <v>872</v>
      </c>
      <c r="B50" s="615">
        <v>2320</v>
      </c>
      <c r="C50" s="466">
        <v>110257</v>
      </c>
      <c r="D50" s="466">
        <v>5141</v>
      </c>
      <c r="E50" s="466">
        <v>47600</v>
      </c>
      <c r="F50" s="466">
        <v>2732</v>
      </c>
      <c r="G50" s="466"/>
      <c r="H50" s="466"/>
      <c r="I50" s="467"/>
      <c r="J50" s="467"/>
      <c r="K50" s="1694">
        <f>SUM(C50:J50)</f>
        <v>165730</v>
      </c>
      <c r="L50" s="466">
        <v>210300</v>
      </c>
    </row>
    <row r="51" spans="1:14" x14ac:dyDescent="0.2">
      <c r="A51" s="1526" t="s">
        <v>44</v>
      </c>
      <c r="B51" s="615">
        <v>2330</v>
      </c>
      <c r="C51" s="466">
        <v>29865</v>
      </c>
      <c r="D51" s="466">
        <v>13161</v>
      </c>
      <c r="E51" s="466"/>
      <c r="F51" s="466"/>
      <c r="G51" s="466"/>
      <c r="H51" s="466"/>
      <c r="I51" s="467"/>
      <c r="J51" s="467"/>
      <c r="K51" s="1694">
        <f>SUM(C51:J51)</f>
        <v>43026</v>
      </c>
      <c r="L51" s="466">
        <v>40000</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140122</v>
      </c>
      <c r="D53" s="1692">
        <f t="shared" ref="D53:L53" si="5">SUM(D49:D52)</f>
        <v>18302</v>
      </c>
      <c r="E53" s="1692">
        <f t="shared" si="5"/>
        <v>70107</v>
      </c>
      <c r="F53" s="1692">
        <f t="shared" si="5"/>
        <v>2732</v>
      </c>
      <c r="G53" s="1692">
        <f t="shared" si="5"/>
        <v>0</v>
      </c>
      <c r="H53" s="1692">
        <f t="shared" si="5"/>
        <v>0</v>
      </c>
      <c r="I53" s="1692">
        <f t="shared" si="5"/>
        <v>0</v>
      </c>
      <c r="J53" s="1692">
        <f t="shared" si="5"/>
        <v>0</v>
      </c>
      <c r="K53" s="1692">
        <f t="shared" si="5"/>
        <v>231263</v>
      </c>
      <c r="L53" s="1692">
        <f t="shared" si="5"/>
        <v>276300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0</v>
      </c>
      <c r="F65" s="1692">
        <f t="shared" si="8"/>
        <v>0</v>
      </c>
      <c r="G65" s="1692">
        <f t="shared" si="8"/>
        <v>0</v>
      </c>
      <c r="H65" s="1692">
        <f t="shared" si="8"/>
        <v>0</v>
      </c>
      <c r="I65" s="1692">
        <f t="shared" si="8"/>
        <v>0</v>
      </c>
      <c r="J65" s="1692">
        <f t="shared" si="8"/>
        <v>0</v>
      </c>
      <c r="K65" s="1692">
        <f t="shared" si="8"/>
        <v>0</v>
      </c>
      <c r="L65" s="1692">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608345</v>
      </c>
      <c r="D74" s="1699">
        <f t="shared" ref="D74:K74" si="10">SUM(D42,D47,D53,D57,D65,D72,D73)</f>
        <v>96394</v>
      </c>
      <c r="E74" s="1699">
        <f t="shared" si="10"/>
        <v>133618</v>
      </c>
      <c r="F74" s="1699">
        <f t="shared" si="10"/>
        <v>13183</v>
      </c>
      <c r="G74" s="1699">
        <f t="shared" si="10"/>
        <v>0</v>
      </c>
      <c r="H74" s="1699">
        <f t="shared" si="10"/>
        <v>478</v>
      </c>
      <c r="I74" s="1699">
        <f t="shared" si="10"/>
        <v>0</v>
      </c>
      <c r="J74" s="1699">
        <f t="shared" si="10"/>
        <v>0</v>
      </c>
      <c r="K74" s="1699">
        <f t="shared" si="10"/>
        <v>852018</v>
      </c>
      <c r="L74" s="1699">
        <f>SUM(L42,L47,L53,L57,L65,L72,L73)</f>
        <v>943000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v>536097</v>
      </c>
      <c r="I94" s="477"/>
      <c r="J94" s="477"/>
      <c r="K94" s="1699">
        <f t="shared" si="12"/>
        <v>536097</v>
      </c>
      <c r="L94" s="530">
        <v>542000</v>
      </c>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536097</v>
      </c>
      <c r="I100" s="477"/>
      <c r="J100" s="477"/>
      <c r="K100" s="1699">
        <f>SUM(K93:K99)</f>
        <v>536097</v>
      </c>
      <c r="L100" s="1699">
        <f>SUM(L93:L99)</f>
        <v>542000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536097</v>
      </c>
      <c r="I102" s="477"/>
      <c r="J102" s="477"/>
      <c r="K102" s="1699">
        <f>SUM(K84,K92,K100,K101)</f>
        <v>536097</v>
      </c>
      <c r="L102" s="1699">
        <f>SUM(L84,L92,L100,L101)</f>
        <v>542000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5000</v>
      </c>
      <c r="M113" s="614"/>
      <c r="N113" s="614"/>
    </row>
    <row r="114" spans="1:14" ht="12.75" customHeight="1" thickTop="1" thickBot="1" x14ac:dyDescent="0.25">
      <c r="A114" s="1690" t="s">
        <v>50</v>
      </c>
      <c r="B114" s="1704"/>
      <c r="C114" s="1692">
        <f>SUM(C33,C74,C75,C102,C112,C113)</f>
        <v>608345</v>
      </c>
      <c r="D114" s="1692">
        <f t="shared" ref="D114:K114" si="13">SUM(D33,D74,D75,D102,D112,D113)</f>
        <v>96394</v>
      </c>
      <c r="E114" s="1692">
        <f t="shared" si="13"/>
        <v>134535</v>
      </c>
      <c r="F114" s="1692">
        <f t="shared" si="13"/>
        <v>13726</v>
      </c>
      <c r="G114" s="1692">
        <f t="shared" si="13"/>
        <v>0</v>
      </c>
      <c r="H114" s="1692">
        <f>SUM(H33,H74,H75,H102,H112,H113)</f>
        <v>536575</v>
      </c>
      <c r="I114" s="1692">
        <f t="shared" si="13"/>
        <v>0</v>
      </c>
      <c r="J114" s="1692">
        <f t="shared" si="13"/>
        <v>0</v>
      </c>
      <c r="K114" s="1692">
        <f t="shared" si="13"/>
        <v>1389575</v>
      </c>
      <c r="L114" s="1692">
        <f>SUM(L33,L74,L75,L102,L112,L113)</f>
        <v>1495000</v>
      </c>
    </row>
    <row r="115" spans="1:14" ht="13.5" thickTop="1" x14ac:dyDescent="0.2">
      <c r="A115" s="2198" t="s">
        <v>1053</v>
      </c>
      <c r="B115" s="2199"/>
      <c r="C115" s="619"/>
      <c r="D115" s="619"/>
      <c r="E115" s="619"/>
      <c r="F115" s="619"/>
      <c r="G115" s="619"/>
      <c r="H115" s="619"/>
      <c r="I115" s="619"/>
      <c r="J115" s="619"/>
      <c r="K115" s="1706">
        <f>'Revenues 9-14'!C275-'Expenditures 15-22'!K114</f>
        <v>-13863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v>2757</v>
      </c>
      <c r="F124" s="466"/>
      <c r="G124" s="466"/>
      <c r="H124" s="466"/>
      <c r="I124" s="467"/>
      <c r="J124" s="467"/>
      <c r="K124" s="1692">
        <f>SUM(C124:J124)</f>
        <v>2757</v>
      </c>
      <c r="L124" s="466">
        <v>4000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2757</v>
      </c>
      <c r="F127" s="1692">
        <f t="shared" si="14"/>
        <v>0</v>
      </c>
      <c r="G127" s="1692">
        <f t="shared" si="14"/>
        <v>0</v>
      </c>
      <c r="H127" s="1692">
        <f t="shared" si="14"/>
        <v>0</v>
      </c>
      <c r="I127" s="1692">
        <f t="shared" si="14"/>
        <v>0</v>
      </c>
      <c r="J127" s="1692">
        <f t="shared" si="14"/>
        <v>0</v>
      </c>
      <c r="K127" s="1692">
        <f t="shared" si="14"/>
        <v>2757</v>
      </c>
      <c r="L127" s="1692">
        <f t="shared" si="14"/>
        <v>4000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2757</v>
      </c>
      <c r="F129" s="1699">
        <f t="shared" si="15"/>
        <v>0</v>
      </c>
      <c r="G129" s="1699">
        <f t="shared" si="15"/>
        <v>0</v>
      </c>
      <c r="H129" s="1699">
        <f t="shared" si="15"/>
        <v>0</v>
      </c>
      <c r="I129" s="1699">
        <f t="shared" si="15"/>
        <v>0</v>
      </c>
      <c r="J129" s="1699">
        <f t="shared" si="15"/>
        <v>0</v>
      </c>
      <c r="K129" s="1699">
        <f t="shared" si="15"/>
        <v>2757</v>
      </c>
      <c r="L129" s="1699">
        <f t="shared" si="15"/>
        <v>4000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0</v>
      </c>
      <c r="D151" s="1692">
        <f t="shared" ref="D151:K151" si="16">SUM(D129,D130,D139,D149,D150)</f>
        <v>0</v>
      </c>
      <c r="E151" s="1692">
        <f t="shared" si="16"/>
        <v>2757</v>
      </c>
      <c r="F151" s="1692">
        <f t="shared" si="16"/>
        <v>0</v>
      </c>
      <c r="G151" s="1692">
        <f t="shared" si="16"/>
        <v>0</v>
      </c>
      <c r="H151" s="1692">
        <f t="shared" si="16"/>
        <v>0</v>
      </c>
      <c r="I151" s="1692">
        <f t="shared" si="16"/>
        <v>0</v>
      </c>
      <c r="J151" s="1692">
        <f t="shared" si="16"/>
        <v>0</v>
      </c>
      <c r="K151" s="1692">
        <f t="shared" si="16"/>
        <v>2757</v>
      </c>
      <c r="L151" s="1692">
        <f>SUM(L129,L130,L139,L149,L150)</f>
        <v>4000</v>
      </c>
    </row>
    <row r="152" spans="1:14" ht="12.75" customHeight="1" thickTop="1" x14ac:dyDescent="0.2">
      <c r="A152" s="2191" t="s">
        <v>1240</v>
      </c>
      <c r="B152" s="2192"/>
      <c r="C152" s="619"/>
      <c r="D152" s="619"/>
      <c r="E152" s="619"/>
      <c r="F152" s="619"/>
      <c r="G152" s="619"/>
      <c r="H152" s="619"/>
      <c r="I152" s="619"/>
      <c r="J152" s="617"/>
      <c r="K152" s="1706">
        <f>'Revenues 9-14'!D275-'Expenditures 15-22'!K151</f>
        <v>-2757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98" t="s">
        <v>1053</v>
      </c>
      <c r="B175" s="2199"/>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98" t="s">
        <v>1053</v>
      </c>
      <c r="B211" s="2199"/>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98" t="s">
        <v>1053</v>
      </c>
      <c r="B296" s="2199"/>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4" t="s">
        <v>1053</v>
      </c>
      <c r="B343" s="218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9" t="s">
        <v>2036</v>
      </c>
      <c r="D2" s="724" t="s">
        <v>2043</v>
      </c>
      <c r="E2" s="724" t="s">
        <v>2044</v>
      </c>
      <c r="F2" s="1909"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0</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0</v>
      </c>
      <c r="I23" s="1780">
        <f>SUM(I14:I16,I21,I22)</f>
        <v>0</v>
      </c>
      <c r="J23" s="1780">
        <f>SUM(J14:J16,J21,J22)</f>
        <v>0</v>
      </c>
      <c r="K23" s="1780">
        <f>SUM(K14:K16,K21,K22)</f>
        <v>0</v>
      </c>
    </row>
    <row r="24" spans="1:11" ht="14.25" thickTop="1" thickBot="1" x14ac:dyDescent="0.25">
      <c r="A24" s="2252" t="s">
        <v>2024</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67860</v>
      </c>
      <c r="D12" s="845"/>
      <c r="E12" s="845"/>
      <c r="F12" s="1782">
        <f>(C12+D12)-E12</f>
        <v>67860</v>
      </c>
      <c r="G12" s="844">
        <v>10</v>
      </c>
      <c r="H12" s="766">
        <v>57677</v>
      </c>
      <c r="I12" s="766">
        <v>1647</v>
      </c>
      <c r="J12" s="766"/>
      <c r="K12" s="1791">
        <f>(H12+I12)-J12</f>
        <v>59324</v>
      </c>
      <c r="L12" s="1791">
        <f>F12-K12</f>
        <v>8536</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67860</v>
      </c>
      <c r="D16" s="1782">
        <f>SUM(D3,D5:D6,D8:D10,D12:D15)</f>
        <v>0</v>
      </c>
      <c r="E16" s="1782">
        <f>SUM(E3,E5:E6,E8:E10,E12:E15)</f>
        <v>0</v>
      </c>
      <c r="F16" s="1782">
        <f>SUM(F3,F5:F6,F8:F10,F12:F15)</f>
        <v>67860</v>
      </c>
      <c r="G16" s="844"/>
      <c r="H16" s="1782">
        <f>SUM(H3,H6,H8:H10,H12:H14,)</f>
        <v>57677</v>
      </c>
      <c r="I16" s="1782">
        <f>SUM(I3,I6,I8:I10,I12:I14,)</f>
        <v>1647</v>
      </c>
      <c r="J16" s="1782">
        <f>SUM(J3,J6,J8:J10,J12:J14,)</f>
        <v>0</v>
      </c>
      <c r="K16" s="1782">
        <f>(H16+I16)-J16</f>
        <v>59324</v>
      </c>
      <c r="L16" s="1782">
        <f>F16-K16</f>
        <v>8536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1647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1389575</v>
      </c>
      <c r="G8" s="866"/>
    </row>
    <row r="9" spans="1:7" x14ac:dyDescent="0.2">
      <c r="A9" s="870" t="s">
        <v>480</v>
      </c>
      <c r="B9" s="871" t="s">
        <v>1988</v>
      </c>
      <c r="C9" s="872"/>
      <c r="D9" s="870" t="s">
        <v>522</v>
      </c>
      <c r="E9" s="869"/>
      <c r="F9" s="1935">
        <f>'Expenditures 15-22'!K151</f>
        <v>2757</v>
      </c>
      <c r="G9" s="873"/>
    </row>
    <row r="10" spans="1:7" x14ac:dyDescent="0.2">
      <c r="A10" s="870" t="s">
        <v>520</v>
      </c>
      <c r="B10" s="871" t="s">
        <v>1989</v>
      </c>
      <c r="C10" s="872"/>
      <c r="D10" s="870" t="s">
        <v>522</v>
      </c>
      <c r="E10" s="869"/>
      <c r="F10" s="1935">
        <f>'Expenditures 15-22'!K174</f>
        <v>0</v>
      </c>
      <c r="G10" s="873"/>
    </row>
    <row r="11" spans="1:7" x14ac:dyDescent="0.2">
      <c r="A11" s="870" t="s">
        <v>481</v>
      </c>
      <c r="B11" s="871" t="s">
        <v>1990</v>
      </c>
      <c r="C11" s="872"/>
      <c r="D11" s="870" t="s">
        <v>522</v>
      </c>
      <c r="E11" s="869"/>
      <c r="F11" s="1935">
        <f>'Expenditures 15-22'!K210</f>
        <v>0</v>
      </c>
      <c r="G11" s="873"/>
    </row>
    <row r="12" spans="1:7" x14ac:dyDescent="0.2">
      <c r="A12" s="870" t="s">
        <v>482</v>
      </c>
      <c r="B12" s="871" t="s">
        <v>1991</v>
      </c>
      <c r="C12" s="872"/>
      <c r="D12" s="870" t="s">
        <v>522</v>
      </c>
      <c r="E12" s="869"/>
      <c r="F12" s="1935">
        <f>'Expenditures 15-22'!K295</f>
        <v>0</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1392332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536097</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536097</v>
      </c>
      <c r="G76" s="866"/>
    </row>
    <row r="77" spans="1:8" s="894" customFormat="1" ht="12" customHeight="1" thickTop="1" thickBot="1" x14ac:dyDescent="0.25">
      <c r="A77" s="1801"/>
      <c r="B77" s="1798"/>
      <c r="C77" s="1794"/>
      <c r="D77" s="1799" t="s">
        <v>2011</v>
      </c>
      <c r="E77" s="1796"/>
      <c r="F77" s="1802">
        <f>(F14-F76)</f>
        <v>856235</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714473</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39505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456827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68829</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1279634</v>
      </c>
    </row>
    <row r="179" spans="1:7" ht="12" customHeight="1" x14ac:dyDescent="0.2">
      <c r="A179" s="1792"/>
      <c r="B179" s="1806"/>
      <c r="C179" s="1807"/>
      <c r="D179" s="1808" t="s">
        <v>2014</v>
      </c>
      <c r="E179" s="1809"/>
      <c r="F179" s="1811">
        <f>'PCTC-OEPP 27-28'!F77-F178</f>
        <v>-423399</v>
      </c>
    </row>
    <row r="180" spans="1:7" ht="12" customHeight="1" x14ac:dyDescent="0.2">
      <c r="A180" s="1792"/>
      <c r="B180" s="1806"/>
      <c r="C180" s="1807"/>
      <c r="D180" s="1808" t="s">
        <v>1924</v>
      </c>
      <c r="E180" s="1809"/>
      <c r="F180" s="1811">
        <f>'Cap Outlay Deprec 26'!I18</f>
        <v>1647</v>
      </c>
    </row>
    <row r="181" spans="1:7" ht="12" customHeight="1" x14ac:dyDescent="0.2">
      <c r="A181" s="1792"/>
      <c r="B181" s="1806"/>
      <c r="C181" s="1807"/>
      <c r="D181" s="1808" t="s">
        <v>2015</v>
      </c>
      <c r="E181" s="1809"/>
      <c r="F181" s="1811">
        <f>F179+F180</f>
        <v>-421752</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2091</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1460</v>
      </c>
      <c r="F19" s="1822"/>
      <c r="G19" s="1824">
        <f>'Expenditures 15-22'!K33-SUM('Expenditures 15-22'!G33,'Expenditures 15-22'!I33)+'Expenditures 15-22'!D229</f>
        <v>1460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604026</v>
      </c>
      <c r="F21" s="1825"/>
      <c r="G21" s="1828">
        <f>'Expenditures 15-22'!K42-SUM('Expenditures 15-22'!G42,'Expenditures 15-22'!I42)+'Expenditures 15-22'!K120-SUM('Expenditures 15-22'!G120,'Expenditures 15-22'!I120)+'Expenditures 15-22'!K180-SUM('Expenditures 15-22'!G180,'Expenditures 15-22'!I180)+'Expenditures 15-22'!D238</f>
        <v>604026</v>
      </c>
      <c r="H21" s="988"/>
      <c r="I21" s="162"/>
    </row>
    <row r="22" spans="1:9" s="669" customFormat="1" ht="12" customHeight="1" x14ac:dyDescent="0.2">
      <c r="A22" s="995" t="s">
        <v>585</v>
      </c>
      <c r="B22" s="996"/>
      <c r="C22" s="994">
        <v>2200</v>
      </c>
      <c r="D22" s="1825"/>
      <c r="E22" s="1827">
        <f>'Expenditures 15-22'!K47-SUM('Expenditures 15-22'!G47,'Expenditures 15-22'!I47)+'Expenditures 15-22'!D243</f>
        <v>16729</v>
      </c>
      <c r="F22" s="1825"/>
      <c r="G22" s="1828">
        <f>'Expenditures 15-22'!K47-SUM('Expenditures 15-22'!G47,'Expenditures 15-22'!I47)+'Expenditures 15-22'!D243</f>
        <v>16729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231263</v>
      </c>
      <c r="F23" s="1825"/>
      <c r="G23" s="1827">
        <f>'Expenditures 15-22'!K53-SUM('Expenditures 15-22'!G53,'Expenditures 15-22'!I53)+'Expenditures 15-22'!D257+'Expenditures 15-22'!K330-SUM('Expenditures 15-22'!G330,'Expenditures 15-22'!I330)</f>
        <v>231263</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2757</v>
      </c>
      <c r="F28" s="1829">
        <f>'Expenditures 15-22'!K61-SUM('Expenditures 15-22'!G61,'Expenditures 15-22'!I61)+'Expenditures 15-22'!K124-SUM('Expenditures 15-22'!G124,'Expenditures 15-22'!I124)+'Expenditures 15-22'!D266-E9</f>
        <v>2757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856235</v>
      </c>
      <c r="F41" s="1829">
        <f>SUM(F19:F39)</f>
        <v>2757</v>
      </c>
      <c r="G41" s="1829">
        <f>SUM(G19:G40)</f>
        <v>853478</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0</v>
      </c>
      <c r="F43" s="1830" t="s">
        <v>495</v>
      </c>
      <c r="G43" s="1831">
        <f>F41</f>
        <v>2757</v>
      </c>
    </row>
    <row r="44" spans="1:7" ht="12" customHeight="1" x14ac:dyDescent="0.2">
      <c r="A44" s="988"/>
      <c r="B44" s="162"/>
      <c r="C44" s="1002"/>
      <c r="D44" s="1830" t="s">
        <v>494</v>
      </c>
      <c r="E44" s="1831">
        <f>E41</f>
        <v>856235</v>
      </c>
      <c r="F44" s="1830" t="s">
        <v>494</v>
      </c>
      <c r="G44" s="1831">
        <f>G41</f>
        <v>853478</v>
      </c>
    </row>
    <row r="45" spans="1:7" ht="12" customHeight="1" x14ac:dyDescent="0.2">
      <c r="A45" s="988"/>
      <c r="B45" s="162"/>
      <c r="C45" s="162"/>
      <c r="D45" s="1832" t="s">
        <v>1063</v>
      </c>
      <c r="E45" s="1833">
        <f>(E43/E44)</f>
        <v>0</v>
      </c>
      <c r="F45" s="1832" t="s">
        <v>1063</v>
      </c>
      <c r="G45" s="1833">
        <f>(G43/G44)</f>
        <v>3.23031173621347E-3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Ford SpEd Coop</v>
      </c>
      <c r="D6" s="2314"/>
      <c r="E6" s="2314"/>
      <c r="F6" s="1877"/>
    </row>
    <row r="7" spans="1:10" ht="11.25" customHeight="1" thickBot="1" x14ac:dyDescent="0.3">
      <c r="A7" s="1875"/>
      <c r="B7" s="1876"/>
      <c r="C7" s="2315">
        <f>COVER!A13</f>
        <v>9027005061</v>
      </c>
      <c r="D7" s="2315"/>
      <c r="E7" s="2315"/>
      <c r="F7" s="1877"/>
    </row>
    <row r="8" spans="1:10" ht="25.5" customHeight="1" thickBot="1" x14ac:dyDescent="0.25">
      <c r="A8" s="1918" t="s">
        <v>2023</v>
      </c>
      <c r="B8" s="1878" t="s">
        <v>2092</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Ford SpEd Coop</v>
      </c>
      <c r="J6" s="2335"/>
      <c r="Q6" s="1686"/>
    </row>
    <row r="7" spans="1:17" x14ac:dyDescent="0.2">
      <c r="A7" s="2336" t="s">
        <v>924</v>
      </c>
      <c r="B7" s="2337"/>
      <c r="C7" s="2337"/>
      <c r="D7" s="2337"/>
      <c r="E7" s="2338"/>
      <c r="F7" s="1018"/>
      <c r="G7" s="1010"/>
      <c r="H7" s="1017" t="s">
        <v>390</v>
      </c>
      <c r="I7" s="2339">
        <f>COVER!A13</f>
        <v>9027005061</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165730</v>
      </c>
      <c r="F12" s="1040"/>
      <c r="G12" s="1834">
        <f t="shared" ref="G12:G18" si="0">SUM(E12:F12)</f>
        <v>165730</v>
      </c>
      <c r="H12" s="1041"/>
      <c r="I12" s="1040"/>
      <c r="J12" s="1834">
        <f t="shared" ref="J12:J18" si="1">SUM(H12:I12)</f>
        <v>0</v>
      </c>
    </row>
    <row r="13" spans="1:17" ht="15" customHeight="1" x14ac:dyDescent="0.2">
      <c r="A13" s="1036">
        <v>2</v>
      </c>
      <c r="B13" s="1037" t="s">
        <v>44</v>
      </c>
      <c r="C13" s="1038"/>
      <c r="D13" s="1039">
        <v>2330</v>
      </c>
      <c r="E13" s="1834">
        <f>'Expenditures 15-22'!K51</f>
        <v>43026</v>
      </c>
      <c r="F13" s="1040"/>
      <c r="G13" s="1834">
        <f t="shared" si="0"/>
        <v>43026</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208756</v>
      </c>
      <c r="F19" s="1836">
        <f t="shared" si="2"/>
        <v>0</v>
      </c>
      <c r="G19" s="1836">
        <f t="shared" si="2"/>
        <v>208756</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Ford SpEd Coop</v>
      </c>
    </row>
    <row r="65" spans="2:2" x14ac:dyDescent="0.2">
      <c r="B65" s="1071">
        <f>COVER!A13</f>
        <v>9027005061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1375712</v>
      </c>
      <c r="C8" s="1838">
        <f>'Acct Summary 7-8'!D8</f>
        <v>0</v>
      </c>
      <c r="D8" s="1838">
        <f>'Acct Summary 7-8'!F8</f>
        <v>0</v>
      </c>
      <c r="E8" s="1838">
        <f>'Acct Summary 7-8'!I8</f>
        <v>0</v>
      </c>
      <c r="F8" s="1838">
        <f>SUM(B8:E8)</f>
        <v>1375712</v>
      </c>
    </row>
    <row r="9" spans="1:8" s="1080" customFormat="1" ht="14.25" customHeight="1" thickBot="1" x14ac:dyDescent="0.25">
      <c r="A9" s="1079" t="s">
        <v>1436</v>
      </c>
      <c r="B9" s="1839">
        <f>'Acct Summary 7-8'!C17</f>
        <v>1389575</v>
      </c>
      <c r="C9" s="1839">
        <f>'Acct Summary 7-8'!D17</f>
        <v>2757</v>
      </c>
      <c r="D9" s="1839">
        <f>'Acct Summary 7-8'!F17</f>
        <v>0</v>
      </c>
      <c r="E9" s="1838"/>
      <c r="F9" s="1838">
        <f>SUM(B9:E9)</f>
        <v>1392332</v>
      </c>
    </row>
    <row r="10" spans="1:8" s="1080" customFormat="1" ht="14.25" thickTop="1" thickBot="1" x14ac:dyDescent="0.25">
      <c r="A10" s="1081" t="s">
        <v>1437</v>
      </c>
      <c r="B10" s="1840">
        <f>(B8-B9)</f>
        <v>-13863</v>
      </c>
      <c r="C10" s="1840">
        <f>(C8-C9)</f>
        <v>-2757</v>
      </c>
      <c r="D10" s="1840">
        <f>(D8-D9)</f>
        <v>0</v>
      </c>
      <c r="E10" s="1839">
        <f>(E8-E9)</f>
        <v>0</v>
      </c>
      <c r="F10" s="1841">
        <f>SUM(F8-F9)</f>
        <v>-16620</v>
      </c>
    </row>
    <row r="11" spans="1:8" s="1080" customFormat="1" ht="14.25" thickTop="1" thickBot="1" x14ac:dyDescent="0.25">
      <c r="A11" s="1082" t="s">
        <v>1785</v>
      </c>
      <c r="B11" s="1842">
        <f>'Acct Summary 7-8'!C81</f>
        <v>385015</v>
      </c>
      <c r="C11" s="1842">
        <f>'Acct Summary 7-8'!D81</f>
        <v>13205</v>
      </c>
      <c r="D11" s="1842">
        <f>'Acct Summary 7-8'!F81</f>
        <v>0</v>
      </c>
      <c r="E11" s="1842">
        <f>'Acct Summary 7-8'!I81</f>
        <v>0</v>
      </c>
      <c r="F11" s="1843">
        <f>SUM(B11:E11)</f>
        <v>398220</v>
      </c>
    </row>
    <row r="12" spans="1:8" ht="16.5" customHeight="1" thickTop="1" x14ac:dyDescent="0.2">
      <c r="A12" s="1083"/>
      <c r="B12" s="1084"/>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9027005061</v>
      </c>
    </row>
    <row r="3" spans="1:2" x14ac:dyDescent="0.2">
      <c r="A3" t="s">
        <v>1013</v>
      </c>
      <c r="B3" s="138" t="str">
        <f>COVER!A15</f>
        <v>FORD</v>
      </c>
    </row>
    <row r="4" spans="1:2" x14ac:dyDescent="0.2">
      <c r="A4" t="s">
        <v>1064</v>
      </c>
      <c r="B4" s="138" t="str">
        <f>COVER!A17</f>
        <v>Ford SpEd Coop</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1608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385015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385015</v>
      </c>
      <c r="D92" s="2" t="str">
        <f t="shared" si="0"/>
        <v>Error?</v>
      </c>
    </row>
    <row r="93" spans="1:4" x14ac:dyDescent="0.2">
      <c r="A93" s="5">
        <v>32</v>
      </c>
      <c r="B93" s="138">
        <f>'Assets-Liab 5-6'!C41</f>
        <v>385015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13205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13205</v>
      </c>
      <c r="D123" s="2" t="str">
        <f t="shared" si="0"/>
        <v>Error?</v>
      </c>
    </row>
    <row r="124" spans="1:4" x14ac:dyDescent="0.2">
      <c r="A124" s="5">
        <v>63</v>
      </c>
      <c r="B124" s="138">
        <f>'Assets-Liab 5-6'!D41</f>
        <v>13205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67860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67860</v>
      </c>
      <c r="C279" s="2" t="s">
        <v>594</v>
      </c>
      <c r="D279" s="2" t="str">
        <f t="shared" si="3"/>
        <v>Error?</v>
      </c>
    </row>
    <row r="280" spans="1:4" x14ac:dyDescent="0.2">
      <c r="A280" s="5">
        <v>219</v>
      </c>
      <c r="B280" s="138">
        <f>'Assets-Liab 5-6'!M40</f>
        <v>67860</v>
      </c>
      <c r="D280" s="2" t="str">
        <f t="shared" si="3"/>
        <v>Error?</v>
      </c>
    </row>
    <row r="281" spans="1:4" x14ac:dyDescent="0.2">
      <c r="A281" s="5">
        <v>220</v>
      </c>
      <c r="B281" s="138">
        <f>'Assets-Liab 5-6'!M41</f>
        <v>67860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67311</v>
      </c>
      <c r="D723" s="2" t="str">
        <f t="shared" si="10"/>
        <v>Error?</v>
      </c>
    </row>
    <row r="724" spans="1:4" x14ac:dyDescent="0.2">
      <c r="A724" s="5">
        <v>663</v>
      </c>
      <c r="B724" s="138">
        <f>'Expenditures 15-22'!C39</f>
        <v>163961</v>
      </c>
      <c r="D724" s="2" t="str">
        <f t="shared" si="10"/>
        <v>Error?</v>
      </c>
    </row>
    <row r="725" spans="1:4" x14ac:dyDescent="0.2">
      <c r="A725" s="5">
        <v>664</v>
      </c>
      <c r="B725" s="138">
        <f>'Expenditures 15-22'!C40</f>
        <v>236951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468223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110257</v>
      </c>
      <c r="D733" s="2" t="str">
        <f t="shared" si="10"/>
        <v>Error?</v>
      </c>
    </row>
    <row r="734" spans="1:4" x14ac:dyDescent="0.2">
      <c r="A734" s="5">
        <v>673</v>
      </c>
      <c r="B734" s="138">
        <f>'Expenditures 15-22'!C53</f>
        <v>140122</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608345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608345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21741</v>
      </c>
      <c r="D781" s="2" t="str">
        <f t="shared" si="11"/>
        <v>Error?</v>
      </c>
    </row>
    <row r="782" spans="1:4" x14ac:dyDescent="0.2">
      <c r="A782" s="5">
        <v>721</v>
      </c>
      <c r="B782" s="138">
        <f>'Expenditures 15-22'!D39</f>
        <v>19133</v>
      </c>
      <c r="D782" s="2" t="str">
        <f t="shared" si="11"/>
        <v>Error?</v>
      </c>
    </row>
    <row r="783" spans="1:4" x14ac:dyDescent="0.2">
      <c r="A783" s="5">
        <v>722</v>
      </c>
      <c r="B783" s="138">
        <f>'Expenditures 15-22'!D40</f>
        <v>37157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78031</v>
      </c>
      <c r="C785" s="2" t="s">
        <v>594</v>
      </c>
      <c r="D785" s="2" t="str">
        <f t="shared" si="11"/>
        <v>Error?</v>
      </c>
    </row>
    <row r="786" spans="1:4" x14ac:dyDescent="0.2">
      <c r="A786" s="5">
        <v>725</v>
      </c>
      <c r="B786" s="138">
        <f>'Expenditures 15-22'!D44</f>
        <v>61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5141</v>
      </c>
      <c r="D791" s="2" t="str">
        <f t="shared" si="11"/>
        <v>Error?</v>
      </c>
    </row>
    <row r="792" spans="1:4" x14ac:dyDescent="0.2">
      <c r="A792" s="5">
        <v>731</v>
      </c>
      <c r="B792" s="138">
        <f>'Expenditures 15-22'!D53</f>
        <v>18302</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96394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96394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917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49504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49606</v>
      </c>
      <c r="C843" s="2" t="s">
        <v>594</v>
      </c>
      <c r="D843" s="2" t="str">
        <f t="shared" si="12"/>
        <v>Error?</v>
      </c>
    </row>
    <row r="844" spans="1:4" x14ac:dyDescent="0.2">
      <c r="A844" s="5">
        <v>783</v>
      </c>
      <c r="B844" s="138">
        <f>'Expenditures 15-22'!E44</f>
        <v>13905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13905</v>
      </c>
      <c r="C847" s="2" t="s">
        <v>594</v>
      </c>
      <c r="D847" s="2" t="str">
        <f t="shared" si="12"/>
        <v>Error?</v>
      </c>
    </row>
    <row r="848" spans="1:4" x14ac:dyDescent="0.2">
      <c r="A848" s="5">
        <v>787</v>
      </c>
      <c r="B848" s="138">
        <f>'Expenditures 15-22'!E49</f>
        <v>22507</v>
      </c>
      <c r="D848" s="2" t="str">
        <f t="shared" si="12"/>
        <v>Error?</v>
      </c>
    </row>
    <row r="849" spans="1:4" x14ac:dyDescent="0.2">
      <c r="A849" s="5">
        <v>788</v>
      </c>
      <c r="B849" s="138">
        <f>'Expenditures 15-22'!E50</f>
        <v>47600</v>
      </c>
      <c r="D849" s="2" t="str">
        <f t="shared" si="12"/>
        <v>Error?</v>
      </c>
    </row>
    <row r="850" spans="1:4" x14ac:dyDescent="0.2">
      <c r="A850" s="5">
        <v>789</v>
      </c>
      <c r="B850" s="138">
        <f>'Expenditures 15-22'!E53</f>
        <v>70107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133618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134535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543</v>
      </c>
      <c r="C894" s="2" t="s">
        <v>594</v>
      </c>
      <c r="D894" s="2" t="str">
        <f t="shared" si="12"/>
        <v>Error?</v>
      </c>
    </row>
    <row r="895" spans="1:4" x14ac:dyDescent="0.2">
      <c r="A895" s="5">
        <v>834</v>
      </c>
      <c r="B895" s="138">
        <f>'Expenditures 15-22'!F36</f>
        <v>664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2316</v>
      </c>
      <c r="D897" s="2" t="str">
        <f t="shared" si="13"/>
        <v>Error?</v>
      </c>
    </row>
    <row r="898" spans="1:4" x14ac:dyDescent="0.2">
      <c r="A898" s="5">
        <v>837</v>
      </c>
      <c r="B898" s="138">
        <f>'Expenditures 15-22'!F39</f>
        <v>3534</v>
      </c>
      <c r="D898" s="2" t="str">
        <f t="shared" si="13"/>
        <v>Error?</v>
      </c>
    </row>
    <row r="899" spans="1:4" x14ac:dyDescent="0.2">
      <c r="A899" s="5">
        <v>838</v>
      </c>
      <c r="B899" s="138">
        <f>'Expenditures 15-22'!F40</f>
        <v>1174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7688</v>
      </c>
      <c r="C901" s="2" t="s">
        <v>594</v>
      </c>
      <c r="D901" s="2" t="str">
        <f t="shared" si="13"/>
        <v>Error?</v>
      </c>
    </row>
    <row r="902" spans="1:4" x14ac:dyDescent="0.2">
      <c r="A902" s="5">
        <v>841</v>
      </c>
      <c r="B902" s="138">
        <f>'Expenditures 15-22'!F44</f>
        <v>2763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2763</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2732</v>
      </c>
      <c r="D907" s="2" t="str">
        <f t="shared" si="13"/>
        <v>Error?</v>
      </c>
    </row>
    <row r="908" spans="1:4" x14ac:dyDescent="0.2">
      <c r="A908" s="5">
        <v>847</v>
      </c>
      <c r="B908" s="138">
        <f>'Expenditures 15-22'!F53</f>
        <v>2732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13183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13726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478</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478</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478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536097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536575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1460</v>
      </c>
      <c r="C1108" s="2" t="s">
        <v>594</v>
      </c>
      <c r="D1108" s="2" t="str">
        <f t="shared" si="16"/>
        <v>Error?</v>
      </c>
    </row>
    <row r="1109" spans="1:4" x14ac:dyDescent="0.2">
      <c r="A1109" s="5">
        <v>1048</v>
      </c>
      <c r="B1109" s="138">
        <f>'Expenditures 15-22'!K36</f>
        <v>664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140872</v>
      </c>
      <c r="C1111" s="2" t="s">
        <v>594</v>
      </c>
      <c r="D1111" s="2" t="str">
        <f t="shared" si="16"/>
        <v>Error?</v>
      </c>
    </row>
    <row r="1112" spans="1:4" x14ac:dyDescent="0.2">
      <c r="A1112" s="5">
        <v>1051</v>
      </c>
      <c r="B1112" s="138">
        <f>'Expenditures 15-22'!K39</f>
        <v>186628</v>
      </c>
      <c r="C1112" s="2" t="s">
        <v>594</v>
      </c>
      <c r="D1112" s="2" t="str">
        <f t="shared" si="16"/>
        <v>Error?</v>
      </c>
    </row>
    <row r="1113" spans="1:4" x14ac:dyDescent="0.2">
      <c r="A1113" s="5">
        <v>1052</v>
      </c>
      <c r="B1113" s="138">
        <f>'Expenditures 15-22'!K40</f>
        <v>275862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604026</v>
      </c>
      <c r="C1115" s="2" t="s">
        <v>594</v>
      </c>
      <c r="D1115" s="2" t="str">
        <f t="shared" si="16"/>
        <v>Error?</v>
      </c>
    </row>
    <row r="1116" spans="1:4" x14ac:dyDescent="0.2">
      <c r="A1116" s="5">
        <v>1055</v>
      </c>
      <c r="B1116" s="138">
        <f>'Expenditures 15-22'!K44</f>
        <v>16729</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16729</v>
      </c>
      <c r="C1119" s="2" t="s">
        <v>594</v>
      </c>
      <c r="D1119" s="2" t="str">
        <f t="shared" si="16"/>
        <v>Error?</v>
      </c>
    </row>
    <row r="1120" spans="1:4" x14ac:dyDescent="0.2">
      <c r="A1120" s="5">
        <v>1059</v>
      </c>
      <c r="B1120" s="138">
        <f>'Expenditures 15-22'!K49</f>
        <v>22507</v>
      </c>
      <c r="C1120" s="2" t="s">
        <v>594</v>
      </c>
      <c r="D1120" s="2" t="str">
        <f t="shared" si="16"/>
        <v>Error?</v>
      </c>
    </row>
    <row r="1121" spans="1:4" x14ac:dyDescent="0.2">
      <c r="A1121" s="5">
        <v>1060</v>
      </c>
      <c r="B1121" s="138">
        <f>'Expenditures 15-22'!K50</f>
        <v>165730</v>
      </c>
      <c r="C1121" s="2" t="s">
        <v>594</v>
      </c>
      <c r="D1121" s="2" t="str">
        <f t="shared" si="16"/>
        <v>Error?</v>
      </c>
    </row>
    <row r="1122" spans="1:4" x14ac:dyDescent="0.2">
      <c r="A1122" s="5">
        <v>1061</v>
      </c>
      <c r="B1122" s="138">
        <f>'Expenditures 15-22'!K53</f>
        <v>231263</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852018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536097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1389575</v>
      </c>
      <c r="C1152" s="2" t="s">
        <v>594</v>
      </c>
      <c r="D1152" s="2" t="str">
        <f t="shared" si="17"/>
        <v>Error?</v>
      </c>
    </row>
    <row r="1153" spans="1:4" x14ac:dyDescent="0.2">
      <c r="A1153" s="5">
        <v>1092</v>
      </c>
      <c r="B1153" s="138">
        <f>'Expenditures 15-22'!K115</f>
        <v>-13863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2757</v>
      </c>
      <c r="D1237" s="2" t="str">
        <f t="shared" si="18"/>
        <v>Error?</v>
      </c>
    </row>
    <row r="1238" spans="1:4" x14ac:dyDescent="0.2">
      <c r="A1238" s="10">
        <v>1177</v>
      </c>
      <c r="D1238" s="2" t="str">
        <f t="shared" si="18"/>
        <v>OK</v>
      </c>
    </row>
    <row r="1239" spans="1:4" x14ac:dyDescent="0.2">
      <c r="A1239" s="5">
        <v>1178</v>
      </c>
      <c r="B1239" s="138">
        <f>'Expenditures 15-22'!E127</f>
        <v>2757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2757</v>
      </c>
      <c r="C1241" s="2" t="s">
        <v>594</v>
      </c>
      <c r="D1241" s="2" t="str">
        <f t="shared" si="18"/>
        <v>Error?</v>
      </c>
    </row>
    <row r="1242" spans="1:4" x14ac:dyDescent="0.2">
      <c r="A1242" s="5">
        <v>1181</v>
      </c>
      <c r="B1242" s="138">
        <f>'Expenditures 15-22'!E151</f>
        <v>2757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2757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2757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2757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2757</v>
      </c>
      <c r="C1288" s="2" t="s">
        <v>594</v>
      </c>
      <c r="D1288" s="2" t="str">
        <f t="shared" si="19"/>
        <v>Error?</v>
      </c>
    </row>
    <row r="1289" spans="1:4" x14ac:dyDescent="0.2">
      <c r="A1289" s="5">
        <v>1228</v>
      </c>
      <c r="B1289" s="138">
        <f>'Expenditures 15-22'!K152</f>
        <v>-2757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398878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385015</v>
      </c>
      <c r="C1630" s="2" t="s">
        <v>594</v>
      </c>
      <c r="D1630" s="2" t="str">
        <f t="shared" si="24"/>
        <v>Error?</v>
      </c>
    </row>
    <row r="1631" spans="1:4" x14ac:dyDescent="0.2">
      <c r="A1631" s="5">
        <v>1570</v>
      </c>
      <c r="B1631" s="138">
        <f>'Acct Summary 7-8'!D79</f>
        <v>15962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13205</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67860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67860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67860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67860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57677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57677</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1647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1647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59324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59324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8536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8536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719541</v>
      </c>
      <c r="C2551" s="2" t="s">
        <v>594</v>
      </c>
      <c r="D2551" s="2" t="str">
        <f t="shared" si="38"/>
        <v>Error?</v>
      </c>
    </row>
    <row r="2552" spans="1:4" x14ac:dyDescent="0.2">
      <c r="A2552" s="10">
        <v>2491</v>
      </c>
      <c r="D2552" s="2" t="str">
        <f t="shared" si="38"/>
        <v>OK</v>
      </c>
    </row>
    <row r="2553" spans="1:4" x14ac:dyDescent="0.2">
      <c r="A2553" s="5">
        <v>2492</v>
      </c>
      <c r="B2553" s="138">
        <f>'Acct Summary 7-8'!C6</f>
        <v>118515</v>
      </c>
      <c r="C2553" s="2" t="s">
        <v>594</v>
      </c>
      <c r="D2553" s="2" t="str">
        <f t="shared" si="38"/>
        <v>Error?</v>
      </c>
    </row>
    <row r="2554" spans="1:4" x14ac:dyDescent="0.2">
      <c r="A2554" s="5">
        <v>2493</v>
      </c>
      <c r="B2554" s="138">
        <f>'Acct Summary 7-8'!C7</f>
        <v>537656</v>
      </c>
      <c r="C2554" s="2" t="s">
        <v>594</v>
      </c>
      <c r="D2554" s="2" t="str">
        <f t="shared" si="38"/>
        <v>Error?</v>
      </c>
    </row>
    <row r="2555" spans="1:4" x14ac:dyDescent="0.2">
      <c r="A2555" s="5">
        <v>2494</v>
      </c>
      <c r="B2555" s="138">
        <f>'Acct Summary 7-8'!C8</f>
        <v>1375712</v>
      </c>
      <c r="C2555" s="2" t="s">
        <v>594</v>
      </c>
      <c r="D2555" s="2" t="str">
        <f t="shared" si="38"/>
        <v>Error?</v>
      </c>
    </row>
    <row r="2556" spans="1:4" x14ac:dyDescent="0.2">
      <c r="A2556" s="5">
        <v>2495</v>
      </c>
      <c r="B2556" s="138">
        <f>'Acct Summary 7-8'!C12</f>
        <v>1460</v>
      </c>
      <c r="C2556" s="2" t="s">
        <v>594</v>
      </c>
      <c r="D2556" s="2" t="str">
        <f t="shared" si="38"/>
        <v>Error?</v>
      </c>
    </row>
    <row r="2557" spans="1:4" x14ac:dyDescent="0.2">
      <c r="A2557" s="5">
        <v>2496</v>
      </c>
      <c r="B2557" s="138">
        <f>'Acct Summary 7-8'!C13</f>
        <v>852018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536097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1389575</v>
      </c>
      <c r="C2561" s="2" t="s">
        <v>594</v>
      </c>
      <c r="D2561" s="2" t="str">
        <f t="shared" si="39"/>
        <v>Error?</v>
      </c>
    </row>
    <row r="2562" spans="1:4" x14ac:dyDescent="0.2">
      <c r="A2562" s="5">
        <v>2501</v>
      </c>
      <c r="B2562" s="138">
        <f>'Acct Summary 7-8'!C20</f>
        <v>-13863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2757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2757</v>
      </c>
      <c r="C2573" s="2" t="s">
        <v>594</v>
      </c>
      <c r="D2573" s="2" t="str">
        <f t="shared" si="39"/>
        <v>Error?</v>
      </c>
    </row>
    <row r="2574" spans="1:4" x14ac:dyDescent="0.2">
      <c r="A2574" s="5">
        <v>2513</v>
      </c>
      <c r="B2574" s="138">
        <f>'Acct Summary 7-8'!D20</f>
        <v>-2757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29865</v>
      </c>
      <c r="D2718" s="2" t="str">
        <f t="shared" si="41"/>
        <v>Error?</v>
      </c>
    </row>
    <row r="2719" spans="1:4" x14ac:dyDescent="0.2">
      <c r="A2719" s="5">
        <v>2658</v>
      </c>
      <c r="B2719" s="138">
        <f>'Expenditures 15-22'!D51</f>
        <v>13161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43026</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-13863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-2757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1460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383407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13205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379279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1754991</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379279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1768854</v>
      </c>
      <c r="C4136" s="2" t="s">
        <v>594</v>
      </c>
      <c r="D4136" s="2" t="str">
        <f t="shared" si="63"/>
        <v>Error?</v>
      </c>
    </row>
    <row r="4137" spans="1:4" x14ac:dyDescent="0.2">
      <c r="A4137" s="5">
        <v>4076</v>
      </c>
      <c r="B4137" s="138">
        <f>'Acct Summary 7-8'!D19</f>
        <v>2757</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398220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68829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714473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5068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5068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714473</v>
      </c>
      <c r="C5120" s="2" t="s">
        <v>594</v>
      </c>
      <c r="D5120" s="2" t="str">
        <f t="shared" si="79"/>
        <v>Error?</v>
      </c>
    </row>
    <row r="5121" spans="1:4" x14ac:dyDescent="0.2">
      <c r="A5121" s="5">
        <v>5060</v>
      </c>
      <c r="B5121" s="138">
        <f>'Revenues 9-14'!C109</f>
        <v>719541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79010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79010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39505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39505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39505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118515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12000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456827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468827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537656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537656</v>
      </c>
      <c r="C5326" s="2" t="s">
        <v>594</v>
      </c>
      <c r="D5326" s="2" t="str">
        <f t="shared" si="82"/>
        <v>Error?</v>
      </c>
    </row>
    <row r="5327" spans="1:4" x14ac:dyDescent="0.2">
      <c r="A5327" s="5">
        <v>5266</v>
      </c>
      <c r="B5327" s="138">
        <f>'Revenues 9-14'!C275</f>
        <v>1375712</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-13863</v>
      </c>
      <c r="D6267" s="2" t="str">
        <f t="shared" si="96"/>
        <v>Error?</v>
      </c>
      <c r="E6267" s="2" t="s">
        <v>199</v>
      </c>
    </row>
    <row r="6268" spans="1:5" x14ac:dyDescent="0.2">
      <c r="A6268">
        <v>6207</v>
      </c>
      <c r="B6268" s="138">
        <f>'Acct Summary 7-8'!D82</f>
        <v>-2757</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-3.600638936145345E-2</v>
      </c>
      <c r="D6276" s="2" t="str">
        <f t="shared" si="97"/>
        <v>Error?</v>
      </c>
      <c r="E6276" s="2" t="s">
        <v>199</v>
      </c>
    </row>
    <row r="6277" spans="1:5" x14ac:dyDescent="0.2">
      <c r="A6277">
        <v>6216</v>
      </c>
      <c r="B6277" s="138">
        <f>'Acct Summary 7-8'!D83</f>
        <v>-0.20878455130632337</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536097</v>
      </c>
      <c r="D6998" s="2" t="str">
        <f t="shared" si="108"/>
        <v>Error?</v>
      </c>
    </row>
    <row r="6999" spans="1:4" x14ac:dyDescent="0.2">
      <c r="A6999">
        <v>6938</v>
      </c>
      <c r="B6999" s="138">
        <f>'Expenditures 15-22'!K94</f>
        <v>536097</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536097</v>
      </c>
      <c r="D7012" s="2" t="str">
        <f t="shared" si="108"/>
        <v>Error?</v>
      </c>
    </row>
    <row r="7013" spans="1:4" x14ac:dyDescent="0.2">
      <c r="A7013">
        <v>6952</v>
      </c>
      <c r="B7013" s="138">
        <f>'Expenditures 15-22'!K100</f>
        <v>536097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Ford SpEd Coop</v>
      </c>
      <c r="B7" s="2421"/>
      <c r="C7" s="2421"/>
      <c r="D7" s="2422"/>
      <c r="E7" s="2423">
        <f>COVER!A13</f>
        <v>9027005061</v>
      </c>
      <c r="F7" s="2424"/>
      <c r="G7" s="2430" t="str">
        <f>COVER!T23</f>
        <v>065.018319</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RUSSELL LEIGH &amp; ASSOCIATES</v>
      </c>
      <c r="H9" s="2436"/>
      <c r="I9" s="2436"/>
      <c r="J9" s="2436"/>
      <c r="K9" s="2436"/>
      <c r="L9" s="2437"/>
    </row>
    <row r="10" spans="1:29" ht="13.5" customHeight="1" x14ac:dyDescent="0.2">
      <c r="A10" s="2410">
        <f>COVER!A38</f>
        <v>0</v>
      </c>
      <c r="B10" s="2411"/>
      <c r="C10" s="2411"/>
      <c r="D10" s="2411"/>
      <c r="E10" s="2411"/>
      <c r="F10" s="2412"/>
      <c r="G10" s="2404" t="str">
        <f>COVER!T17</f>
        <v>228 E MAIN ST</v>
      </c>
      <c r="H10" s="2405"/>
      <c r="I10" s="2405"/>
      <c r="J10" s="2405"/>
      <c r="K10" s="2405"/>
      <c r="L10" s="2406"/>
    </row>
    <row r="11" spans="1:29" ht="13.5" customHeight="1" x14ac:dyDescent="0.2">
      <c r="A11" s="1185" t="s">
        <v>1599</v>
      </c>
      <c r="B11" s="1186"/>
      <c r="C11" s="1187"/>
      <c r="D11" s="1192"/>
      <c r="E11" s="1187"/>
      <c r="F11" s="1191"/>
      <c r="G11" s="2404" t="str">
        <f>COVER!T19</f>
        <v>HOOPESTON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admin@russleigh.com</v>
      </c>
      <c r="J13" s="2417"/>
      <c r="K13" s="2417"/>
      <c r="L13" s="2418"/>
    </row>
    <row r="14" spans="1:29" ht="13.5" customHeight="1" x14ac:dyDescent="0.2">
      <c r="A14" s="2404" t="str">
        <f>COVER!A19</f>
        <v>307 N SANGAMON AVE</v>
      </c>
      <c r="B14" s="2405"/>
      <c r="C14" s="2405"/>
      <c r="D14" s="2405"/>
      <c r="E14" s="2405"/>
      <c r="F14" s="2406"/>
      <c r="G14" s="1196" t="s">
        <v>1247</v>
      </c>
      <c r="H14" s="1194"/>
      <c r="I14" s="1194"/>
      <c r="J14" s="1194"/>
      <c r="K14" s="1194"/>
      <c r="L14" s="1195"/>
    </row>
    <row r="15" spans="1:29" ht="13.5" customHeight="1" x14ac:dyDescent="0.2">
      <c r="A15" s="2404" t="str">
        <f>COVER!A21</f>
        <v>GIBSON CITY</v>
      </c>
      <c r="B15" s="2405"/>
      <c r="C15" s="2405"/>
      <c r="D15" s="2405"/>
      <c r="E15" s="2405"/>
      <c r="F15" s="2406"/>
      <c r="G15" s="2401" t="str">
        <f>COVER!T15</f>
        <v>RUSS LEIGH</v>
      </c>
      <c r="H15" s="2402"/>
      <c r="I15" s="2402"/>
      <c r="J15" s="2402"/>
      <c r="K15" s="2402"/>
      <c r="L15" s="2403"/>
    </row>
    <row r="16" spans="1:29" ht="12.2" customHeight="1" x14ac:dyDescent="0.2">
      <c r="A16" s="2426">
        <f>COVER!A25</f>
        <v>60936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217-283-9336</v>
      </c>
      <c r="H18" s="2421"/>
      <c r="I18" s="2421"/>
      <c r="J18" s="2421"/>
      <c r="K18" s="2420" t="str">
        <f>COVER!X21</f>
        <v>217-283-9736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Ford SpEd Coop</v>
      </c>
      <c r="B1" s="2419"/>
      <c r="C1" s="2419"/>
      <c r="D1" s="2419"/>
    </row>
    <row r="2" spans="1:11" s="1215" customFormat="1" ht="12.75" x14ac:dyDescent="0.2">
      <c r="A2" s="2443">
        <f>'Single Audit Cover'!E7</f>
        <v>9027005061</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Ford SpEd Coop</v>
      </c>
      <c r="B1" s="2446"/>
      <c r="C1" s="2446"/>
      <c r="D1" s="2446"/>
      <c r="E1" s="2446"/>
    </row>
    <row r="2" spans="1:5" x14ac:dyDescent="0.2">
      <c r="A2" s="2447">
        <f>'Single Audit Cover'!E7</f>
        <v>9027005061</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537656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-68829</v>
      </c>
    </row>
    <row r="19" spans="1:4" ht="13.5" thickBot="1" x14ac:dyDescent="0.25">
      <c r="A19" s="1265" t="s">
        <v>1297</v>
      </c>
      <c r="D19" s="1266">
        <f>SUM(D10:D17)</f>
        <v>468827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468827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468827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Ford SpEd Coop</v>
      </c>
      <c r="B1" s="2459"/>
      <c r="C1" s="2459"/>
      <c r="D1" s="2459"/>
      <c r="E1" s="2459"/>
      <c r="F1" s="2459"/>
    </row>
    <row r="2" spans="1:7" ht="13.5" customHeight="1" x14ac:dyDescent="0.2">
      <c r="A2" s="2460">
        <f>'Single Audit Cover'!E7</f>
        <v>9027005061</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Ford SpEd Coop</v>
      </c>
      <c r="C1" s="2463"/>
      <c r="D1" s="2463"/>
      <c r="E1" s="2463"/>
      <c r="F1" s="2463"/>
      <c r="G1" s="2463"/>
      <c r="H1" s="2463"/>
      <c r="I1" s="2463"/>
      <c r="J1" s="2463"/>
      <c r="K1" s="2463"/>
      <c r="L1" s="2463"/>
      <c r="M1" s="2463"/>
    </row>
    <row r="2" spans="2:14" ht="15" x14ac:dyDescent="0.2">
      <c r="B2" s="2460">
        <f>'Single Audit Cover'!E7</f>
        <v>9027005061</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Ford SpEd Coop</v>
      </c>
      <c r="C1" s="2478"/>
      <c r="D1" s="2478"/>
      <c r="E1" s="2478"/>
      <c r="F1" s="2478"/>
      <c r="G1" s="2478"/>
      <c r="H1" s="2478"/>
      <c r="I1" s="2478"/>
      <c r="J1" s="1422"/>
    </row>
    <row r="2" spans="2:10" s="317" customFormat="1" ht="12.75" customHeight="1" x14ac:dyDescent="0.2">
      <c r="B2" s="2479">
        <f>'Single Audit Cover'!E7</f>
        <v>9027005061</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Ford SpEd Coop</v>
      </c>
      <c r="C1" s="2477"/>
      <c r="D1" s="2477"/>
      <c r="E1" s="2477"/>
      <c r="F1" s="2477"/>
      <c r="G1" s="2477"/>
      <c r="H1" s="2477"/>
      <c r="I1" s="2477"/>
      <c r="J1" s="2477"/>
      <c r="K1" s="2477"/>
      <c r="L1" s="1374"/>
      <c r="M1" s="1374"/>
    </row>
    <row r="2" spans="1:13" ht="12" customHeight="1" x14ac:dyDescent="0.2">
      <c r="B2" s="2479">
        <f>'Single Audit Cover'!E7</f>
        <v>9027005061</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Ford SpEd Coop</v>
      </c>
      <c r="C1" s="2500"/>
      <c r="D1" s="2500"/>
      <c r="E1" s="2500"/>
      <c r="F1" s="2500"/>
      <c r="G1" s="2500"/>
      <c r="H1" s="2500"/>
      <c r="I1" s="2500"/>
      <c r="J1" s="2500"/>
      <c r="K1" s="2500"/>
      <c r="L1" s="1465"/>
    </row>
    <row r="2" spans="1:12" ht="12.75" customHeight="1" x14ac:dyDescent="0.2">
      <c r="B2" s="2501">
        <f>'Single Audit Cover'!E7</f>
        <v>9027005061</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Ford SpEd Coop</v>
      </c>
      <c r="C1" s="2477"/>
      <c r="D1" s="2477"/>
      <c r="E1" s="1491"/>
    </row>
    <row r="2" spans="2:5" s="1282" customFormat="1" ht="12.75" customHeight="1" x14ac:dyDescent="0.2">
      <c r="B2" s="2479">
        <f>'Single Audit Cover'!E7</f>
        <v>9027005061</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2018-10-08T19:53:06Z</cp:lastPrinted>
  <dcterms:created xsi:type="dcterms:W3CDTF">2003-10-29T19:06:34Z</dcterms:created>
  <dcterms:modified xsi:type="dcterms:W3CDTF">2018-11-19T21:49:27Z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