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7" i="34"/>
  <c r="B5847" i="106"/>
  <c r="D5847" i="106" s="1"/>
  <c r="B5599" i="106"/>
  <c r="D5599" i="106" s="1"/>
  <c r="K274" i="5"/>
  <c r="H109" i="5"/>
  <c r="B6025" i="106" s="1"/>
  <c r="D6025" i="106" s="1"/>
  <c r="D7" i="7"/>
  <c r="B1763" i="106" s="1"/>
  <c r="D1763"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H4" i="4"/>
  <c r="B2655" i="106" s="1"/>
  <c r="D2655" i="106" s="1"/>
  <c r="D109" i="5"/>
  <c r="H173" i="5"/>
  <c r="G4" i="4"/>
  <c r="B2603" i="106" s="1"/>
  <c r="D2603" i="106" s="1"/>
  <c r="B5752" i="106"/>
  <c r="D5752" i="106" s="1"/>
  <c r="F111" i="34"/>
  <c r="F128" i="34"/>
  <c r="G5" i="4"/>
  <c r="B3409" i="106" s="1"/>
  <c r="D3409" i="106" s="1"/>
  <c r="J274" i="5"/>
  <c r="B7054" i="106" s="1"/>
  <c r="D7054" i="106" s="1"/>
  <c r="E109" i="5"/>
  <c r="E4" i="4" s="1"/>
  <c r="B2630" i="106" s="1"/>
  <c r="D2630" i="106" s="1"/>
  <c r="L342" i="29"/>
  <c r="L312" i="29"/>
  <c r="B7235" i="106"/>
  <c r="D7235" i="106" s="1"/>
  <c r="J77" i="4"/>
  <c r="B6262" i="106" s="1"/>
  <c r="D6262" i="106" s="1"/>
  <c r="B6191" i="106"/>
  <c r="D6191" i="106" s="1"/>
  <c r="J41" i="3"/>
  <c r="B3649" i="106"/>
  <c r="D3649" i="106" s="1"/>
  <c r="G367" i="29"/>
  <c r="B3621" i="106"/>
  <c r="D3621" i="106" s="1"/>
  <c r="C367" i="29"/>
  <c r="B1410" i="106"/>
  <c r="D1410" i="106" s="1"/>
  <c r="G210" i="29"/>
  <c r="B1329" i="106"/>
  <c r="D1329" i="106" s="1"/>
  <c r="F61" i="34"/>
  <c r="K24" i="12"/>
  <c r="D6103" i="106"/>
  <c r="K350" i="29"/>
  <c r="K76" i="4"/>
  <c r="B3586" i="106" s="1"/>
  <c r="D3586" i="106" s="1"/>
  <c r="B2724" i="106"/>
  <c r="D2724" i="106" s="1"/>
  <c r="F106" i="34"/>
  <c r="C172" i="5"/>
  <c r="C109" i="5"/>
  <c r="B5121" i="106" s="1"/>
  <c r="D5121"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D274" i="5"/>
  <c r="B3447" i="106"/>
  <c r="D3447" i="106" s="1"/>
  <c r="D19" i="7"/>
  <c r="B1775" i="106" s="1"/>
  <c r="D1775" i="106" s="1"/>
  <c r="B7270" i="106"/>
  <c r="B3670" i="106" l="1"/>
  <c r="D3670" i="106" s="1"/>
  <c r="K352" i="29"/>
  <c r="B7733" i="106"/>
  <c r="D7733" i="106" s="1"/>
  <c r="K26" i="12"/>
  <c r="B7743" i="106" s="1"/>
  <c r="D7743" i="106" s="1"/>
  <c r="B5356" i="106"/>
  <c r="D5356" i="106" s="1"/>
  <c r="D4" i="4"/>
  <c r="B2564" i="106" s="1"/>
  <c r="D2564" i="106" s="1"/>
  <c r="K367" i="29"/>
  <c r="H367" i="29"/>
  <c r="B3660" i="106" s="1"/>
  <c r="D3660" i="106" s="1"/>
  <c r="B1365" i="106"/>
  <c r="D1365" i="106" s="1"/>
  <c r="F65" i="34"/>
  <c r="B5906" i="106"/>
  <c r="D5906" i="106" s="1"/>
  <c r="H6" i="4"/>
  <c r="C114" i="29"/>
  <c r="B757" i="106" s="1"/>
  <c r="D757" i="106" s="1"/>
  <c r="B5214" i="106"/>
  <c r="D5214"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B1145" i="106"/>
  <c r="D1145" i="106" s="1"/>
  <c r="G41" i="108"/>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<sst xmlns="http://schemas.openxmlformats.org/spreadsheetml/2006/main" count="5064" uniqueCount="2103">
  <si>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</si>
  <si>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</si>
  <si>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</si>
  <si>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</si>
  <si>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</si>
  <si>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</si>
  <si>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</si>
  <si>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</si>
  <si>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</si>
  <si>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</si>
  <si>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</si>
  <si>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</si>
  <si>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</si>
  <si>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</si>
  <si>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</si>
  <si>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</si>
  <si>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</si>
  <si>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</si>
  <si>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</si>
  <si>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</si>
  <si>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</si>
  <si>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</si>
  <si>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</si>
  <si>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</si>
  <si>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</si>
  <si>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</si>
  <si>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</si>
  <si>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</si>
  <si>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</si>
  <si>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</si>
  <si>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</si>
  <si>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</si>
  <si>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</si>
  <si>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</si>
  <si>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</si>
  <si>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</si>
  <si>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</si>
  <si>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</si>
  <si>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</si>
  <si>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</si>
  <si>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</si>
  <si>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</si>
  <si>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</si>
  <si>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</si>
  <si>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</si>
  <si>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</si>
  <si>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</si>
  <si>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</si>
  <si>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</si>
  <si>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</si>
  <si>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</si>
  <si>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</si>
  <si>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</si>
  <si>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</si>
  <si>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</si>
  <si>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</si>
  <si>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</si>
  <si>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</si>
  <si>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</si>
  <si>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</si>
  <si>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</si>
  <si>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</si>
  <si>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</si>
  <si>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</si>
  <si>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</si>
  <si>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</si>
  <si>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</si>
  <si>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</si>
  <si>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</si>
  <si>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</si>
  <si>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</si>
  <si>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</si>
  <si>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</si>
  <si>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</si>
  <si>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</si>
  <si>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</si>
  <si>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</si>
  <si>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</si>
  <si>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</si>
  <si>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</si>
  <si>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</si>
  <si>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</si>
  <si>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</si>
  <si>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</si>
  <si>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</si>
  <si>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</si>
  <si>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</si>
  <si>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</si>
  <si>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</si>
  <si>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</si>
  <si>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</si>
  <si>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</si>
  <si>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</si>
  <si>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</si>
  <si>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</si>
  <si>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</si>
  <si>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</si>
  <si>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</si>
  <si>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</si>
  <si>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</si>
  <si>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</si>
  <si>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</si>
  <si>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</si>
  <si>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</si>
  <si>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</si>
  <si>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</si>
  <si>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</si>
  <si>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</si>
  <si>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</si>
  <si>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</si>
  <si>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</si>
  <si>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</si>
  <si>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</si>
  <si>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</si>
  <si>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</si>
  <si>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</si>
  <si>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</si>
  <si>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</si>
  <si>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</si>
  <si>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</si>
  <si>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</si>
  <si>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</si>
  <si>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</si>
  <si>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</si>
  <si>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</si>
  <si>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</si>
  <si>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</si>
  <si>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</si>
  <si>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</si>
  <si>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</si>
  <si>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</si>
  <si>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</si>
  <si>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</si>
  <si>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</si>
  <si>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</si>
  <si>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</si>
  <si>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</si>
  <si>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</si>
  <si>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</si>
  <si>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</si>
  <si>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</si>
  <si>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</si>
  <si>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</si>
  <si>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</si>
  <si>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</si>
  <si>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</si>
  <si>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</si>
  <si>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</si>
  <si>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</si>
  <si>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</si>
  <si>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</si>
  <si>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</si>
  <si>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</si>
  <si>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</si>
  <si>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</si>
  <si>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</si>
  <si>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</si>
  <si>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</si>
  <si>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</si>
  <si>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</si>
  <si>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</si>
  <si>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</si>
  <si>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</si>
  <si>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</si>
  <si>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</si>
  <si>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</si>
  <si>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</si>
  <si>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</si>
  <si>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</si>
  <si>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</si>
  <si>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</si>
  <si>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</si>
  <si>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</si>
  <si>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</si>
  <si>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</si>
  <si>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</si>
  <si>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</si>
  <si>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</si>
  <si>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</si>
  <si>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</si>
  <si>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</si>
  <si>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</si>
  <si>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</si>
  <si>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</si>
  <si>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</si>
  <si>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</si>
  <si>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</si>
  <si>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</si>
  <si>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</si>
  <si>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</si>
  <si>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</si>
  <si>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</si>
  <si>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</si>
  <si>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</si>
  <si>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</si>
  <si>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</si>
  <si>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</si>
  <si>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</si>
  <si>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</si>
  <si>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</si>
  <si>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</si>
  <si>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</si>
  <si>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</si>
  <si>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</si>
  <si>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</si>
  <si>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</si>
  <si>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</si>
  <si>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</si>
  <si>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</si>
  <si>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</si>
  <si>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</si>
  <si>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</si>
  <si>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</si>
  <si>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</si>
  <si>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</si>
  <si>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</si>
  <si>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</si>
  <si>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</si>
  <si>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</si>
  <si>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</si>
  <si>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</si>
  <si>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</si>
  <si>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</si>
  <si>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</si>
  <si>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</si>
  <si>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</si>
  <si>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</si>
  <si>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</si>
  <si>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</si>
  <si>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</si>
  <si>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</si>
  <si>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</si>
  <si>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</si>
  <si>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</si>
  <si>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</si>
  <si>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</si>
  <si>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</si>
  <si>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</si>
  <si>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</si>
  <si>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</si>
  <si>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</si>
  <si>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</si>
  <si>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</si>
  <si>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</si>
  <si>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</si>
  <si>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</si>
  <si>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</si>
  <si>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</si>
  <si>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</si>
  <si>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</si>
  <si>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</si>
  <si>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</si>
  <si>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</si>
  <si>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</si>
  <si>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</si>
  <si>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</si>
  <si>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</si>
  <si>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</si>
  <si>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</si>
  <si>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</si>
  <si>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</si>
  <si>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</si>
  <si>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</si>
  <si>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</si>
  <si>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</si>
  <si>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</si>
  <si>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</si>
  <si>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</si>
  <si>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</si>
  <si>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</si>
  <si>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</si>
  <si>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</si>
  <si>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</si>
  <si>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</si>
  <si>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</si>
  <si>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</si>
  <si>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</si>
  <si>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</si>
  <si>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</si>
  <si>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</si>
  <si>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</si>
  <si>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</si>
  <si>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</si>
  <si>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</si>
  <si>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</si>
  <si>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</si>
  <si>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</si>
  <si>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</si>
  <si>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</si>
  <si>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</si>
  <si>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</si>
  <si>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</si>
  <si>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</si>
  <si>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</si>
  <si>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</si>
  <si>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</si>
  <si>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</si>
  <si>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</si>
  <si>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</si>
  <si>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</si>
  <si>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</si>
  <si>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</si>
  <si>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</si>
  <si>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</si>
  <si>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</si>
  <si>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</si>
  <si>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</si>
  <si>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</si>
  <si>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</si>
  <si>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</si>
  <si>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</si>
  <si>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</si>
  <si>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</si>
  <si>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</si>
  <si>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</si>
  <si>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</si>
  <si>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</si>
  <si>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</si>
  <si>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</si>
  <si>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</si>
  <si>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</si>
  <si>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</si>
  <si>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</si>
  <si>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</si>
  <si>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</si>
  <si>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</si>
  <si>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</si>
  <si>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</si>
  <si>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</si>
  <si>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</si>
  <si>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</si>
  <si>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</si>
  <si>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</si>
  <si>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</si>
  <si>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</si>
  <si>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</si>
  <si>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</si>
  <si>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</si>
  <si>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</si>
  <si>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</si>
  <si>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</si>
  <si>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</si>
  <si>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</si>
  <si>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</si>
  <si>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</si>
  <si>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</si>
  <si>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</si>
  <si>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</si>
  <si>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</si>
  <si>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</si>
  <si>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</si>
  <si>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</si>
  <si>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</si>
  <si>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</si>
  <si>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</si>
  <si>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</si>
  <si>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</si>
  <si>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</si>
  <si>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</si>
  <si>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</si>
  <si>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</si>
  <si>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</si>
  <si>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</si>
  <si>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</si>
  <si>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</si>
  <si>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</si>
  <si>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</si>
  <si>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</si>
  <si>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</si>
  <si>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</si>
  <si>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</si>
  <si>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</si>
  <si>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</si>
  <si>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</si>
  <si>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</si>
  <si>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</si>
  <si>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</si>
  <si>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</si>
  <si>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</si>
  <si>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</si>
  <si>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</si>
  <si>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</si>
  <si>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</si>
  <si>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</si>
  <si>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</si>
  <si>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</si>
  <si>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</si>
  <si>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</si>
  <si>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</si>
  <si>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</si>
  <si>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</si>
  <si>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</si>
  <si>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</si>
  <si>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</si>
  <si>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</si>
  <si>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</si>
  <si>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</si>
  <si>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</si>
  <si>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</si>
  <si>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</si>
  <si>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</si>
  <si>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</si>
  <si>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</si>
  <si>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</si>
  <si>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</si>
  <si>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</si>
  <si>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</si>
  <si>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</si>
  <si>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</si>
  <si>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</si>
  <si>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</si>
  <si>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</si>
  <si>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</si>
  <si>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</si>
  <si>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</si>
  <si>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</si>
  <si>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</si>
  <si>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</si>
  <si>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</si>
  <si>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</si>
  <si>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</si>
  <si>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</si>
  <si>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</si>
  <si>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</si>
  <si>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</si>
  <si>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</si>
  <si>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</si>
  <si>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</si>
  <si>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</si>
  <si>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</si>
  <si>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</si>
  <si>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</si>
  <si>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</si>
  <si>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</si>
  <si>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</si>
  <si>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</si>
  <si>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</si>
  <si>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</si>
  <si>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</si>
  <si>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</si>
  <si>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</si>
  <si>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</si>
  <si>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</si>
  <si>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</si>
  <si>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</si>
  <si>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</si>
  <si>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</si>
  <si>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</si>
  <si>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</si>
  <si>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</si>
  <si>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</si>
  <si>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</si>
  <si>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</si>
  <si>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</si>
  <si>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</si>
  <si>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</si>
  <si>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</si>
  <si>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</si>
  <si>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</si>
  <si>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</si>
  <si>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</si>
  <si>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</si>
  <si>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</si>
  <si>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</si>
  <si>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</si>
  <si>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</si>
  <si>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</si>
  <si>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</si>
  <si>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</si>
  <si>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</si>
  <si>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</si>
  <si>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</si>
  <si>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</si>
  <si>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</si>
  <si>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</si>
  <si>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</si>
  <si>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</si>
  <si>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</si>
  <si>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</si>
  <si>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</si>
  <si>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</si>
  <si>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</si>
  <si>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</si>
  <si>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</si>
  <si>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</si>
  <si>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</si>
  <si>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</si>
  <si>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</si>
  <si>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</si>
  <si>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</si>
  <si>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</si>
  <si>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</si>
  <si>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</si>
  <si>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</si>
  <si>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</si>
  <si>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</si>
  <si>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</si>
  <si>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</si>
  <si>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</si>
  <si>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</si>
  <si>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</si>
  <si>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</si>
  <si>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</si>
  <si>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</si>
  <si>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</si>
  <si>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</si>
  <si>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</si>
  <si>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</si>
  <si>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</si>
  <si>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</si>
  <si>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</si>
  <si>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</si>
  <si>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</si>
  <si>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</si>
  <si>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</si>
  <si>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</si>
  <si>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</si>
  <si>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</si>
  <si>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</si>
  <si>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</si>
  <si>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</si>
  <si>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</si>
  <si>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</si>
  <si>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</si>
  <si>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</si>
  <si>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</si>
  <si>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</si>
  <si>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</si>
  <si>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</si>
  <si>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</si>
  <si>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</si>
  <si>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</si>
  <si>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</si>
  <si>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</si>
  <si>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</si>
  <si>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</si>
  <si>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</si>
  <si>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</si>
  <si>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</si>
  <si>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</si>
  <si>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</si>
  <si>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</si>
  <si>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</si>
  <si>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</si>
  <si>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</si>
  <si>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</si>
  <si>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</si>
  <si>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</si>
  <si>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</si>
  <si>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</si>
  <si>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</si>
  <si>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</si>
  <si>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</si>
  <si>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</si>
  <si>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</si>
  <si>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</si>
  <si>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</si>
  <si>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</si>
  <si>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</si>
  <si>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</si>
  <si>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</si>
  <si>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</si>
  <si>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</si>
  <si>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</si>
  <si>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</si>
  <si>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</si>
  <si>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</si>
  <si>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</si>
  <si>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</si>
  <si>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</si>
  <si>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</si>
  <si>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</si>
  <si>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</si>
  <si>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</si>
  <si>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</si>
  <si>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</si>
  <si>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</si>
  <si>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</si>
  <si>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</si>
  <si>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</si>
  <si>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</si>
  <si>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</si>
  <si>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</si>
  <si>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</si>
  <si>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</si>
  <si>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</si>
  <si>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</si>
  <si>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</si>
  <si>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</si>
  <si>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</si>
  <si>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</si>
  <si>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</si>
  <si>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</si>
  <si>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</si>
  <si>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</si>
  <si>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</si>
  <si>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</si>
  <si>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</si>
  <si>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</si>
  <si>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</si>
  <si>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</si>
  <si>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</si>
  <si>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</si>
  <si>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</si>
  <si>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</si>
  <si>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</si>
  <si>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</si>
  <si>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</si>
  <si>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</si>
  <si>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</si>
  <si>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</si>
  <si>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</si>
  <si>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</si>
  <si>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</si>
  <si>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</si>
  <si>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</si>
  <si>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</si>
  <si>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</si>
  <si>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</si>
  <si>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</si>
  <si>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</si>
  <si>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</si>
  <si>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</si>
  <si>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</si>
  <si>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</si>
  <si>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</si>
  <si>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</si>
  <si>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</si>
  <si>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</si>
  <si>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</si>
  <si>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</si>
  <si>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</si>
  <si>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</si>
  <si>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</si>
  <si>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</si>
  <si>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</si>
  <si>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</si>
  <si>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</si>
  <si>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</si>
  <si>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</si>
  <si>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</si>
  <si>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</si>
  <si>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</si>
  <si>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</si>
  <si>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</si>
  <si>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</si>
  <si>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</si>
  <si>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</si>
  <si>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</si>
  <si>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</si>
  <si>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</si>
  <si>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</si>
  <si>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</si>
  <si>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</si>
  <si>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</si>
  <si>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</si>
  <si>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</si>
  <si>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</si>
  <si>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</si>
  <si>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</si>
  <si>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</si>
  <si>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</si>
  <si>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</si>
  <si>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</si>
  <si>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</si>
  <si>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</si>
  <si>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</si>
  <si>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</si>
  <si>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</si>
  <si>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</si>
  <si>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</si>
  <si>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</si>
  <si>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</si>
  <si>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</si>
  <si>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</si>
  <si>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</si>
  <si>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</si>
  <si>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</si>
  <si>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</si>
  <si>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</si>
  <si>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</si>
  <si>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</si>
  <si>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</si>
  <si>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</si>
  <si>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</si>
  <si>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</si>
  <si>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</si>
  <si>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</si>
  <si>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</si>
  <si>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</si>
  <si>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</si>
  <si>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</si>
  <si>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</si>
  <si>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</si>
  <si>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</si>
  <si>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</si>
  <si>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</si>
  <si>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</si>
  <si>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</si>
  <si>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</si>
  <si>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</si>
  <si>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</si>
  <si>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</si>
  <si>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</si>
  <si>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</si>
  <si>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</si>
  <si>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</si>
  <si>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</si>
  <si>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</si>
  <si>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</si>
  <si>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</si>
  <si>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</si>
  <si>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</si>
  <si>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</si>
  <si>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</si>
  <si>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</si>
  <si>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</si>
  <si>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</si>
  <si>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</si>
  <si>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</si>
  <si>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</si>
  <si>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</si>
  <si>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</si>
  <si>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</si>
  <si>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</si>
  <si>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</si>
  <si>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</si>
  <si>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</si>
  <si>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</si>
  <si>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</si>
  <si>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</si>
  <si>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</si>
  <si>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</si>
  <si>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</si>
  <si>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</si>
  <si>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</si>
  <si>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</si>
  <si>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</si>
  <si>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</si>
  <si>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</si>
  <si>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</si>
  <si>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</si>
  <si>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</si>
  <si>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</si>
  <si>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</si>
  <si>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</si>
  <si>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</si>
  <si>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</si>
  <si>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</si>
  <si>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</si>
  <si>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</si>
  <si>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</si>
  <si>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</si>
  <si>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</si>
  <si>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</si>
  <si>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</si>
  <si>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</si>
  <si>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</si>
  <si>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</si>
  <si>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</si>
  <si>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</si>
  <si>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</si>
  <si>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</si>
  <si>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</si>
  <si>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</si>
  <si>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</si>
  <si>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</si>
  <si>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</si>
  <si>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</si>
  <si>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</si>
  <si>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</si>
  <si>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</si>
  <si>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</si>
  <si>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</si>
  <si>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</si>
  <si>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</si>
  <si>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</si>
  <si>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</si>
  <si>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</si>
  <si>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</si>
  <si>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</si>
  <si>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</si>
  <si>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</si>
  <si>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</si>
  <si>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</si>
  <si>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</si>
  <si>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</si>
  <si>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</si>
  <si>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</si>
  <si>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</si>
  <si>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</si>
  <si>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</si>
  <si>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</si>
  <si>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</si>
  <si>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</si>
  <si>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</si>
  <si>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</si>
  <si>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</si>
  <si>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</si>
  <si>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</si>
  <si>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</si>
  <si>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</si>
  <si>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</si>
  <si>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</si>
  <si>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</si>
  <si>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</si>
  <si>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</si>
  <si>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</si>
  <si>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</si>
  <si>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</si>
  <si>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</si>
  <si>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</si>
  <si>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</si>
  <si>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</si>
  <si>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</si>
  <si>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</si>
  <si>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</si>
  <si>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</si>
  <si>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</si>
  <si>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</si>
  <si>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</si>
  <si>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</si>
  <si>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</si>
  <si>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</si>
  <si>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</si>
  <si>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</si>
  <si>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</si>
  <si>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</si>
  <si>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</si>
  <si>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</si>
  <si>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</si>
  <si>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</si>
  <si>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</si>
  <si>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</si>
  <si>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</si>
  <si>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</si>
  <si>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</si>
  <si>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</si>
  <si>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</si>
  <si>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</si>
  <si>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</si>
  <si>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</si>
  <si>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</si>
  <si>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</si>
  <si>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</si>
  <si>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</si>
  <si>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</si>
  <si>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</si>
  <si>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</si>
  <si>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</si>
  <si>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</si>
  <si>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</si>
  <si>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</si>
  <si>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</si>
  <si>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</si>
  <si>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</si>
  <si>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</si>
  <si>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</si>
  <si>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</si>
  <si>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</si>
  <si>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</si>
  <si>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</si>
  <si>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</si>
  <si>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</si>
  <si>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</si>
  <si>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</si>
  <si>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</si>
  <si>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</si>
  <si>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</si>
  <si>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</si>
  <si>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</si>
  <si>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</si>
  <si>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</si>
  <si>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</si>
  <si>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</si>
  <si>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</si>
  <si>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</si>
  <si>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</si>
  <si>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</si>
  <si>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</si>
  <si>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</si>
  <si>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</si>
  <si>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</si>
  <si>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</si>
  <si>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</si>
  <si>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</si>
  <si>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</si>
  <si>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</si>
  <si>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</si>
  <si>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</si>
  <si>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</si>
  <si>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</si>
  <si>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</si>
  <si>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</si>
  <si>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</si>
  <si>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</si>
  <si>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</si>
  <si>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</si>
  <si>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</si>
  <si>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</si>
  <si>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</si>
  <si>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</si>
  <si>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</si>
  <si>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</si>
  <si>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</si>
  <si>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</si>
  <si>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</si>
  <si>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</si>
  <si>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</si>
  <si>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</si>
  <si>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</si>
  <si>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</si>
  <si>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</si>
  <si>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</si>
  <si>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</si>
  <si>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</si>
  <si>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</si>
  <si>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</si>
  <si>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</si>
  <si>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</si>
  <si>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</si>
  <si>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</si>
  <si>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</si>
  <si>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</si>
  <si>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</si>
  <si>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</si>
  <si>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</si>
  <si>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</si>
  <si>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</si>
  <si>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</si>
  <si>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</si>
  <si>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</si>
  <si>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</si>
  <si>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</si>
  <si>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</si>
  <si>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</si>
  <si>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</si>
  <si>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</si>
  <si>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</si>
  <si>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</si>
  <si>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</si>
  <si>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</si>
  <si>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</si>
  <si>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</si>
  <si>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</si>
  <si>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</si>
  <si>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</si>
  <si>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</si>
  <si>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</si>
  <si>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</si>
  <si>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</si>
  <si>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</si>
  <si>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</si>
  <si>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</si>
  <si>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</si>
  <si>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</si>
  <si>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</si>
  <si>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</si>
  <si>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</si>
  <si>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</si>
  <si>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</si>
  <si>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</si>
  <si>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</si>
  <si>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</si>
  <si>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</si>
  <si>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</si>
  <si>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</si>
  <si>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</si>
  <si>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</si>
  <si>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</si>
  <si>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</si>
  <si>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</si>
  <si>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</si>
  <si>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</si>
  <si>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</si>
  <si>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</si>
  <si>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</si>
  <si>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</si>
  <si>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</si>
  <si>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</si>
  <si>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</si>
  <si>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</si>
  <si>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</si>
  <si>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</si>
  <si>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</si>
  <si>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</si>
  <si>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</si>
  <si>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</si>
  <si>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</si>
  <si>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</si>
  <si>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</si>
  <si>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</si>
  <si>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</si>
  <si>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</si>
  <si>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</si>
  <si>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</si>
  <si>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</si>
  <si>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</si>
  <si>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</si>
  <si>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</si>
  <si>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</si>
  <si>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</si>
  <si>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</si>
  <si>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</si>
  <si>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</si>
  <si>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</si>
  <si>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</si>
  <si>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</si>
  <si>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</si>
  <si>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</si>
  <si>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</si>
  <si>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</si>
  <si>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</si>
  <si>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</si>
  <si>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</si>
  <si>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</si>
  <si>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</si>
  <si>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</si>
  <si>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</si>
  <si>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</si>
  <si>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</si>
  <si>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</si>
  <si>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</si>
  <si>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</si>
  <si>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</si>
  <si>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</si>
  <si>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</si>
  <si>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</si>
  <si>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</si>
  <si>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</si>
  <si>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</si>
  <si>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</si>
  <si>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</si>
  <si>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</si>
  <si>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</si>
  <si>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</si>
  <si>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</si>
  <si>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</si>
  <si>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</si>
  <si>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</si>
  <si>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</si>
  <si>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</si>
  <si>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</si>
  <si>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</si>
  <si>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</si>
  <si>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</si>
  <si>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</si>
  <si>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</si>
  <si>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</si>
  <si>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</si>
  <si>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</si>
  <si>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</si>
  <si>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</si>
  <si>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</si>
  <si>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</si>
  <si>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</si>
  <si>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</si>
  <si>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</si>
  <si>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</si>
  <si>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</si>
  <si>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</si>
  <si>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</si>
  <si>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</si>
  <si>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</si>
  <si>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</si>
  <si>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</si>
  <si>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</si>
  <si>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</si>
  <si>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</si>
  <si>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</si>
  <si>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</si>
  <si>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</si>
  <si>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</si>
  <si>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</si>
  <si>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</si>
  <si>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</si>
  <si>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</si>
  <si>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</si>
  <si>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</si>
  <si>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</si>
  <si>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</si>
  <si>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</si>
  <si>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</si>
  <si>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</si>
  <si>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</si>
  <si>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</si>
  <si>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</si>
  <si>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</si>
  <si>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</si>
  <si>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</si>
  <si>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</si>
  <si>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</si>
  <si>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</si>
  <si>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</si>
  <si>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</si>
  <si>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</si>
  <si>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</si>
  <si>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</si>
  <si>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</si>
  <si>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</si>
  <si>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</si>
  <si>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</si>
  <si>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</si>
  <si>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</si>
  <si>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</si>
  <si>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</si>
  <si>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</si>
  <si>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</si>
  <si>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</si>
  <si>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</si>
  <si>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</si>
  <si>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</si>
  <si>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</si>
  <si>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</si>
  <si>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</si>
  <si>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</si>
  <si>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</si>
  <si>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</si>
  <si>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</si>
  <si>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</si>
  <si>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</si>
  <si>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</si>
  <si>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</si>
  <si>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</si>
  <si>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</si>
  <si>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</si>
  <si>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</si>
  <si>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</si>
  <si>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</si>
  <si>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</si>
  <si>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</si>
  <si>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</si>
  <si>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</si>
  <si>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</si>
  <si>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</si>
  <si>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</si>
  <si>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</si>
  <si>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</si>
  <si>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</si>
  <si>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</si>
  <si>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</si>
  <si>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</si>
  <si>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</si>
  <si>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</si>
  <si>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</si>
  <si>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</si>
  <si>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</si>
  <si>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</si>
  <si>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</si>
  <si>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</si>
  <si>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</si>
  <si>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</si>
  <si>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</si>
  <si>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</si>
  <si>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</si>
  <si>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</si>
  <si>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</si>
  <si>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</si>
  <si>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</si>
  <si>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</si>
  <si>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</si>
  <si>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</si>
  <si>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</si>
  <si>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</si>
  <si>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</si>
  <si>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</si>
  <si>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</si>
  <si>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</si>
  <si>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</si>
  <si>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</si>
  <si>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</si>
  <si>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</si>
  <si>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</si>
  <si>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</si>
  <si>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</si>
  <si>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</si>
  <si>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</si>
  <si>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</si>
  <si>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</si>
  <si>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</si>
  <si>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</si>
  <si>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</si>
  <si>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</si>
  <si>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</si>
  <si>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</si>
  <si>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</si>
  <si>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</si>
  <si>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</si>
  <si>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</si>
  <si>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</si>
  <si>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</si>
  <si>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</si>
  <si>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</si>
  <si>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</si>
  <si>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</si>
  <si>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</si>
  <si>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</si>
  <si>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</si>
  <si>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</si>
  <si>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</si>
  <si>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</si>
  <si>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</si>
  <si>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</si>
  <si>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</si>
  <si>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</si>
  <si>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</si>
  <si>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</si>
  <si>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</si>
  <si>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</si>
  <si>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</si>
  <si>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</si>
  <si>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</si>
  <si>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</si>
  <si>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</si>
  <si>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</si>
  <si>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</si>
  <si>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</si>
  <si>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</si>
  <si>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</si>
  <si>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</si>
  <si>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</si>
  <si>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</si>
  <si>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</si>
  <si>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</si>
  <si>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</si>
  <si>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</si>
  <si>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</si>
  <si>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</si>
  <si>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</si>
  <si>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</si>
  <si>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</si>
  <si>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</si>
  <si>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</si>
  <si>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</si>
  <si>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</si>
  <si>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</si>
  <si>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</si>
  <si>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</si>
  <si>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</si>
  <si>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</si>
  <si>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</si>
  <si>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</si>
  <si>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</si>
  <si>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</si>
  <si>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</si>
  <si>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</si>
  <si>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</si>
  <si>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</si>
  <si>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</si>
  <si>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</si>
  <si>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</si>
  <si>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</si>
  <si>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</si>
  <si>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</si>
  <si>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</si>
  <si>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</si>
  <si>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</si>
  <si>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</si>
  <si>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</si>
  <si>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</si>
  <si>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</si>
  <si>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</si>
  <si>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</si>
  <si>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</si>
  <si>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</si>
  <si>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</si>
  <si>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</si>
  <si>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</si>
  <si>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</si>
  <si>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</si>
  <si>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</si>
  <si>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</si>
  <si>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</si>
  <si>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</si>
  <si>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</si>
  <si>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</si>
  <si>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</si>
  <si>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</si>
  <si>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</si>
  <si>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</si>
  <si>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</si>
  <si>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</si>
  <si>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</si>
  <si>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</si>
  <si>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</si>
  <si>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</si>
  <si>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</si>
  <si>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</si>
  <si>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</si>
  <si>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</si>
  <si>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</si>
  <si>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</si>
  <si>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</si>
  <si>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</si>
  <si>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</si>
  <si>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</si>
  <si>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</si>
  <si>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</si>
  <si>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</si>
  <si>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</si>
  <si>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</si>
  <si>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</si>
  <si>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</si>
  <si>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</si>
  <si>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</si>
  <si>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</si>
  <si>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</si>
  <si>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</si>
  <si>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</si>
  <si>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</si>
  <si>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</si>
  <si>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</si>
  <si>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</si>
  <si>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</si>
  <si>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</si>
  <si>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</si>
  <si>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</si>
  <si>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</si>
  <si>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</si>
  <si>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</si>
  <si>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</si>
  <si>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</si>
  <si>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</si>
  <si>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</si>
  <si>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</si>
  <si>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</si>
  <si>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</si>
  <si>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</si>
  <si>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</si>
  <si>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</si>
  <si>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</si>
  <si>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</si>
  <si>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</si>
  <si>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</si>
  <si>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</si>
  <si>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</si>
  <si>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</si>
  <si>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</si>
  <si>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</si>
  <si>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</si>
  <si>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</si>
  <si>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</si>
  <si>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</si>
  <si>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</si>
  <si>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</si>
  <si>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</si>
  <si>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</si>
  <si>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</si>
  <si>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</si>
  <si>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</si>
  <si>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</si>
  <si>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</si>
  <si>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</si>
  <si>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</si>
  <si>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</si>
  <si>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</si>
  <si>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</si>
  <si>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</si>
  <si>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</si>
  <si>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</si>
  <si>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</si>
  <si>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</si>
  <si>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</si>
  <si>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</si>
  <si>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</si>
  <si>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</si>
  <si>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</si>
  <si>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</si>
  <si>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</si>
  <si>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</si>
  <si>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</si>
  <si>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</si>
  <si>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</si>
  <si>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</si>
  <si>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</si>
  <si>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</si>
  <si>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</si>
  <si>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</si>
  <si>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</si>
  <si>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</si>
  <si>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</si>
  <si>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</si>
  <si>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</si>
  <si>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</si>
  <si>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</si>
  <si>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</si>
  <si>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</si>
  <si>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</si>
  <si>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</si>
  <si>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</si>
  <si>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</si>
  <si>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</si>
  <si>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</si>
  <si>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</si>
  <si>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</si>
  <si>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</si>
  <si>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</si>
  <si>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</si>
  <si>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</si>
  <si>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</si>
  <si>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</si>
  <si>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</si>
  <si>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</si>
  <si>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</si>
  <si>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</si>
  <si>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</si>
  <si>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</si>
  <si>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</si>
  <si>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</si>
  <si>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</si>
  <si>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</si>
  <si>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</si>
  <si>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</si>
  <si>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</si>
  <si>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</si>
  <si>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</si>
  <si>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</si>
  <si>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</si>
  <si>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</si>
  <si>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</si>
  <si>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</si>
  <si>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</si>
  <si>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</si>
  <si>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</si>
  <si>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</si>
  <si>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</si>
  <si>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</si>
  <si>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</si>
  <si>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</si>
  <si>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</si>
  <si>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</si>
  <si>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</si>
  <si>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</si>
  <si>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</si>
  <si>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</si>
  <si>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</si>
  <si>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</si>
  <si>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</si>
  <si>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</si>
  <si>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</si>
  <si>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</si>
  <si>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</si>
  <si>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</si>
  <si>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</si>
  <si>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</si>
  <si>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</si>
  <si>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</si>
  <si>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</si>
  <si>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</si>
  <si>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</si>
  <si>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</si>
  <si>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</si>
  <si>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</si>
  <si>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</si>
  <si>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</si>
  <si>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</si>
  <si>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</si>
  <si>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</si>
  <si>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</si>
  <si>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</si>
  <si>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</si>
  <si>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</si>
  <si>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</si>
  <si>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</si>
  <si>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</si>
  <si>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</si>
  <si>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</si>
  <si>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</si>
  <si>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</si>
  <si>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</si>
  <si>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</si>
  <si>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</si>
  <si>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</si>
  <si>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</si>
  <si>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</si>
  <si>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</si>
  <si>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</si>
  <si>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</si>
  <si>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</si>
  <si>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</si>
  <si>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</si>
  <si>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</si>
  <si>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</si>
  <si>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</si>
  <si>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</si>
  <si>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</si>
  <si>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</si>
  <si>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</si>
  <si>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</si>
  <si>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</si>
  <si>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</si>
  <si>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</si>
  <si>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</si>
  <si>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</si>
  <si>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</si>
  <si>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</si>
  <si>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</si>
  <si>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</si>
  <si>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</si>
  <si>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</si>
  <si>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</si>
  <si>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</si>
  <si>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</si>
  <si>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</si>
  <si>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</si>
  <si>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</si>
  <si>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</si>
  <si>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</si>
  <si>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</si>
  <si>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</si>
  <si>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</si>
  <si>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</si>
  <si>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</si>
  <si>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</si>
  <si>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</si>
  <si>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</si>
  <si>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</si>
  <si>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</si>
  <si>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</si>
  <si>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</si>
  <si>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</si>
  <si>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</si>
  <si>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</si>
  <si>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</si>
  <si>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</si>
  <si>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</si>
  <si>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</si>
  <si>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</si>
  <si>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</si>
  <si>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</si>
  <si>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</si>
  <si>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</si>
  <si>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</si>
  <si>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</si>
  <si>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</si>
  <si>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</si>
  <si>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</si>
  <si>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</si>
  <si>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</si>
  <si>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</si>
  <si>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</si>
  <si>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</si>
  <si>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</si>
  <si>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</si>
  <si>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</si>
  <si>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</si>
  <si>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</si>
  <si>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</si>
  <si>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</si>
  <si>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</si>
  <si>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</si>
  <si>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</si>
  <si>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</si>
  <si>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</si>
  <si>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</si>
  <si>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</si>
  <si>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</si>
  <si>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</si>
  <si>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</si>
  <si>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</si>
  <si>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</si>
  <si>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</si>
  <si>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</si>
  <si>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</si>
  <si>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</si>
  <si>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</si>
  <si>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</si>
  <si>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</si>
  <si>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</si>
  <si>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</si>
  <si>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</si>
  <si>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</si>
  <si>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</si>
  <si>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</si>
  <si>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</si>
  <si>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</si>
  <si>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</si>
  <si>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</si>
  <si>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</si>
  <si>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</si>
  <si>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</si>
  <si>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</si>
  <si>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</si>
  <si>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</si>
  <si>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</si>
  <si>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</si>
  <si>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</si>
  <si>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</si>
  <si>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</si>
  <si>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</si>
  <si>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</si>
  <si>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</si>
  <si>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</si>
  <si>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</si>
  <si>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</si>
  <si>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</si>
  <si>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</si>
  <si>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</si>
  <si>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</si>
  <si>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</si>
  <si>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</si>
  <si>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</si>
  <si>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</si>
  <si>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</si>
  <si>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</si>
  <si>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</si>
  <si>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</si>
  <si>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</si>
  <si>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</si>
  <si>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</si>
  <si>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</si>
  <si>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</si>
  <si>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</si>
  <si>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</si>
  <si>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</si>
  <si>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</si>
  <si>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</si>
  <si>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</si>
  <si>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</si>
  <si>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</si>
  <si>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</si>
  <si>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</si>
  <si>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</si>
  <si>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</si>
  <si>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</si>
  <si>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</si>
  <si>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</si>
  <si>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</si>
  <si>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</si>
  <si>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</si>
  <si>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</si>
  <si>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</si>
  <si>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</si>
  <si>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</si>
  <si>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</si>
  <si>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</si>
  <si>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</si>
  <si>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</si>
  <si>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</si>
  <si>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</si>
  <si>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</si>
  <si>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</si>
  <si>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</si>
  <si>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</si>
  <si>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</si>
  <si>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</si>
  <si>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</si>
  <si>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</si>
  <si>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</si>
  <si>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</si>
  <si>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</si>
  <si>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</si>
  <si>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</si>
  <si>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</si>
  <si>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</si>
  <si>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</si>
  <si>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</si>
  <si>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</si>
  <si>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</si>
  <si>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</si>
  <si>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</si>
  <si>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</si>
  <si>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</si>
  <si>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</si>
  <si>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</si>
  <si>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</si>
  <si>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</si>
  <si>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</si>
  <si>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</si>
  <si>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</si>
  <si>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</si>
  <si>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</si>
  <si>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</si>
  <si>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</si>
  <si>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</si>
  <si>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</si>
  <si>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</si>
  <si>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</si>
  <si>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</si>
  <si>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</si>
  <si>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</si>
  <si>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</si>
  <si>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</si>
  <si>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</si>
  <si>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</si>
  <si>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</si>
  <si>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</si>
  <si>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</si>
  <si>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</si>
  <si>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</si>
  <si>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</si>
  <si>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</si>
  <si>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</si>
  <si>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</si>
  <si>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</si>
  <si>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</si>
  <si>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</si>
  <si>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</si>
  <si>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</si>
  <si>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</si>
  <si>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</si>
  <si>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</si>
  <si>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</si>
  <si>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</si>
  <si>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</si>
  <si>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</si>
  <si>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</si>
  <si>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</si>
  <si>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</si>
  <si>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</si>
  <si>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</si>
  <si>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</si>
  <si>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</si>
  <si>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</si>
  <si>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</si>
  <si>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</si>
  <si>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</si>
  <si>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</si>
  <si>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</si>
  <si>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</si>
  <si>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</si>
  <si>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</si>
  <si>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</si>
  <si>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</si>
  <si>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</si>
  <si>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</si>
  <si>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</si>
  <si>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</si>
  <si>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</si>
  <si>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</si>
  <si>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</si>
  <si>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</si>
  <si>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</si>
  <si>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</si>
  <si>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</si>
  <si>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</si>
  <si>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</si>
  <si>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</si>
  <si>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</si>
  <si>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</si>
  <si>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</si>
  <si>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</si>
  <si>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</si>
  <si>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</si>
  <si>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</si>
  <si>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</si>
  <si>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</si>
  <si>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</si>
  <si>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</si>
  <si>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</si>
  <si>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</si>
  <si>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</si>
  <si>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</si>
  <si>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</si>
  <si>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</si>
  <si>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</si>
  <si>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</si>
  <si>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</si>
  <si>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</si>
  <si>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</si>
  <si>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</si>
  <si>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</si>
  <si>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</si>
  <si>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</si>
  <si>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</si>
  <si>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</si>
  <si>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</si>
  <si>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</si>
  <si>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</si>
  <si>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</si>
  <si>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</si>
  <si>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</si>
  <si>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</si>
  <si>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</si>
  <si>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</si>
  <si>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</si>
  <si>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</si>
  <si>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</si>
  <si>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</si>
  <si>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</si>
  <si>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</si>
  <si>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</si>
  <si>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</si>
  <si>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</si>
  <si>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</si>
  <si>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</si>
  <si>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</si>
  <si>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</si>
  <si>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</si>
  <si>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</si>
  <si>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</si>
  <si>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</si>
  <si>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</si>
  <si>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</si>
  <si>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</si>
  <si>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</si>
  <si>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</si>
  <si>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</si>
  <si>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</si>
  <si>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</si>
  <si>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</si>
  <si>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</si>
  <si>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</si>
  <si>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</si>
  <si>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</si>
  <si>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</si>
  <si>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</si>
  <si>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</si>
  <si>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</si>
  <si>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</si>
  <si>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</si>
  <si>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</si>
  <si>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</si>
  <si>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</si>
  <si>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</si>
  <si>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</si>
  <si>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</si>
  <si>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</si>
  <si>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</si>
  <si>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</si>
  <si>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</si>
  <si>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</si>
  <si>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</si>
  <si>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</si>
  <si>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</si>
  <si>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</si>
  <si>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</si>
  <si>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</si>
  <si>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</si>
  <si>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</si>
  <si>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</si>
  <si>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</si>
  <si>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</si>
  <si>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</si>
  <si>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</si>
  <si>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</si>
  <si>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</si>
  <si>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</si>
  <si>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</si>
  <si>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</si>
  <si>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</si>
  <si>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</si>
  <si>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</si>
  <si>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</si>
  <si>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</si>
  <si>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</si>
  <si>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</si>
  <si>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</si>
  <si>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</si>
  <si>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</si>
  <si>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</si>
  <si>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</si>
  <si>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</si>
  <si>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</si>
  <si>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</si>
  <si>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</si>
  <si>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</si>
  <si>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</si>
  <si>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</si>
  <si>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</si>
  <si>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</si>
  <si>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</si>
  <si>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</si>
  <si>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</si>
  <si>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</si>
  <si>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</si>
  <si>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</si>
  <si>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</si>
  <si>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</si>
  <si>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</si>
  <si>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</si>
  <si>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</si>
  <si>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</si>
  <si>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</si>
  <si>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</si>
  <si>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</si>
  <si>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</si>
  <si>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</si>
  <si>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</si>
  <si>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</si>
  <si>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</si>
  <si>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</si>
  <si>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</si>
  <si>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</si>
  <si>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</si>
  <si>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</si>
  <si>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</si>
  <si>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</si>
  <si>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</si>
  <si>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</si>
  <si>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</si>
  <si>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</si>
  <si>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</si>
  <si>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</si>
  <si>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</si>
  <si>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</si>
  <si>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</si>
  <si>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</si>
  <si>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</si>
  <si>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</si>
  <si>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</si>
  <si>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</si>
  <si>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</si>
  <si>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</si>
  <si>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</si>
  <si>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</si>
  <si>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</si>
  <si>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</si>
  <si>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</si>
  <si>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</si>
  <si>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</si>
  <si>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</si>
  <si>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</si>
  <si>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</si>
  <si>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</si>
  <si>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</si>
  <si>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</si>
  <si>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</si>
  <si>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</si>
  <si>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</si>
  <si>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</si>
  <si>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</si>
  <si>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</si>
  <si>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</si>
  <si>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</si>
  <si>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</si>
  <si>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</si>
  <si>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</si>
  <si>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</si>
  <si>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</si>
  <si>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</si>
  <si>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</si>
  <si>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</si>
  <si>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</si>
  <si>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</si>
  <si>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</si>
  <si>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</si>
  <si>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</si>
  <si>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</si>
  <si>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</si>
  <si>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</si>
  <si>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</si>
  <si>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</si>
  <si>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</si>
  <si>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</si>
  <si>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</si>
  <si>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</si>
  <si>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</si>
  <si>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</si>
  <si>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</si>
  <si>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</si>
  <si>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</si>
  <si>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</si>
  <si>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</si>
  <si>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</si>
  <si>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</si>
  <si>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</si>
  <si>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</si>
  <si>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</si>
  <si>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</si>
  <si>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</si>
  <si>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</si>
  <si>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</si>
  <si>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</si>
  <si>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</si>
  <si>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</si>
  <si>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</si>
  <si>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</si>
  <si>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</si>
  <si>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</si>
  <si>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</si>
  <si>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</si>
  <si>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</si>
  <si>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</si>
  <si>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</si>
  <si>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</si>
  <si>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</si>
  <si>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</si>
  <si>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</si>
  <si>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</si>
  <si>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</si>
  <si>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</si>
  <si>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</si>
  <si>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</si>
  <si>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</si>
  <si>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</si>
  <si>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</si>
  <si>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</si>
  <si>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</si>
  <si>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</si>
  <si>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</si>
  <si>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</si>
  <si>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</si>
  <si>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</si>
  <si>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</si>
  <si>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</si>
  <si>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</si>
  <si>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</si>
  <si>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</si>
  <si>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</si>
  <si>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</si>
  <si>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</si>
  <si>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</si>
  <si>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</si>
  <si>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</si>
  <si>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</si>
  <si>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</si>
  <si>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</si>
  <si>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</si>
  <si>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</si>
  <si>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</si>
  <si>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</si>
  <si>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</si>
  <si>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</si>
  <si>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</si>
  <si>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</si>
  <si>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</si>
  <si>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</si>
  <si>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</si>
  <si>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</si>
  <si>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</si>
  <si>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</si>
  <si>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</si>
  <si>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</si>
  <si>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</si>
  <si>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</si>
  <si>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</si>
  <si>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</si>
  <si>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</si>
  <si>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</si>
  <si>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</si>
  <si>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</si>
  <si>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</si>
  <si>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</si>
  <si>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</si>
  <si>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</si>
  <si>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</si>
  <si>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</si>
  <si>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</si>
  <si>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</si>
  <si>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</si>
  <si>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</si>
  <si>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</si>
  <si>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</si>
  <si>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</si>
  <si>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</si>
  <si>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</si>
  <si>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</si>
  <si>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</si>
  <si>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</si>
  <si>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</si>
  <si>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</si>
  <si>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</si>
  <si>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</si>
  <si>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</si>
  <si>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</si>
  <si>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</si>
  <si>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</si>
  <si>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</si>
  <si>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</si>
  <si>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</si>
  <si>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</si>
  <si>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</si>
  <si>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</si>
  <si>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</si>
  <si>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</si>
  <si>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</si>
  <si>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</si>
  <si>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</si>
  <si>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</si>
  <si>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</si>
  <si>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</si>
  <si>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</si>
  <si>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</si>
  <si>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</si>
  <si>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</si>
  <si>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</si>
  <si>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</si>
  <si>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</si>
  <si>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Des Plaines Valley EFE</t>
  </si>
  <si>
    <t>2000 N. Fifth Ave.</t>
  </si>
  <si>
    <t>River Grove</t>
  </si>
  <si>
    <t>60171-1907</t>
  </si>
  <si>
    <t>Dr. Anne Cothran</t>
  </si>
  <si>
    <t>director@dvr-efe.org</t>
  </si>
  <si>
    <t>708-779-4448</t>
  </si>
  <si>
    <t>708-779-4627</t>
  </si>
  <si>
    <t>Evans, Marshall and Pease, PC</t>
  </si>
  <si>
    <t>Jeffery Mr. Rollefson, CPA</t>
  </si>
  <si>
    <t>1875 Hicks Road</t>
  </si>
  <si>
    <t>Rolling Meadows</t>
  </si>
  <si>
    <t>Illinois</t>
  </si>
  <si>
    <t>847-221-5700</t>
  </si>
  <si>
    <t>847-221-5701</t>
  </si>
  <si>
    <t>060-003973</t>
  </si>
  <si>
    <t>jeff@empcpa.com</t>
  </si>
  <si>
    <t>DVR with Triton College</t>
  </si>
  <si>
    <t>DVR with Leyden Township HS District 212</t>
  </si>
  <si>
    <t>DVR with SD 200, 208, 209, 212, 234, 401, and Triton College</t>
  </si>
  <si>
    <t>DVR with Elmwood Park CUSD 401</t>
  </si>
  <si>
    <t>DVR with Triton College and Leyden Township HS District 212</t>
  </si>
  <si>
    <t>budget</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</si>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</sst>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99" fillId="0" borderId="109" xfId="18" applyNumberFormat="1" applyFont="1" applyFill="1" applyBorder="1" applyAlignment="1" applyProtection="1">
      <alignment horizontal="center" vertical="center"/>
      <protection locked="0"/>
    </xf>
    <xf numFmtId="49" fontId="2" fillId="0" borderId="109" xfId="18" applyNumberFormat="1" applyFont="1" applyFill="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304800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304800</xdr:colOff>
          <xdr:row>10</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c r="C5" s="26" t="s">
        <v>966</v>
      </c>
      <c r="D5" s="84"/>
      <c r="E5" s="84"/>
      <c r="H5" s="38"/>
      <c r="I5" s="2042" t="s">
        <v>701</v>
      </c>
      <c r="J5" s="1987"/>
      <c r="K5" s="1987"/>
      <c r="L5" s="1987"/>
      <c r="M5" s="1987"/>
      <c r="N5" s="1987"/>
      <c r="O5" s="1987"/>
      <c r="P5" s="1987"/>
      <c r="Q5" s="1987"/>
      <c r="R5" s="1987"/>
      <c r="S5" s="1987"/>
    </row>
    <row r="6" spans="1:28" ht="14.1" customHeight="1" x14ac:dyDescent="0.2">
      <c r="B6" s="104" t="s">
        <v>2077</v>
      </c>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6016212046</v>
      </c>
      <c r="B13" s="2004"/>
      <c r="C13" s="2004"/>
      <c r="D13" s="2004"/>
      <c r="E13" s="2004"/>
      <c r="F13" s="2004"/>
      <c r="G13" s="2004"/>
      <c r="H13" s="2005"/>
      <c r="I13" s="31"/>
      <c r="J13" s="30"/>
      <c r="K13" s="28"/>
      <c r="L13" s="30"/>
      <c r="M13" s="30"/>
      <c r="N13" s="30"/>
      <c r="O13" s="30"/>
      <c r="P13" s="30"/>
      <c r="Q13" s="30"/>
      <c r="R13" s="30"/>
      <c r="S13" s="30"/>
      <c r="T13" s="2008" t="s">
        <v>2087</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2088</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2079</v>
      </c>
      <c r="B17" s="2031"/>
      <c r="C17" s="2031"/>
      <c r="D17" s="2031"/>
      <c r="E17" s="2031"/>
      <c r="F17" s="2031"/>
      <c r="G17" s="2031"/>
      <c r="H17" s="2032"/>
      <c r="T17" s="2018" t="s">
        <v>2089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2080</v>
      </c>
      <c r="B19" s="2002"/>
      <c r="C19" s="2002"/>
      <c r="D19" s="2002"/>
      <c r="E19" s="2002"/>
      <c r="F19" s="2002"/>
      <c r="G19" s="2002"/>
      <c r="H19" s="2000"/>
      <c r="I19" s="30"/>
      <c r="J19" s="99"/>
      <c r="K19" s="40"/>
      <c r="L19" s="38"/>
      <c r="M19" s="112" t="s">
        <v>333</v>
      </c>
      <c r="P19" s="27"/>
      <c r="Q19" s="27"/>
      <c r="R19" s="27"/>
      <c r="S19" s="31"/>
      <c r="T19" s="2001" t="s">
        <v>2090</v>
      </c>
      <c r="U19" s="1999"/>
      <c r="V19" s="1999"/>
      <c r="W19" s="2000"/>
      <c r="X19" s="2016" t="s">
        <v>2091</v>
      </c>
      <c r="Y19" s="2017"/>
      <c r="Z19" s="2014">
        <v>60008</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2081</v>
      </c>
      <c r="B21" s="1999"/>
      <c r="C21" s="1999"/>
      <c r="D21" s="1999"/>
      <c r="E21" s="1999"/>
      <c r="F21" s="1999"/>
      <c r="G21" s="1999"/>
      <c r="H21" s="2000"/>
      <c r="I21" s="2024" t="s">
        <v>699</v>
      </c>
      <c r="J21" s="1987"/>
      <c r="K21" s="1987"/>
      <c r="L21" s="1987"/>
      <c r="M21" s="1987"/>
      <c r="N21" s="1987"/>
      <c r="O21" s="1987"/>
      <c r="P21" s="1987"/>
      <c r="Q21" s="1987"/>
      <c r="R21" s="1987"/>
      <c r="S21" s="1988"/>
      <c r="T21" s="1966" t="s">
        <v>2092</v>
      </c>
      <c r="U21" s="1967"/>
      <c r="V21" s="1967"/>
      <c r="W21" s="1967"/>
      <c r="X21" s="1980" t="s">
        <v>2093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t="s">
        <v>2094</v>
      </c>
      <c r="U23" s="1962"/>
      <c r="V23" s="1962"/>
      <c r="W23" s="1962"/>
      <c r="X23" s="1977">
        <v>43466</v>
      </c>
      <c r="Y23" s="1978"/>
      <c r="Z23" s="1978"/>
      <c r="AA23" s="1979"/>
    </row>
    <row r="24" spans="1:27" ht="14.1" customHeight="1" x14ac:dyDescent="0.2">
      <c r="A24" s="88" t="s">
        <v>698</v>
      </c>
      <c r="B24" s="49"/>
      <c r="C24" s="49"/>
      <c r="D24" s="49"/>
      <c r="E24" s="49"/>
      <c r="F24" s="49"/>
      <c r="G24" s="49"/>
      <c r="H24" s="61"/>
      <c r="J24" s="2063" t="str">
        <f>IF(B5="x",IF(AUDITCHECK!D29="AFR form Incomplete.","",IF(AUDITCHECK!D29="Deficit reduction plan is required.","School District must complete a deficit reduction plan in the 2018-2019 Budget",)),"")</f>
        <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t="s">
        <v>2082</v>
      </c>
      <c r="B25" s="1999"/>
      <c r="C25" s="1999"/>
      <c r="D25" s="1999"/>
      <c r="E25" s="1999"/>
      <c r="F25" s="1999"/>
      <c r="G25" s="1999"/>
      <c r="H25" s="2000"/>
      <c r="I25" s="113"/>
      <c r="J25" s="2065"/>
      <c r="K25" s="2065"/>
      <c r="L25" s="2065"/>
      <c r="M25" s="2065"/>
      <c r="N25" s="2065"/>
      <c r="O25" s="2065"/>
      <c r="P25" s="2065"/>
      <c r="Q25" s="2065"/>
      <c r="R25" s="2065"/>
      <c r="S25" s="2066"/>
      <c r="T25" s="1958" t="s">
        <v>2095</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2083</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2084</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2085</v>
      </c>
      <c r="B42" s="2048"/>
      <c r="C42" s="2049"/>
      <c r="D42" s="2062" t="s">
        <v>2086</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2038</v>
      </c>
      <c r="D2" s="724" t="s">
        <v>2045</v>
      </c>
      <c r="E2" s="724" t="s">
        <v>2046</v>
      </c>
      <c r="F2" s="1908"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0</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0</v>
      </c>
      <c r="I23" s="1780">
        <f>SUM(I14:I16,I21,I22)</f>
        <v>0</v>
      </c>
      <c r="J23" s="1780">
        <f>SUM(J14:J16,J21,J22)</f>
        <v>0</v>
      </c>
      <c r="K23" s="1780">
        <f>SUM(K14:K16,K21,K22)</f>
        <v>0</v>
      </c>
    </row>
    <row r="24" spans="1:11" ht="14.25" thickTop="1" thickBot="1" x14ac:dyDescent="0.25">
      <c r="A24" s="2252" t="s">
        <v>2026</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3" sqref="J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0</v>
      </c>
      <c r="D16" s="1782">
        <f>SUM(D3,D5:D6,D8:D10,D12:D15)</f>
        <v>0</v>
      </c>
      <c r="E16" s="1782">
        <f>SUM(E3,E5:E6,E8:E10,E12:E15)</f>
        <v>0</v>
      </c>
      <c r="F16" s="1782">
        <f>SUM(F3,F5:F6,F8:F10,F12:F15)</f>
        <v>0</v>
      </c>
      <c r="G16" s="844"/>
      <c r="H16" s="1782">
        <f>SUM(H3,H6,H8:H10,H12:H14,)</f>
        <v>0</v>
      </c>
      <c r="I16" s="1782">
        <f>SUM(I3,I6,I8:I10,I12:I14,)</f>
        <v>0</v>
      </c>
      <c r="J16" s="1782">
        <f>SUM(J3,J6,J8:J10,J12:J14,)</f>
        <v>0</v>
      </c>
      <c r="K16" s="1782">
        <f>(H16+I16)-J16</f>
        <v>0</v>
      </c>
      <c r="L16" s="1782">
        <f>F16-K16</f>
        <v>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1604024</v>
      </c>
      <c r="G8" s="866"/>
    </row>
    <row r="9" spans="1:7" x14ac:dyDescent="0.2">
      <c r="A9" s="870" t="s">
        <v>480</v>
      </c>
      <c r="B9" s="871" t="s">
        <v>1989</v>
      </c>
      <c r="C9" s="872"/>
      <c r="D9" s="870" t="s">
        <v>522</v>
      </c>
      <c r="E9" s="869"/>
      <c r="F9" s="1934">
        <f>'Expenditures 15-22'!K151</f>
        <v>0</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0</v>
      </c>
      <c r="G11" s="873"/>
    </row>
    <row r="12" spans="1:7" x14ac:dyDescent="0.2">
      <c r="A12" s="870" t="s">
        <v>482</v>
      </c>
      <c r="B12" s="871" t="s">
        <v>1992</v>
      </c>
      <c r="C12" s="872"/>
      <c r="D12" s="870" t="s">
        <v>522</v>
      </c>
      <c r="E12" s="869"/>
      <c r="F12" s="1934">
        <f>'Expenditures 15-22'!K295</f>
        <v>0</v>
      </c>
      <c r="G12" s="873"/>
    </row>
    <row r="13" spans="1:7" x14ac:dyDescent="0.2">
      <c r="A13" s="870" t="s">
        <v>108</v>
      </c>
      <c r="B13" s="871" t="s">
        <v>1993</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1604024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1344025</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0</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1344025</v>
      </c>
      <c r="G76" s="866"/>
    </row>
    <row r="77" spans="1:8" s="894" customFormat="1" ht="12" customHeight="1" thickTop="1" thickBot="1" x14ac:dyDescent="0.25">
      <c r="A77" s="1801"/>
      <c r="B77" s="1798"/>
      <c r="C77" s="1794"/>
      <c r="D77" s="1799" t="s">
        <v>2012</v>
      </c>
      <c r="E77" s="1796"/>
      <c r="F77" s="1802">
        <f>(F14-F76)</f>
        <v>259999</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204605</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875979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593845</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1674429</v>
      </c>
    </row>
    <row r="179" spans="1:7" ht="12" customHeight="1" x14ac:dyDescent="0.2">
      <c r="A179" s="1792"/>
      <c r="B179" s="1806"/>
      <c r="C179" s="1807"/>
      <c r="D179" s="1808" t="s">
        <v>2015</v>
      </c>
      <c r="E179" s="1809"/>
      <c r="F179" s="1811">
        <f>'PCTC-OEPP 27-28'!F77-F178</f>
        <v>-1414430</v>
      </c>
    </row>
    <row r="180" spans="1:7" ht="12" customHeight="1" x14ac:dyDescent="0.2">
      <c r="A180" s="1792"/>
      <c r="B180" s="1806"/>
      <c r="C180" s="1807"/>
      <c r="D180" s="1808" t="s">
        <v>1924</v>
      </c>
      <c r="E180" s="1809"/>
      <c r="F180" s="1811">
        <f>'Cap Outlay Deprec 26'!I18</f>
        <v>0</v>
      </c>
    </row>
    <row r="181" spans="1:7" ht="12" customHeight="1" x14ac:dyDescent="0.2">
      <c r="A181" s="1792"/>
      <c r="B181" s="1806"/>
      <c r="C181" s="1807"/>
      <c r="D181" s="1808" t="s">
        <v>2016</v>
      </c>
      <c r="E181" s="1809"/>
      <c r="F181" s="1811">
        <f>F179+F180</f>
        <v>-1414430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C25" sqref="C25"/>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2102</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0</v>
      </c>
      <c r="F19" s="1822"/>
      <c r="G19" s="1824">
        <f>'Expenditures 15-22'!K33-SUM('Expenditures 15-22'!G33,'Expenditures 15-22'!I33)+'Expenditures 15-22'!D229</f>
        <v>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16234</v>
      </c>
      <c r="F21" s="1825"/>
      <c r="G21" s="1828">
        <f>'Expenditures 15-22'!K42-SUM('Expenditures 15-22'!G42,'Expenditures 15-22'!I42)+'Expenditures 15-22'!K120-SUM('Expenditures 15-22'!G120,'Expenditures 15-22'!I120)+'Expenditures 15-22'!K180-SUM('Expenditures 15-22'!G180,'Expenditures 15-22'!I180)+'Expenditures 15-22'!D238</f>
        <v>16234</v>
      </c>
      <c r="H21" s="988"/>
      <c r="I21" s="162"/>
    </row>
    <row r="22" spans="1:9" s="669" customFormat="1" ht="12" customHeight="1" x14ac:dyDescent="0.2">
      <c r="A22" s="995" t="s">
        <v>585</v>
      </c>
      <c r="B22" s="996"/>
      <c r="C22" s="994">
        <v>2200</v>
      </c>
      <c r="D22" s="1825"/>
      <c r="E22" s="1827">
        <f>'Expenditures 15-22'!K47-SUM('Expenditures 15-22'!G47,'Expenditures 15-22'!I47)+'Expenditures 15-22'!D243</f>
        <v>156804</v>
      </c>
      <c r="F22" s="1825"/>
      <c r="G22" s="1828">
        <f>'Expenditures 15-22'!K47-SUM('Expenditures 15-22'!G47,'Expenditures 15-22'!I47)+'Expenditures 15-22'!D243</f>
        <v>156804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86961</v>
      </c>
      <c r="F23" s="1825"/>
      <c r="G23" s="1827">
        <f>'Expenditures 15-22'!K53-SUM('Expenditures 15-22'!G53,'Expenditures 15-22'!I53)+'Expenditures 15-22'!D257+'Expenditures 15-22'!K330-SUM('Expenditures 15-22'!G330,'Expenditures 15-22'!I330)</f>
        <v>86961</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259999</v>
      </c>
      <c r="F41" s="1829">
        <f>SUM(F19:F39)</f>
        <v>0</v>
      </c>
      <c r="G41" s="1829">
        <f>SUM(G19:G40)</f>
        <v>259999</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259999</v>
      </c>
      <c r="F44" s="1830" t="s">
        <v>494</v>
      </c>
      <c r="G44" s="1831">
        <f>G41</f>
        <v>259999</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2" customWidth="1"/>
    <col min="5" max="5" width="12.5703125" style="1901" customWidth="1"/>
    <col min="6" max="6" width="67.5703125" style="1872" customWidth="1"/>
    <col min="7" max="7" width="9.140625" style="1872" customWidth="1"/>
    <col min="8" max="8" width="5.5703125" style="1902" bestFit="1" customWidth="1"/>
    <col min="9" max="10" width="2" style="1902" bestFit="1" customWidth="1"/>
    <col min="11" max="11" width="9" style="1902" customWidth="1"/>
    <col min="12" max="16384" width="9.140625" style="1872"/>
  </cols>
  <sheetData>
    <row r="1" spans="1:10" x14ac:dyDescent="0.2">
      <c r="A1" s="2310" t="s">
        <v>1446</v>
      </c>
      <c r="B1" s="2310"/>
      <c r="C1" s="2310"/>
      <c r="D1" s="2310"/>
      <c r="E1" s="2310"/>
      <c r="F1" s="2310"/>
    </row>
    <row r="2" spans="1:10" x14ac:dyDescent="0.2">
      <c r="A2" s="1911" t="s">
        <v>2048</v>
      </c>
      <c r="B2" s="1873"/>
      <c r="C2" s="1911"/>
      <c r="D2" s="1873"/>
      <c r="E2" s="1873"/>
      <c r="F2" s="1874"/>
    </row>
    <row r="3" spans="1:10" x14ac:dyDescent="0.2">
      <c r="A3" s="1911" t="s">
        <v>1700</v>
      </c>
      <c r="B3" s="1873"/>
      <c r="C3" s="1911"/>
      <c r="D3" s="1873"/>
      <c r="E3" s="1873"/>
      <c r="F3" s="1874"/>
    </row>
    <row r="4" spans="1:10" ht="3.75" customHeight="1" x14ac:dyDescent="0.2">
      <c r="A4" s="1873"/>
      <c r="B4" s="1873"/>
      <c r="C4" s="1873"/>
      <c r="D4" s="1873"/>
      <c r="E4" s="1873"/>
      <c r="F4" s="1874"/>
    </row>
    <row r="5" spans="1:10" ht="15" x14ac:dyDescent="0.25">
      <c r="A5" s="2311" t="s">
        <v>1627</v>
      </c>
      <c r="B5" s="2312"/>
      <c r="C5" s="2313"/>
      <c r="D5" s="2313"/>
      <c r="E5" s="2313"/>
      <c r="F5" s="2313"/>
    </row>
    <row r="6" spans="1:10" ht="12" customHeight="1" x14ac:dyDescent="0.25">
      <c r="A6" s="1875"/>
      <c r="B6" s="1876"/>
      <c r="C6" s="2314" t="str">
        <f>COVER!A17</f>
        <v>Des Plaines Valley EFE</v>
      </c>
      <c r="D6" s="2314"/>
      <c r="E6" s="2314"/>
      <c r="F6" s="1877"/>
    </row>
    <row r="7" spans="1:10" ht="11.25" customHeight="1" thickBot="1" x14ac:dyDescent="0.3">
      <c r="A7" s="1875"/>
      <c r="B7" s="1876"/>
      <c r="C7" s="2315">
        <f>COVER!A13</f>
        <v>6016212046</v>
      </c>
      <c r="D7" s="2315"/>
      <c r="E7" s="2315"/>
      <c r="F7" s="1877"/>
    </row>
    <row r="8" spans="1:10" ht="25.5" customHeight="1" thickBot="1" x14ac:dyDescent="0.25">
      <c r="A8" s="1917" t="s">
        <v>2025</v>
      </c>
      <c r="B8" s="1878"/>
      <c r="C8" s="1913" t="s">
        <v>1780</v>
      </c>
      <c r="D8" s="1912" t="s">
        <v>1781</v>
      </c>
      <c r="E8" s="1914" t="s">
        <v>1447</v>
      </c>
      <c r="F8" s="1912"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5" t="s">
        <v>1448</v>
      </c>
      <c r="F10" s="1916" t="s">
        <v>1449</v>
      </c>
    </row>
    <row r="11" spans="1:10" ht="12" customHeight="1" x14ac:dyDescent="0.2">
      <c r="A11" s="1888" t="s">
        <v>1450</v>
      </c>
      <c r="B11" s="1889"/>
      <c r="C11" s="1890" t="s">
        <v>2077</v>
      </c>
      <c r="D11" s="1890" t="s">
        <v>2077</v>
      </c>
      <c r="E11" s="1956" t="s">
        <v>2101</v>
      </c>
      <c r="F11" s="1891" t="s">
        <v>2098</v>
      </c>
      <c r="H11" s="1902">
        <f>IF(C11="X",5,0)</f>
        <v>5</v>
      </c>
      <c r="I11" s="1902">
        <f>IF(D11="X",5,0)</f>
        <v>5</v>
      </c>
      <c r="J11" s="1902">
        <f>IF(E11="X",5,0)</f>
        <v>0</v>
      </c>
    </row>
    <row r="12" spans="1:10" ht="12" customHeight="1" x14ac:dyDescent="0.2">
      <c r="A12" s="1888" t="s">
        <v>1451</v>
      </c>
      <c r="B12" s="1889"/>
      <c r="C12" s="1890" t="s">
        <v>2077</v>
      </c>
      <c r="D12" s="1890" t="s">
        <v>2077</v>
      </c>
      <c r="E12" s="1892"/>
      <c r="F12" s="1891" t="s">
        <v>2096</v>
      </c>
      <c r="H12" s="1902">
        <f t="shared" ref="H12:H33" si="0">IF(C12="X",5,0)</f>
        <v>5</v>
      </c>
      <c r="I12" s="1902">
        <f t="shared" ref="I12:I33" si="1">IF(D12="X",5,0)</f>
        <v>5</v>
      </c>
      <c r="J12" s="1902">
        <f t="shared" ref="J12:J33" si="2">IF(E12="X",5,0)</f>
        <v>0</v>
      </c>
    </row>
    <row r="13" spans="1:10" ht="12" customHeight="1" x14ac:dyDescent="0.2">
      <c r="A13" s="1888" t="s">
        <v>1452</v>
      </c>
      <c r="B13" s="1889"/>
      <c r="C13" s="1890" t="s">
        <v>2077</v>
      </c>
      <c r="D13" s="1890" t="s">
        <v>2077</v>
      </c>
      <c r="E13" s="1892"/>
      <c r="F13" s="1891" t="s">
        <v>2098</v>
      </c>
      <c r="H13" s="1902">
        <f t="shared" si="0"/>
        <v>5</v>
      </c>
      <c r="I13" s="1902">
        <f t="shared" si="1"/>
        <v>5</v>
      </c>
      <c r="J13" s="1902">
        <f t="shared" si="2"/>
        <v>0</v>
      </c>
    </row>
    <row r="14" spans="1:10" ht="12" customHeight="1" x14ac:dyDescent="0.2">
      <c r="A14" s="1888" t="s">
        <v>1453</v>
      </c>
      <c r="B14" s="1889"/>
      <c r="C14" s="1890" t="s">
        <v>2077</v>
      </c>
      <c r="D14" s="1890" t="s">
        <v>2077</v>
      </c>
      <c r="E14" s="1892"/>
      <c r="F14" s="1891" t="s">
        <v>2097</v>
      </c>
      <c r="H14" s="1902">
        <f t="shared" si="0"/>
        <v>5</v>
      </c>
      <c r="I14" s="1902">
        <f t="shared" si="1"/>
        <v>5</v>
      </c>
      <c r="J14" s="1902">
        <f t="shared" si="2"/>
        <v>0</v>
      </c>
    </row>
    <row r="15" spans="1:10" ht="12" customHeight="1" x14ac:dyDescent="0.2">
      <c r="A15" s="1888" t="s">
        <v>1454</v>
      </c>
      <c r="B15" s="1889"/>
      <c r="C15" s="1890"/>
      <c r="D15" s="1890"/>
      <c r="E15" s="1892"/>
      <c r="F15" s="1891"/>
      <c r="H15" s="1902">
        <f t="shared" si="0"/>
        <v>0</v>
      </c>
      <c r="I15" s="1902">
        <f t="shared" si="1"/>
        <v>0</v>
      </c>
      <c r="J15" s="1902">
        <f t="shared" si="2"/>
        <v>0</v>
      </c>
    </row>
    <row r="16" spans="1:10" ht="12" customHeight="1" x14ac:dyDescent="0.2">
      <c r="A16" s="1888" t="s">
        <v>1455</v>
      </c>
      <c r="B16" s="1889"/>
      <c r="C16" s="1890"/>
      <c r="D16" s="1890"/>
      <c r="E16" s="1892"/>
      <c r="F16" s="1891"/>
      <c r="H16" s="1902">
        <f t="shared" si="0"/>
        <v>0</v>
      </c>
      <c r="I16" s="1902">
        <f t="shared" si="1"/>
        <v>0</v>
      </c>
      <c r="J16" s="1902">
        <f t="shared" si="2"/>
        <v>0</v>
      </c>
    </row>
    <row r="17" spans="1:12" ht="12" customHeight="1" x14ac:dyDescent="0.2">
      <c r="A17" s="1888" t="s">
        <v>1456</v>
      </c>
      <c r="B17" s="1889"/>
      <c r="C17" s="1890" t="s">
        <v>2077</v>
      </c>
      <c r="D17" s="1890" t="s">
        <v>2077</v>
      </c>
      <c r="E17" s="1892"/>
      <c r="F17" s="1891" t="s">
        <v>2098</v>
      </c>
      <c r="H17" s="1902">
        <f t="shared" si="0"/>
        <v>5</v>
      </c>
      <c r="I17" s="1902">
        <f t="shared" si="1"/>
        <v>5</v>
      </c>
      <c r="J17" s="1902">
        <f t="shared" si="2"/>
        <v>0</v>
      </c>
    </row>
    <row r="18" spans="1:12" ht="12" customHeight="1" x14ac:dyDescent="0.2">
      <c r="A18" s="1888" t="s">
        <v>1457</v>
      </c>
      <c r="B18" s="1889"/>
      <c r="C18" s="1890"/>
      <c r="D18" s="1890"/>
      <c r="E18" s="1892"/>
      <c r="F18" s="1891"/>
      <c r="H18" s="1902">
        <f t="shared" si="0"/>
        <v>0</v>
      </c>
      <c r="I18" s="1902">
        <f t="shared" si="1"/>
        <v>0</v>
      </c>
      <c r="J18" s="1902">
        <f t="shared" si="2"/>
        <v>0</v>
      </c>
    </row>
    <row r="19" spans="1:12" ht="12" customHeight="1" x14ac:dyDescent="0.2">
      <c r="A19" s="1888" t="s">
        <v>1608</v>
      </c>
      <c r="B19" s="1889"/>
      <c r="C19" s="1890" t="s">
        <v>2077</v>
      </c>
      <c r="D19" s="1890" t="s">
        <v>2077</v>
      </c>
      <c r="E19" s="1892"/>
      <c r="F19" s="1891" t="s">
        <v>2097</v>
      </c>
      <c r="H19" s="1902">
        <f t="shared" si="0"/>
        <v>5</v>
      </c>
      <c r="I19" s="1902">
        <f t="shared" si="1"/>
        <v>5</v>
      </c>
      <c r="J19" s="1902">
        <f t="shared" si="2"/>
        <v>0</v>
      </c>
    </row>
    <row r="20" spans="1:12" ht="12" customHeight="1" x14ac:dyDescent="0.2">
      <c r="A20" s="1888" t="s">
        <v>1609</v>
      </c>
      <c r="B20" s="1889"/>
      <c r="C20" s="1890"/>
      <c r="D20" s="1890"/>
      <c r="E20" s="1892"/>
      <c r="F20" s="1891"/>
      <c r="H20" s="1902">
        <f t="shared" si="0"/>
        <v>0</v>
      </c>
      <c r="I20" s="1902">
        <f t="shared" si="1"/>
        <v>0</v>
      </c>
      <c r="J20" s="1902">
        <f t="shared" si="2"/>
        <v>0</v>
      </c>
    </row>
    <row r="21" spans="1:12" ht="12" customHeight="1" x14ac:dyDescent="0.2">
      <c r="A21" s="1888" t="s">
        <v>1610</v>
      </c>
      <c r="B21" s="1889"/>
      <c r="C21" s="1890" t="s">
        <v>2077</v>
      </c>
      <c r="D21" s="1890" t="s">
        <v>2077</v>
      </c>
      <c r="E21" s="1892"/>
      <c r="F21" s="1891" t="s">
        <v>2099</v>
      </c>
      <c r="H21" s="1902">
        <f t="shared" si="0"/>
        <v>5</v>
      </c>
      <c r="I21" s="1902">
        <f t="shared" si="1"/>
        <v>5</v>
      </c>
      <c r="J21" s="1902">
        <f t="shared" si="2"/>
        <v>0</v>
      </c>
    </row>
    <row r="22" spans="1:12" ht="12" customHeight="1" x14ac:dyDescent="0.2">
      <c r="A22" s="1888" t="s">
        <v>1611</v>
      </c>
      <c r="B22" s="1889"/>
      <c r="C22" s="1890" t="s">
        <v>2077</v>
      </c>
      <c r="D22" s="1890" t="s">
        <v>2077</v>
      </c>
      <c r="E22" s="1892"/>
      <c r="F22" s="1891" t="s">
        <v>2096</v>
      </c>
      <c r="H22" s="1902">
        <f t="shared" si="0"/>
        <v>5</v>
      </c>
      <c r="I22" s="1902">
        <f t="shared" si="1"/>
        <v>5</v>
      </c>
      <c r="J22" s="1902">
        <f t="shared" si="2"/>
        <v>0</v>
      </c>
    </row>
    <row r="23" spans="1:12" ht="12" customHeight="1" x14ac:dyDescent="0.2">
      <c r="A23" s="1888" t="s">
        <v>1612</v>
      </c>
      <c r="B23" s="1889"/>
      <c r="C23" s="1890"/>
      <c r="D23" s="1890"/>
      <c r="E23" s="1892"/>
      <c r="F23" s="1891"/>
      <c r="H23" s="1902">
        <f t="shared" si="0"/>
        <v>0</v>
      </c>
      <c r="I23" s="1902">
        <f t="shared" si="1"/>
        <v>0</v>
      </c>
      <c r="J23" s="1902">
        <f t="shared" si="2"/>
        <v>0</v>
      </c>
    </row>
    <row r="24" spans="1:12" ht="12" customHeight="1" x14ac:dyDescent="0.2">
      <c r="A24" s="1888" t="s">
        <v>1613</v>
      </c>
      <c r="B24" s="1889"/>
      <c r="C24" s="1890" t="s">
        <v>2077</v>
      </c>
      <c r="D24" s="1890" t="s">
        <v>2077</v>
      </c>
      <c r="E24" s="1955" t="s">
        <v>2101</v>
      </c>
      <c r="F24" s="1891" t="s">
        <v>2098</v>
      </c>
      <c r="H24" s="1902">
        <f t="shared" si="0"/>
        <v>5</v>
      </c>
      <c r="I24" s="1902">
        <f t="shared" si="1"/>
        <v>5</v>
      </c>
      <c r="J24" s="1902">
        <f t="shared" si="2"/>
        <v>0</v>
      </c>
    </row>
    <row r="25" spans="1:12" ht="12" customHeight="1" x14ac:dyDescent="0.2">
      <c r="A25" s="1888" t="s">
        <v>1614</v>
      </c>
      <c r="B25" s="1889"/>
      <c r="C25" s="1890" t="s">
        <v>2077</v>
      </c>
      <c r="D25" s="1890" t="s">
        <v>2077</v>
      </c>
      <c r="E25" s="1892"/>
      <c r="F25" s="1891" t="s">
        <v>2097</v>
      </c>
      <c r="H25" s="1902">
        <f t="shared" si="0"/>
        <v>5</v>
      </c>
      <c r="I25" s="1902">
        <f t="shared" si="1"/>
        <v>5</v>
      </c>
      <c r="J25" s="1902">
        <f t="shared" si="2"/>
        <v>0</v>
      </c>
    </row>
    <row r="26" spans="1:12" ht="12" customHeight="1" x14ac:dyDescent="0.2">
      <c r="A26" s="1888" t="s">
        <v>1615</v>
      </c>
      <c r="B26" s="1889"/>
      <c r="C26" s="1890"/>
      <c r="D26" s="1890"/>
      <c r="E26" s="1892"/>
      <c r="F26" s="1891"/>
      <c r="H26" s="1902">
        <f t="shared" si="0"/>
        <v>0</v>
      </c>
      <c r="I26" s="1902">
        <f t="shared" si="1"/>
        <v>0</v>
      </c>
      <c r="J26" s="1902">
        <f t="shared" si="2"/>
        <v>0</v>
      </c>
    </row>
    <row r="27" spans="1:12" ht="18.75" x14ac:dyDescent="0.2">
      <c r="A27" s="1888" t="s">
        <v>1616</v>
      </c>
      <c r="B27" s="1889"/>
      <c r="C27" s="1890" t="s">
        <v>2077</v>
      </c>
      <c r="D27" s="1890" t="s">
        <v>2077</v>
      </c>
      <c r="E27" s="1892"/>
      <c r="F27" s="1891" t="s">
        <v>2098</v>
      </c>
      <c r="H27" s="1902">
        <f t="shared" si="0"/>
        <v>5</v>
      </c>
      <c r="I27" s="1902">
        <f t="shared" si="1"/>
        <v>5</v>
      </c>
      <c r="J27" s="1902">
        <f t="shared" si="2"/>
        <v>0</v>
      </c>
    </row>
    <row r="28" spans="1:12" ht="12" customHeight="1" x14ac:dyDescent="0.2">
      <c r="A28" s="1888" t="s">
        <v>1617</v>
      </c>
      <c r="B28" s="1889"/>
      <c r="C28" s="1890" t="s">
        <v>2077</v>
      </c>
      <c r="D28" s="1890" t="s">
        <v>2077</v>
      </c>
      <c r="E28" s="1892"/>
      <c r="F28" s="1891" t="s">
        <v>2097</v>
      </c>
      <c r="H28" s="1902">
        <f t="shared" si="0"/>
        <v>5</v>
      </c>
      <c r="I28" s="1902">
        <f t="shared" si="1"/>
        <v>5</v>
      </c>
      <c r="J28" s="1902">
        <f t="shared" si="2"/>
        <v>0</v>
      </c>
    </row>
    <row r="29" spans="1:12" ht="12" customHeight="1" x14ac:dyDescent="0.2">
      <c r="A29" s="1888" t="s">
        <v>1618</v>
      </c>
      <c r="B29" s="1889"/>
      <c r="C29" s="1890" t="s">
        <v>2077</v>
      </c>
      <c r="D29" s="1890" t="s">
        <v>2077</v>
      </c>
      <c r="E29" s="1892"/>
      <c r="F29" s="1891" t="s">
        <v>2100</v>
      </c>
      <c r="H29" s="1902">
        <f t="shared" si="0"/>
        <v>5</v>
      </c>
      <c r="I29" s="1902">
        <f t="shared" si="1"/>
        <v>5</v>
      </c>
      <c r="J29" s="1902">
        <f t="shared" si="2"/>
        <v>0</v>
      </c>
    </row>
    <row r="30" spans="1:12" ht="12" customHeight="1" x14ac:dyDescent="0.2">
      <c r="A30" s="1888" t="s">
        <v>1619</v>
      </c>
      <c r="B30" s="1889"/>
      <c r="C30" s="1890"/>
      <c r="D30" s="1890"/>
      <c r="E30" s="1892"/>
      <c r="F30" s="1891"/>
      <c r="H30" s="1902">
        <f t="shared" si="0"/>
        <v>0</v>
      </c>
      <c r="I30" s="1902">
        <f t="shared" si="1"/>
        <v>0</v>
      </c>
      <c r="J30" s="1902">
        <f t="shared" si="2"/>
        <v>0</v>
      </c>
    </row>
    <row r="31" spans="1:12" ht="12" customHeight="1" x14ac:dyDescent="0.2">
      <c r="A31" s="1888" t="s">
        <v>1620</v>
      </c>
      <c r="B31" s="1889"/>
      <c r="C31" s="1890" t="s">
        <v>2077</v>
      </c>
      <c r="D31" s="1890" t="s">
        <v>2077</v>
      </c>
      <c r="E31" s="1892"/>
      <c r="F31" s="1891" t="s">
        <v>2098</v>
      </c>
      <c r="H31" s="1902">
        <f t="shared" si="0"/>
        <v>5</v>
      </c>
      <c r="I31" s="1902">
        <f t="shared" si="1"/>
        <v>5</v>
      </c>
      <c r="J31" s="1902">
        <f t="shared" si="2"/>
        <v>0</v>
      </c>
      <c r="L31" s="1893"/>
    </row>
    <row r="32" spans="1:12" ht="12" customHeight="1" x14ac:dyDescent="0.2">
      <c r="A32" s="1888" t="s">
        <v>1621</v>
      </c>
      <c r="B32" s="1889"/>
      <c r="C32" s="1890" t="s">
        <v>2077</v>
      </c>
      <c r="D32" s="1890" t="s">
        <v>2077</v>
      </c>
      <c r="E32" s="1892"/>
      <c r="F32" s="1891" t="s">
        <v>2098</v>
      </c>
      <c r="H32" s="1902">
        <f t="shared" si="0"/>
        <v>5</v>
      </c>
      <c r="I32" s="1902">
        <f t="shared" si="1"/>
        <v>5</v>
      </c>
      <c r="J32" s="1902">
        <f t="shared" si="2"/>
        <v>0</v>
      </c>
    </row>
    <row r="33" spans="1:11" ht="12" customHeight="1" x14ac:dyDescent="0.2">
      <c r="A33" s="1888" t="s">
        <v>1622</v>
      </c>
      <c r="B33" s="1889"/>
      <c r="C33" s="1890"/>
      <c r="D33" s="1890"/>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75</v>
      </c>
      <c r="I34" s="1902">
        <f>SUM(I11:I32)</f>
        <v>75</v>
      </c>
      <c r="J34" s="1902">
        <f>SUM(J11:J32)</f>
        <v>0</v>
      </c>
      <c r="K34" s="1902">
        <f>SUM(H34:J34)</f>
        <v>150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Des Plaines Valley EFE</v>
      </c>
      <c r="J6" s="2335"/>
      <c r="Q6" s="1686"/>
    </row>
    <row r="7" spans="1:17" x14ac:dyDescent="0.2">
      <c r="A7" s="2336" t="s">
        <v>924</v>
      </c>
      <c r="B7" s="2337"/>
      <c r="C7" s="2337"/>
      <c r="D7" s="2337"/>
      <c r="E7" s="2338"/>
      <c r="F7" s="1018"/>
      <c r="G7" s="1010"/>
      <c r="H7" s="1017" t="s">
        <v>390</v>
      </c>
      <c r="I7" s="2339">
        <f>COVER!A13</f>
        <v>6016212046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86961</v>
      </c>
      <c r="F13" s="1040"/>
      <c r="G13" s="1834">
        <f t="shared" si="0"/>
        <v>86961</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86961</v>
      </c>
      <c r="F19" s="1836">
        <f t="shared" si="2"/>
        <v>0</v>
      </c>
      <c r="G19" s="1836">
        <f t="shared" si="2"/>
        <v>86961</v>
      </c>
      <c r="H19" s="1836">
        <f t="shared" si="2"/>
        <v>0</v>
      </c>
      <c r="I19" s="1836">
        <f t="shared" si="2"/>
        <v>0</v>
      </c>
      <c r="J19" s="1836">
        <f t="shared" si="2"/>
        <v>0</v>
      </c>
    </row>
    <row r="20" spans="1:10" ht="13.5" thickTop="1" x14ac:dyDescent="0.2">
      <c r="A20" s="1036">
        <v>9</v>
      </c>
      <c r="B20" s="2346" t="s">
        <v>1703</v>
      </c>
      <c r="C20" s="2346"/>
      <c r="D20" s="2347"/>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Des Plaines Valley EFE</v>
      </c>
    </row>
    <row r="65" spans="2:2" x14ac:dyDescent="0.2">
      <c r="B65" s="1071">
        <f>COVER!A13</f>
        <v>6016212046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6" sqref="F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5</xdr:col>
                <xdr:colOff>0</xdr:colOff>
                <xdr:row>6</xdr:row>
                <xdr:rowOff>0</xdr:rowOff>
              </from>
              <to>
                <xdr:col>6</xdr:col>
                <xdr:colOff>304800</xdr:colOff>
                <xdr:row>10</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1683487</v>
      </c>
      <c r="C8" s="1838">
        <f>'Acct Summary 7-8'!D8</f>
        <v>0</v>
      </c>
      <c r="D8" s="1838">
        <f>'Acct Summary 7-8'!F8</f>
        <v>0</v>
      </c>
      <c r="E8" s="1838">
        <f>'Acct Summary 7-8'!I8</f>
        <v>0</v>
      </c>
      <c r="F8" s="1838">
        <f>SUM(B8:E8)</f>
        <v>1683487</v>
      </c>
    </row>
    <row r="9" spans="1:8" s="1080" customFormat="1" ht="14.25" customHeight="1" thickBot="1" x14ac:dyDescent="0.25">
      <c r="A9" s="1079" t="s">
        <v>1436</v>
      </c>
      <c r="B9" s="1839">
        <f>'Acct Summary 7-8'!C17</f>
        <v>1604024</v>
      </c>
      <c r="C9" s="1839">
        <f>'Acct Summary 7-8'!D17</f>
        <v>0</v>
      </c>
      <c r="D9" s="1839">
        <f>'Acct Summary 7-8'!F17</f>
        <v>0</v>
      </c>
      <c r="E9" s="1838"/>
      <c r="F9" s="1838">
        <f>SUM(B9:E9)</f>
        <v>1604024</v>
      </c>
    </row>
    <row r="10" spans="1:8" s="1080" customFormat="1" ht="14.25" thickTop="1" thickBot="1" x14ac:dyDescent="0.25">
      <c r="A10" s="1081" t="s">
        <v>1437</v>
      </c>
      <c r="B10" s="1840">
        <f>(B8-B9)</f>
        <v>79463</v>
      </c>
      <c r="C10" s="1840">
        <f>(C8-C9)</f>
        <v>0</v>
      </c>
      <c r="D10" s="1840">
        <f>(D8-D9)</f>
        <v>0</v>
      </c>
      <c r="E10" s="1839">
        <f>(E8-E9)</f>
        <v>0</v>
      </c>
      <c r="F10" s="1841">
        <f>SUM(F8-F9)</f>
        <v>79463</v>
      </c>
    </row>
    <row r="11" spans="1:8" s="1080" customFormat="1" ht="14.25" thickTop="1" thickBot="1" x14ac:dyDescent="0.25">
      <c r="A11" s="1082" t="s">
        <v>1785</v>
      </c>
      <c r="B11" s="1842">
        <f>'Acct Summary 7-8'!C81</f>
        <v>251876</v>
      </c>
      <c r="C11" s="1842">
        <f>'Acct Summary 7-8'!D81</f>
        <v>0</v>
      </c>
      <c r="D11" s="1842">
        <f>'Acct Summary 7-8'!F81</f>
        <v>0</v>
      </c>
      <c r="E11" s="1842">
        <f>'Acct Summary 7-8'!I81</f>
        <v>0</v>
      </c>
      <c r="F11" s="1843">
        <f>SUM(B11:E11)</f>
        <v>251876</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ENTRY IS REQUIRED!</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6016212046</v>
      </c>
    </row>
    <row r="3" spans="1:2" x14ac:dyDescent="0.2">
      <c r="A3" t="s">
        <v>1013</v>
      </c>
      <c r="B3" s="138" t="str">
        <f>COVER!A15</f>
        <v>Cook</v>
      </c>
    </row>
    <row r="4" spans="1:2" x14ac:dyDescent="0.2">
      <c r="A4" t="s">
        <v>1064</v>
      </c>
      <c r="B4" s="138" t="str">
        <f>COVER!A17</f>
        <v>Des Plaines Valley EFE</v>
      </c>
    </row>
    <row r="5" spans="1:2" x14ac:dyDescent="0.2">
      <c r="A5" t="s">
        <v>728</v>
      </c>
      <c r="B5" s="138" t="str">
        <f>COVER!A38</f>
        <v>Dr. Anne Cothran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Mr.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251876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251876</v>
      </c>
      <c r="D92" s="2" t="str">
        <f t="shared" si="0"/>
        <v>Error?</v>
      </c>
    </row>
    <row r="93" spans="1:4" x14ac:dyDescent="0.2">
      <c r="A93" s="5">
        <v>32</v>
      </c>
      <c r="B93" s="138">
        <f>'Assets-Liab 5-6'!C41</f>
        <v>251876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74903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74903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75934</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150837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150837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31640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31640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11027</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42667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42667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11551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11551</v>
      </c>
      <c r="C843" s="2" t="s">
        <v>594</v>
      </c>
      <c r="D843" s="2" t="str">
        <f t="shared" si="12"/>
        <v>Error?</v>
      </c>
    </row>
    <row r="844" spans="1:4" x14ac:dyDescent="0.2">
      <c r="A844" s="5">
        <v>783</v>
      </c>
      <c r="B844" s="138">
        <f>'Expenditures 15-22'!E44</f>
        <v>46760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46760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58311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58311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4683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4683</v>
      </c>
      <c r="C901" s="2" t="s">
        <v>594</v>
      </c>
      <c r="D901" s="2" t="str">
        <f t="shared" si="13"/>
        <v>Error?</v>
      </c>
    </row>
    <row r="902" spans="1:4" x14ac:dyDescent="0.2">
      <c r="A902" s="5">
        <v>841</v>
      </c>
      <c r="B902" s="138">
        <f>'Expenditures 15-22'!F44</f>
        <v>3501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3501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8184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8184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1344025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1344025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16234</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16234</v>
      </c>
      <c r="C1115" s="2" t="s">
        <v>594</v>
      </c>
      <c r="D1115" s="2" t="str">
        <f t="shared" si="16"/>
        <v>Error?</v>
      </c>
    </row>
    <row r="1116" spans="1:4" x14ac:dyDescent="0.2">
      <c r="A1116" s="5">
        <v>1055</v>
      </c>
      <c r="B1116" s="138">
        <f>'Expenditures 15-22'!K44</f>
        <v>156804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156804</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86961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259999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1344025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1604024</v>
      </c>
      <c r="C1152" s="2" t="s">
        <v>594</v>
      </c>
      <c r="D1152" s="2" t="str">
        <f t="shared" si="17"/>
        <v>Error?</v>
      </c>
    </row>
    <row r="1153" spans="1:4" x14ac:dyDescent="0.2">
      <c r="A1153" s="5">
        <v>1092</v>
      </c>
      <c r="B1153" s="138">
        <f>'Expenditures 15-22'!K115</f>
        <v>79463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172413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251876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1344025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1344025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213663</v>
      </c>
      <c r="C2551" s="2" t="s">
        <v>594</v>
      </c>
      <c r="D2551" s="2" t="str">
        <f t="shared" si="38"/>
        <v>Error?</v>
      </c>
    </row>
    <row r="2552" spans="1:4" x14ac:dyDescent="0.2">
      <c r="A2552" s="10">
        <v>2491</v>
      </c>
      <c r="D2552" s="2" t="str">
        <f t="shared" si="38"/>
        <v>OK</v>
      </c>
    </row>
    <row r="2553" spans="1:4" x14ac:dyDescent="0.2">
      <c r="A2553" s="5">
        <v>2492</v>
      </c>
      <c r="B2553" s="138">
        <f>'Acct Summary 7-8'!C6</f>
        <v>875979</v>
      </c>
      <c r="C2553" s="2" t="s">
        <v>594</v>
      </c>
      <c r="D2553" s="2" t="str">
        <f t="shared" si="38"/>
        <v>Error?</v>
      </c>
    </row>
    <row r="2554" spans="1:4" x14ac:dyDescent="0.2">
      <c r="A2554" s="5">
        <v>2493</v>
      </c>
      <c r="B2554" s="138">
        <f>'Acct Summary 7-8'!C7</f>
        <v>593845</v>
      </c>
      <c r="C2554" s="2" t="s">
        <v>594</v>
      </c>
      <c r="D2554" s="2" t="str">
        <f t="shared" si="38"/>
        <v>Error?</v>
      </c>
    </row>
    <row r="2555" spans="1:4" x14ac:dyDescent="0.2">
      <c r="A2555" s="5">
        <v>2494</v>
      </c>
      <c r="B2555" s="138">
        <f>'Acct Summary 7-8'!C8</f>
        <v>1683487</v>
      </c>
      <c r="C2555" s="2" t="s">
        <v>594</v>
      </c>
      <c r="D2555" s="2" t="str">
        <f t="shared" si="38"/>
        <v>Error?</v>
      </c>
    </row>
    <row r="2556" spans="1:4" x14ac:dyDescent="0.2">
      <c r="A2556" s="5">
        <v>2495</v>
      </c>
      <c r="B2556" s="138">
        <f>'Acct Summary 7-8'!C12</f>
        <v>0</v>
      </c>
      <c r="C2556" s="2" t="s">
        <v>594</v>
      </c>
      <c r="D2556" s="2" t="str">
        <f t="shared" si="38"/>
        <v>Error?</v>
      </c>
    </row>
    <row r="2557" spans="1:4" x14ac:dyDescent="0.2">
      <c r="A2557" s="5">
        <v>2496</v>
      </c>
      <c r="B2557" s="138">
        <f>'Acct Summary 7-8'!C13</f>
        <v>259999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1344025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1604024</v>
      </c>
      <c r="C2561" s="2" t="s">
        <v>594</v>
      </c>
      <c r="D2561" s="2" t="str">
        <f t="shared" si="39"/>
        <v>Error?</v>
      </c>
    </row>
    <row r="2562" spans="1:4" x14ac:dyDescent="0.2">
      <c r="A2562" s="5">
        <v>2501</v>
      </c>
      <c r="B2562" s="138">
        <f>'Acct Summary 7-8'!C20</f>
        <v>79463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75934</v>
      </c>
      <c r="D2718" s="2" t="str">
        <f t="shared" si="41"/>
        <v>Error?</v>
      </c>
    </row>
    <row r="2719" spans="1:4" x14ac:dyDescent="0.2">
      <c r="A2719" s="5">
        <v>2658</v>
      </c>
      <c r="B2719" s="138">
        <f>'Expenditures 15-22'!D51</f>
        <v>11027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86961</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1344025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1344025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79463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251876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1683487</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1604024</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251876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593845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204605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8896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8896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162</v>
      </c>
      <c r="D5119" s="2" t="str">
        <f t="shared" ref="D5119:D5182" si="79">IF(ISBLANK(B5119),"OK",IF(A5119-B5119=0,"OK","Error?"))</f>
        <v>Error?</v>
      </c>
    </row>
    <row r="5120" spans="1:4" x14ac:dyDescent="0.2">
      <c r="A5120" s="5">
        <v>5059</v>
      </c>
      <c r="B5120" s="138">
        <f>'Revenues 9-14'!C108</f>
        <v>204767</v>
      </c>
      <c r="C5120" s="2" t="s">
        <v>594</v>
      </c>
      <c r="D5120" s="2" t="str">
        <f t="shared" si="79"/>
        <v>Error?</v>
      </c>
    </row>
    <row r="5121" spans="1:4" x14ac:dyDescent="0.2">
      <c r="A5121" s="5">
        <v>5060</v>
      </c>
      <c r="B5121" s="138">
        <f>'Revenues 9-14'!C109</f>
        <v>213663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875979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875979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875979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875979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593845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593845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593845</v>
      </c>
      <c r="C5326" s="2" t="s">
        <v>594</v>
      </c>
      <c r="D5326" s="2" t="str">
        <f t="shared" si="82"/>
        <v>Error?</v>
      </c>
    </row>
    <row r="5327" spans="1:4" x14ac:dyDescent="0.2">
      <c r="A5327" s="5">
        <v>5266</v>
      </c>
      <c r="B5327" s="138">
        <f>'Revenues 9-14'!C275</f>
        <v>1683487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79463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0.31548460353507279</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Des Plaines Valley EFE</v>
      </c>
      <c r="B7" s="2421"/>
      <c r="C7" s="2421"/>
      <c r="D7" s="2422"/>
      <c r="E7" s="2423">
        <f>COVER!A13</f>
        <v>6016212046</v>
      </c>
      <c r="F7" s="2424"/>
      <c r="G7" s="2430" t="str">
        <f>COVER!T23</f>
        <v>060-003973</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Evans, Marshall and Pease, PC</v>
      </c>
      <c r="H9" s="2436"/>
      <c r="I9" s="2436"/>
      <c r="J9" s="2436"/>
      <c r="K9" s="2436"/>
      <c r="L9" s="2437"/>
    </row>
    <row r="10" spans="1:29" ht="13.5" customHeight="1" x14ac:dyDescent="0.2">
      <c r="A10" s="2410" t="str">
        <f>COVER!A38</f>
        <v>Dr. Anne Cothran</v>
      </c>
      <c r="B10" s="2411"/>
      <c r="C10" s="2411"/>
      <c r="D10" s="2411"/>
      <c r="E10" s="2411"/>
      <c r="F10" s="2412"/>
      <c r="G10" s="2404" t="str">
        <f>COVER!T17</f>
        <v>1875 Hicks Road</v>
      </c>
      <c r="H10" s="2405"/>
      <c r="I10" s="2405"/>
      <c r="J10" s="2405"/>
      <c r="K10" s="2405"/>
      <c r="L10" s="2406"/>
    </row>
    <row r="11" spans="1:29" ht="13.5" customHeight="1" x14ac:dyDescent="0.2">
      <c r="A11" s="1185" t="s">
        <v>1599</v>
      </c>
      <c r="B11" s="1186"/>
      <c r="C11" s="1187"/>
      <c r="D11" s="1192"/>
      <c r="E11" s="1187"/>
      <c r="F11" s="1191"/>
      <c r="G11" s="2404" t="str">
        <f>COVER!T19</f>
        <v>Rolling Meadows</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jeff@empcpa.com</v>
      </c>
      <c r="J13" s="2417"/>
      <c r="K13" s="2417"/>
      <c r="L13" s="2418"/>
    </row>
    <row r="14" spans="1:29" ht="13.5" customHeight="1" x14ac:dyDescent="0.2">
      <c r="A14" s="2404" t="str">
        <f>COVER!A19</f>
        <v>2000 N. Fifth Ave.</v>
      </c>
      <c r="B14" s="2405"/>
      <c r="C14" s="2405"/>
      <c r="D14" s="2405"/>
      <c r="E14" s="2405"/>
      <c r="F14" s="2406"/>
      <c r="G14" s="1196" t="s">
        <v>1247</v>
      </c>
      <c r="H14" s="1194"/>
      <c r="I14" s="1194"/>
      <c r="J14" s="1194"/>
      <c r="K14" s="1194"/>
      <c r="L14" s="1195"/>
    </row>
    <row r="15" spans="1:29" ht="13.5" customHeight="1" x14ac:dyDescent="0.2">
      <c r="A15" s="2404" t="str">
        <f>COVER!A21</f>
        <v>River Grove</v>
      </c>
      <c r="B15" s="2405"/>
      <c r="C15" s="2405"/>
      <c r="D15" s="2405"/>
      <c r="E15" s="2405"/>
      <c r="F15" s="2406"/>
      <c r="G15" s="2401" t="str">
        <f>COVER!T15</f>
        <v>Jeffery Mr. Rollefson, CPA</v>
      </c>
      <c r="H15" s="2402"/>
      <c r="I15" s="2402"/>
      <c r="J15" s="2402"/>
      <c r="K15" s="2402"/>
      <c r="L15" s="2403"/>
    </row>
    <row r="16" spans="1:29" ht="12.2" customHeight="1" x14ac:dyDescent="0.2">
      <c r="A16" s="2426" t="str">
        <f>COVER!A25</f>
        <v>60171-1907</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847-221-5700</v>
      </c>
      <c r="H18" s="2421"/>
      <c r="I18" s="2421"/>
      <c r="J18" s="2421"/>
      <c r="K18" s="2420" t="str">
        <f>COVER!X21</f>
        <v>847-221-5701</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Des Plaines Valley EFE</v>
      </c>
      <c r="B1" s="2419"/>
      <c r="C1" s="2419"/>
      <c r="D1" s="2419"/>
    </row>
    <row r="2" spans="1:11" s="1215" customFormat="1" ht="12.75" x14ac:dyDescent="0.2">
      <c r="A2" s="2443">
        <f>'Single Audit Cover'!E7</f>
        <v>6016212046</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Des Plaines Valley EFE</v>
      </c>
      <c r="B1" s="2446"/>
      <c r="C1" s="2446"/>
      <c r="D1" s="2446"/>
      <c r="E1" s="2446"/>
    </row>
    <row r="2" spans="1:5" x14ac:dyDescent="0.2">
      <c r="A2" s="2447">
        <f>'Single Audit Cover'!E7</f>
        <v>6016212046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593845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593845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593845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593845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Des Plaines Valley EFE</v>
      </c>
      <c r="B1" s="2459"/>
      <c r="C1" s="2459"/>
      <c r="D1" s="2459"/>
      <c r="E1" s="2459"/>
      <c r="F1" s="2459"/>
    </row>
    <row r="2" spans="1:7" ht="13.5" customHeight="1" x14ac:dyDescent="0.2">
      <c r="A2" s="2460">
        <f>'Single Audit Cover'!E7</f>
        <v>6016212046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1949</v>
      </c>
      <c r="B34" s="328"/>
      <c r="C34" s="1289">
        <v>0</v>
      </c>
      <c r="D34" s="1927" t="s">
        <v>1671</v>
      </c>
      <c r="E34" s="2453">
        <f>+C33+C34</f>
        <v>0</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70"/>
      <c r="C50" s="1870"/>
      <c r="D50" s="1870"/>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Des Plaines Valley EFE</v>
      </c>
      <c r="C1" s="2463"/>
      <c r="D1" s="2463"/>
      <c r="E1" s="2463"/>
      <c r="F1" s="2463"/>
      <c r="G1" s="2463"/>
      <c r="H1" s="2463"/>
      <c r="I1" s="2463"/>
      <c r="J1" s="2463"/>
      <c r="K1" s="2463"/>
      <c r="L1" s="2463"/>
      <c r="M1" s="2463"/>
    </row>
    <row r="2" spans="2:14" ht="15" x14ac:dyDescent="0.2">
      <c r="B2" s="2460">
        <f>'Single Audit Cover'!E7</f>
        <v>6016212046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2087</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Des Plaines Valley EFE</v>
      </c>
      <c r="C1" s="2478"/>
      <c r="D1" s="2478"/>
      <c r="E1" s="2478"/>
      <c r="F1" s="2478"/>
      <c r="G1" s="2478"/>
      <c r="H1" s="2478"/>
      <c r="I1" s="2478"/>
      <c r="J1" s="1422"/>
    </row>
    <row r="2" spans="2:10" s="317" customFormat="1" ht="12.75" customHeight="1" x14ac:dyDescent="0.2">
      <c r="B2" s="2479">
        <f>'Single Audit Cover'!E7</f>
        <v>6016212046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Des Plaines Valley EFE</v>
      </c>
      <c r="C1" s="2477"/>
      <c r="D1" s="2477"/>
      <c r="E1" s="2477"/>
      <c r="F1" s="2477"/>
      <c r="G1" s="2477"/>
      <c r="H1" s="2477"/>
      <c r="I1" s="2477"/>
      <c r="J1" s="2477"/>
      <c r="K1" s="2477"/>
      <c r="L1" s="1374"/>
      <c r="M1" s="1374"/>
    </row>
    <row r="2" spans="1:13" ht="12" customHeight="1" x14ac:dyDescent="0.2">
      <c r="B2" s="2479">
        <f>'Single Audit Cover'!E7</f>
        <v>6016212046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Des Plaines Valley EFE</v>
      </c>
      <c r="C1" s="2500"/>
      <c r="D1" s="2500"/>
      <c r="E1" s="2500"/>
      <c r="F1" s="2500"/>
      <c r="G1" s="2500"/>
      <c r="H1" s="2500"/>
      <c r="I1" s="2500"/>
      <c r="J1" s="2500"/>
      <c r="K1" s="2500"/>
      <c r="L1" s="1465"/>
    </row>
    <row r="2" spans="1:12" ht="12.75" customHeight="1" x14ac:dyDescent="0.2">
      <c r="B2" s="2501">
        <f>'Single Audit Cover'!E7</f>
        <v>6016212046</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Des Plaines Valley EFE</v>
      </c>
      <c r="C1" s="2477"/>
      <c r="D1" s="2477"/>
      <c r="E1" s="1491"/>
    </row>
    <row r="2" spans="2:5" s="1282" customFormat="1" ht="12.75" customHeight="1" x14ac:dyDescent="0.2">
      <c r="B2" s="2479">
        <f>'Single Audit Cover'!E7</f>
        <v>6016212046</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1683487</v>
      </c>
      <c r="E16" s="356"/>
      <c r="F16" s="1755">
        <f>SUM('Acct Summary 7-8'!C17,'Acct Summary 7-8'!D17,'Acct Summary 7-8'!F17)</f>
        <v>1604024</v>
      </c>
      <c r="G16" s="356"/>
      <c r="H16" s="1755">
        <f>SUM(D16-F16)</f>
        <v>79463</v>
      </c>
      <c r="I16" s="222"/>
      <c r="J16" s="1755">
        <f>SUM('Acct Summary 7-8'!C81,'Acct Summary 7-8'!D81,'Acct Summary 7-8'!F81,'Acct Summary 7-8'!I81)</f>
        <v>251876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Des Plaines Valley EFE</v>
      </c>
      <c r="E7" s="391"/>
      <c r="G7" s="252"/>
      <c r="H7" s="387"/>
      <c r="I7" s="387"/>
      <c r="J7" s="387"/>
      <c r="K7" s="387"/>
      <c r="L7" s="329"/>
      <c r="M7" s="329"/>
      <c r="N7" s="329"/>
      <c r="O7" s="329"/>
      <c r="P7" s="329"/>
    </row>
    <row r="8" spans="1:18" ht="12.75" x14ac:dyDescent="0.2">
      <c r="A8" s="329"/>
      <c r="B8" s="329"/>
      <c r="C8" s="389" t="s">
        <v>1187</v>
      </c>
      <c r="D8" s="392">
        <f>COVER!A13</f>
        <v>6016212046</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251876</v>
      </c>
      <c r="I12" s="404"/>
      <c r="J12" s="404"/>
      <c r="K12" s="405">
        <f>TRUNC((H12/H13*100000),5)/100000</f>
        <v>0.14961564890000001</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1683487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1604024</v>
      </c>
      <c r="I17" s="404"/>
      <c r="J17" s="416"/>
      <c r="K17" s="405">
        <f>TRUNC((H17/H18*100000),5)/100000</f>
        <v>0.95279856629999993</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1683487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251876</v>
      </c>
      <c r="I24" s="422"/>
      <c r="J24" s="422"/>
      <c r="K24" s="423">
        <f>TRUNC(((H24/H25*100000)/100000),2)</f>
        <v>56.52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4455.6222200000002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25" sqref="C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251876</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251876</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0</v>
      </c>
      <c r="N23" s="1710">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251876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8" t="s">
        <v>676</v>
      </c>
      <c r="B41" s="1728"/>
      <c r="C41" s="1710">
        <f>(SUM(C34,C37,C38,C39))</f>
        <v>251876</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23" sqref="C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213663</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875979</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593845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1683487</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c r="D9" s="516"/>
      <c r="E9" s="481"/>
      <c r="F9" s="481"/>
      <c r="G9" s="517"/>
      <c r="H9" s="481"/>
      <c r="I9" s="509" t="s">
        <v>1231</v>
      </c>
      <c r="J9" s="478"/>
      <c r="K9" s="481"/>
      <c r="L9" s="347"/>
    </row>
    <row r="10" spans="1:13" s="519" customFormat="1" ht="13.5" thickBot="1" x14ac:dyDescent="0.25">
      <c r="A10" s="1758" t="s">
        <v>1235</v>
      </c>
      <c r="B10" s="1731"/>
      <c r="C10" s="1710">
        <f>SUM(C8:C9)</f>
        <v>1683487</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259999</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1344025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1604024</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1604024</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3" t="s">
        <v>1754</v>
      </c>
      <c r="B20" s="2144"/>
      <c r="C20" s="1768">
        <f>C8-C17</f>
        <v>79463</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79463</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172413</v>
      </c>
      <c r="D79" s="535"/>
      <c r="E79" s="535"/>
      <c r="F79" s="535"/>
      <c r="G79" s="535"/>
      <c r="H79" s="535"/>
      <c r="I79" s="535"/>
      <c r="J79" s="535"/>
      <c r="K79" s="535"/>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251876</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79463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0.31548460353507279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55" activePane="bottomLeft" state="frozen"/>
      <selection activeCell="A47" sqref="A47"/>
      <selection pane="bottomLeft" activeCell="C65" sqref="C6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8896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8896</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204605</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162</v>
      </c>
      <c r="D107" s="466"/>
      <c r="E107" s="466"/>
      <c r="F107" s="466"/>
      <c r="G107" s="466"/>
      <c r="H107" s="466"/>
      <c r="I107" s="466"/>
      <c r="J107" s="467"/>
      <c r="K107" s="466"/>
    </row>
    <row r="108" spans="1:12" ht="12.75" customHeight="1" thickBot="1" x14ac:dyDescent="0.25">
      <c r="A108" s="1730" t="s">
        <v>508</v>
      </c>
      <c r="B108" s="1734"/>
      <c r="C108" s="1729">
        <f>SUM(C95:C107)</f>
        <v>204767</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213663</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875979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875979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875979</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875979</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593845</v>
      </c>
      <c r="D227" s="466"/>
      <c r="E227" s="468"/>
      <c r="F227" s="468"/>
      <c r="G227" s="466"/>
      <c r="H227" s="468"/>
      <c r="I227" s="468"/>
      <c r="J227" s="468"/>
      <c r="K227" s="468"/>
    </row>
    <row r="228" spans="1:11" ht="12.75" customHeight="1" thickBot="1" x14ac:dyDescent="0.25">
      <c r="A228" s="1745" t="s">
        <v>1145</v>
      </c>
      <c r="B228" s="1746"/>
      <c r="C228" s="1729">
        <f>SUM(C226:C227)</f>
        <v>593845</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593845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593845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1683487</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0" activePane="bottomLeft" state="frozen"/>
      <selection activeCell="A47" sqref="A47"/>
      <selection pane="bottomLeft" activeCell="D51" sqref="D5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0</v>
      </c>
      <c r="F33" s="1692">
        <f t="shared" si="1"/>
        <v>0</v>
      </c>
      <c r="G33" s="1692">
        <f t="shared" si="1"/>
        <v>0</v>
      </c>
      <c r="H33" s="1692">
        <f t="shared" si="1"/>
        <v>0</v>
      </c>
      <c r="I33" s="1692">
        <f t="shared" si="1"/>
        <v>0</v>
      </c>
      <c r="J33" s="1692">
        <f t="shared" si="1"/>
        <v>0</v>
      </c>
      <c r="K33" s="1692">
        <f t="shared" si="1"/>
        <v>0</v>
      </c>
      <c r="L33" s="1692">
        <f t="shared" si="1"/>
        <v>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11551</v>
      </c>
      <c r="F37" s="466">
        <v>4683</v>
      </c>
      <c r="G37" s="466"/>
      <c r="H37" s="466"/>
      <c r="I37" s="467"/>
      <c r="J37" s="467"/>
      <c r="K37" s="1693">
        <f t="shared" si="2"/>
        <v>16234</v>
      </c>
      <c r="L37" s="466">
        <v>16297</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11551</v>
      </c>
      <c r="F42" s="1692">
        <f t="shared" si="3"/>
        <v>4683</v>
      </c>
      <c r="G42" s="1692">
        <f t="shared" si="3"/>
        <v>0</v>
      </c>
      <c r="H42" s="1692">
        <f t="shared" si="3"/>
        <v>0</v>
      </c>
      <c r="I42" s="1692">
        <f t="shared" si="3"/>
        <v>0</v>
      </c>
      <c r="J42" s="1692">
        <f t="shared" si="3"/>
        <v>0</v>
      </c>
      <c r="K42" s="1692">
        <f t="shared" si="3"/>
        <v>16234</v>
      </c>
      <c r="L42" s="1692">
        <f t="shared" si="3"/>
        <v>16297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74903</v>
      </c>
      <c r="D44" s="481">
        <v>31640</v>
      </c>
      <c r="E44" s="481">
        <v>46760</v>
      </c>
      <c r="F44" s="481">
        <v>3501</v>
      </c>
      <c r="G44" s="481"/>
      <c r="H44" s="481"/>
      <c r="I44" s="467"/>
      <c r="J44" s="467"/>
      <c r="K44" s="1694">
        <f>SUM(C44:J44)</f>
        <v>156804</v>
      </c>
      <c r="L44" s="481">
        <v>203617</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74903</v>
      </c>
      <c r="D47" s="1692">
        <f t="shared" ref="D47:K47" si="4">SUM(D44:D46)</f>
        <v>31640</v>
      </c>
      <c r="E47" s="1692">
        <f t="shared" si="4"/>
        <v>46760</v>
      </c>
      <c r="F47" s="1692">
        <f t="shared" si="4"/>
        <v>3501</v>
      </c>
      <c r="G47" s="1692">
        <f t="shared" si="4"/>
        <v>0</v>
      </c>
      <c r="H47" s="1692">
        <f t="shared" si="4"/>
        <v>0</v>
      </c>
      <c r="I47" s="1692">
        <f t="shared" si="4"/>
        <v>0</v>
      </c>
      <c r="J47" s="1692">
        <f t="shared" si="4"/>
        <v>0</v>
      </c>
      <c r="K47" s="1692">
        <f t="shared" si="4"/>
        <v>156804</v>
      </c>
      <c r="L47" s="1692">
        <f>SUM(L44:L46)</f>
        <v>203617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75934</v>
      </c>
      <c r="D51" s="466">
        <v>11027</v>
      </c>
      <c r="E51" s="466"/>
      <c r="F51" s="466"/>
      <c r="G51" s="466"/>
      <c r="H51" s="466"/>
      <c r="I51" s="467"/>
      <c r="J51" s="467"/>
      <c r="K51" s="1694">
        <f>SUM(C51:J51)</f>
        <v>86961</v>
      </c>
      <c r="L51" s="466">
        <v>85987</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75934</v>
      </c>
      <c r="D53" s="1692">
        <f t="shared" ref="D53:L53" si="5">SUM(D49:D52)</f>
        <v>11027</v>
      </c>
      <c r="E53" s="1692">
        <f t="shared" si="5"/>
        <v>0</v>
      </c>
      <c r="F53" s="1692">
        <f t="shared" si="5"/>
        <v>0</v>
      </c>
      <c r="G53" s="1692">
        <f t="shared" si="5"/>
        <v>0</v>
      </c>
      <c r="H53" s="1692">
        <f t="shared" si="5"/>
        <v>0</v>
      </c>
      <c r="I53" s="1692">
        <f t="shared" si="5"/>
        <v>0</v>
      </c>
      <c r="J53" s="1692">
        <f t="shared" si="5"/>
        <v>0</v>
      </c>
      <c r="K53" s="1692">
        <f t="shared" si="5"/>
        <v>86961</v>
      </c>
      <c r="L53" s="1692">
        <f t="shared" si="5"/>
        <v>85987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0</v>
      </c>
      <c r="F65" s="1692">
        <f t="shared" si="8"/>
        <v>0</v>
      </c>
      <c r="G65" s="1692">
        <f t="shared" si="8"/>
        <v>0</v>
      </c>
      <c r="H65" s="1692">
        <f t="shared" si="8"/>
        <v>0</v>
      </c>
      <c r="I65" s="1692">
        <f t="shared" si="8"/>
        <v>0</v>
      </c>
      <c r="J65" s="1692">
        <f t="shared" si="8"/>
        <v>0</v>
      </c>
      <c r="K65" s="1692">
        <f t="shared" si="8"/>
        <v>0</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150837</v>
      </c>
      <c r="D74" s="1699">
        <f t="shared" ref="D74:K74" si="10">SUM(D42,D47,D53,D57,D65,D72,D73)</f>
        <v>42667</v>
      </c>
      <c r="E74" s="1699">
        <f t="shared" si="10"/>
        <v>58311</v>
      </c>
      <c r="F74" s="1699">
        <f t="shared" si="10"/>
        <v>8184</v>
      </c>
      <c r="G74" s="1699">
        <f t="shared" si="10"/>
        <v>0</v>
      </c>
      <c r="H74" s="1699">
        <f t="shared" si="10"/>
        <v>0</v>
      </c>
      <c r="I74" s="1699">
        <f t="shared" si="10"/>
        <v>0</v>
      </c>
      <c r="J74" s="1699">
        <f t="shared" si="10"/>
        <v>0</v>
      </c>
      <c r="K74" s="1699">
        <f t="shared" si="10"/>
        <v>259999</v>
      </c>
      <c r="L74" s="1699">
        <f>SUM(L42,L47,L53,L57,L65,L72,L73)</f>
        <v>305901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1344025</v>
      </c>
      <c r="I81" s="477"/>
      <c r="J81" s="477"/>
      <c r="K81" s="1693">
        <f t="shared" si="11"/>
        <v>1344025</v>
      </c>
      <c r="L81" s="466">
        <v>1384959</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1344025</v>
      </c>
      <c r="I84" s="477"/>
      <c r="J84" s="477"/>
      <c r="K84" s="1692">
        <f>SUM(K78:K83)</f>
        <v>1344025</v>
      </c>
      <c r="L84" s="1692">
        <f>SUM(L78:L83)</f>
        <v>1384959</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1344025</v>
      </c>
      <c r="I102" s="477"/>
      <c r="J102" s="477"/>
      <c r="K102" s="1699">
        <f>SUM(K84,K92,K100,K101)</f>
        <v>1344025</v>
      </c>
      <c r="L102" s="1699">
        <f>SUM(L84,L92,L100,L101)</f>
        <v>1384959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150837</v>
      </c>
      <c r="D114" s="1692">
        <f t="shared" ref="D114:K114" si="13">SUM(D33,D74,D75,D102,D112,D113)</f>
        <v>42667</v>
      </c>
      <c r="E114" s="1692">
        <f t="shared" si="13"/>
        <v>58311</v>
      </c>
      <c r="F114" s="1692">
        <f t="shared" si="13"/>
        <v>8184</v>
      </c>
      <c r="G114" s="1692">
        <f t="shared" si="13"/>
        <v>0</v>
      </c>
      <c r="H114" s="1692">
        <f>SUM(H33,H74,H75,H102,H112,H113)</f>
        <v>1344025</v>
      </c>
      <c r="I114" s="1692">
        <f t="shared" si="13"/>
        <v>0</v>
      </c>
      <c r="J114" s="1692">
        <f t="shared" si="13"/>
        <v>0</v>
      </c>
      <c r="K114" s="1692">
        <f t="shared" si="13"/>
        <v>1604024</v>
      </c>
      <c r="L114" s="1692">
        <f>SUM(L33,L74,L75,L102,L112,L113)</f>
        <v>1690860</v>
      </c>
    </row>
    <row r="115" spans="1:14" ht="13.5" thickTop="1" x14ac:dyDescent="0.2">
      <c r="A115" s="2198" t="s">
        <v>1053</v>
      </c>
      <c r="B115" s="2199"/>
      <c r="C115" s="619"/>
      <c r="D115" s="619"/>
      <c r="E115" s="619"/>
      <c r="F115" s="619"/>
      <c r="G115" s="619"/>
      <c r="H115" s="619"/>
      <c r="I115" s="619"/>
      <c r="J115" s="619"/>
      <c r="K115" s="1706">
        <f>'Revenues 9-14'!C275-'Expenditures 15-22'!K114</f>
        <v>79463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1" t="s">
        <v>1240</v>
      </c>
      <c r="B152" s="2192"/>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8" t="s">
        <v>1053</v>
      </c>
      <c r="B175" s="2199"/>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8" t="s">
        <v>1053</v>
      </c>
      <c r="B211" s="2199"/>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8" t="s">
        <v>1053</v>
      </c>
      <c r="B296" s="2199"/>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1053</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schemas.microsoft.com/sharepoint/v3"/>
    <ds:schemaRef ds:uri="http://schemas.microsoft.com/office/2006/documentManagement/types"/>
    <ds:schemaRef ds:uri="http://schemas.microsoft.com/office/infopath/2007/PartnerControls"/>
    <ds:schemaRef ds:uri="http://purl.org/dc/dcmitype/"/>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2018-11-09T14:06:39Z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130</vt:lpwstr>
  </property>
  <property fmtid="{D5CDD505-2E9C-101B-9397-08002B2CF9AE}" pid="8" name="workpaperIndex">
    <vt:lpwstr>
    </vt:lpwstr>
  </property>
</Properties>
</file>