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New Emails\Emails 5-08-2019\"/>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8" sheetId="106" state="hidden" r:id="rId23"/>
    <sheet name="AUDITCHECK" sheetId="36"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l="1"/>
  <c r="D81" i="36" s="1"/>
  <c r="F79" i="34"/>
  <c r="F74" i="34"/>
  <c r="F61" i="34"/>
  <c r="F60" i="34"/>
  <c r="F59" i="34"/>
  <c r="F58" i="34"/>
  <c r="F13" i="34" l="1"/>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1807" i="106" l="1"/>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s="1"/>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2" i="29" s="1"/>
  <c r="L340" i="29"/>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c r="D5120" i="106" s="1"/>
  <c r="D108" i="5"/>
  <c r="B5355" i="106" s="1"/>
  <c r="D5355" i="106" s="1"/>
  <c r="E108" i="5"/>
  <c r="B5526" i="106"/>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C109" i="5"/>
  <c r="B5121" i="106" s="1"/>
  <c r="D5121"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C172" i="5"/>
  <c r="B5214" i="106" s="1"/>
  <c r="D5214" i="106" s="1"/>
  <c r="H109" i="5"/>
  <c r="B6025" i="106" s="1"/>
  <c r="D6025" i="106" s="1"/>
  <c r="D109" i="5"/>
  <c r="B5356" i="106" s="1"/>
  <c r="D5356" i="106" s="1"/>
  <c r="F106" i="34"/>
  <c r="D7" i="7"/>
  <c r="B1763" i="106" s="1"/>
  <c r="D1763" i="106" s="1"/>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F71" i="34" l="1"/>
  <c r="L367" i="29"/>
  <c r="B1410" i="106"/>
  <c r="D1410" i="106" s="1"/>
  <c r="K184" i="29"/>
  <c r="F13" i="4" s="1"/>
  <c r="B2596" i="106" s="1"/>
  <c r="D2596" i="106" s="1"/>
  <c r="G38" i="108"/>
  <c r="G4" i="4"/>
  <c r="B2603" i="106" s="1"/>
  <c r="D2603" i="106" s="1"/>
  <c r="D4" i="4"/>
  <c r="B2564" i="106" s="1"/>
  <c r="D2564" i="106" s="1"/>
  <c r="C173" i="5"/>
  <c r="B5223" i="106" s="1"/>
  <c r="D5223"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L16" i="11"/>
  <c r="B2061" i="106" s="1"/>
  <c r="D2061"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L114" i="29" l="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<sst xmlns="http://schemas.openxmlformats.org/spreadsheetml/2006/main" count="5033" uniqueCount="2103">
  <si>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</si>
  <si>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</si>
  <si>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</si>
  <si>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</si>
  <si>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</si>
  <si>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</si>
  <si>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</si>
  <si>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</si>
  <si>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</si>
  <si>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</si>
  <si>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</si>
  <si>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</si>
  <si>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</si>
  <si>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</si>
  <si>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</si>
  <si>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</si>
  <si>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</si>
  <si>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</si>
  <si>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</si>
  <si>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</si>
  <si>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</si>
  <si>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</si>
  <si>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</si>
  <si>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</si>
  <si>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</si>
  <si>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</si>
  <si>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</si>
  <si>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</si>
  <si>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</si>
  <si>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</si>
  <si>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</si>
  <si>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</si>
  <si>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</si>
  <si>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</si>
  <si>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</si>
  <si>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</si>
  <si>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</si>
  <si>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</si>
  <si>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</si>
  <si>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</si>
  <si>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</si>
  <si>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</si>
  <si>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</si>
  <si>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</si>
  <si>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</si>
  <si>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</si>
  <si>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</si>
  <si>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</si>
  <si>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</si>
  <si>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</si>
  <si>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</si>
  <si>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</si>
  <si>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</si>
  <si>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</si>
  <si>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</si>
  <si>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</si>
  <si>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</si>
  <si>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</si>
  <si>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</si>
  <si>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</si>
  <si>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</si>
  <si>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</si>
  <si>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</si>
  <si>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</si>
  <si>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</si>
  <si>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</si>
  <si>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</si>
  <si>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</si>
  <si>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</si>
  <si>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</si>
  <si>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</si>
  <si>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</si>
  <si>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</si>
  <si>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</si>
  <si>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</si>
  <si>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</si>
  <si>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</si>
  <si>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</si>
  <si>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</si>
  <si>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</si>
  <si>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</si>
  <si>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</si>
  <si>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</si>
  <si>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</si>
  <si>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</si>
  <si>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</si>
  <si>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</si>
  <si>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</si>
  <si>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</si>
  <si>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</si>
  <si>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</si>
  <si>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</si>
  <si>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</si>
  <si>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</si>
  <si>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</si>
  <si>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</si>
  <si>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</si>
  <si>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</si>
  <si>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</si>
  <si>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</si>
  <si>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</si>
  <si>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</si>
  <si>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</si>
  <si>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</si>
  <si>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</si>
  <si>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</si>
  <si>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</si>
  <si>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</si>
  <si>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</si>
  <si>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</si>
  <si>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</si>
  <si>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</si>
  <si>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</si>
  <si>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</si>
  <si>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</si>
  <si>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</si>
  <si>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</si>
  <si>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</si>
  <si>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</si>
  <si>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</si>
  <si>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</si>
  <si>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</si>
  <si>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</si>
  <si>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</si>
  <si>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</si>
  <si>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</si>
  <si>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</si>
  <si>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</si>
  <si>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</si>
  <si>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</si>
  <si>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</si>
  <si>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</si>
  <si>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</si>
  <si>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</si>
  <si>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</si>
  <si>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</si>
  <si>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</si>
  <si>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</si>
  <si>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</si>
  <si>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</si>
  <si>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</si>
  <si>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</si>
  <si>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</si>
  <si>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</si>
  <si>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</si>
  <si>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</si>
  <si>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</si>
  <si>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</si>
  <si>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</si>
  <si>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</si>
  <si>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</si>
  <si>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</si>
  <si>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</si>
  <si>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</si>
  <si>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</si>
  <si>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</si>
  <si>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</si>
  <si>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</si>
  <si>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</si>
  <si>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</si>
  <si>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</si>
  <si>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</si>
  <si>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</si>
  <si>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</si>
  <si>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</si>
  <si>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</si>
  <si>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</si>
  <si>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</si>
  <si>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</si>
  <si>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</si>
  <si>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</si>
  <si>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</si>
  <si>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</si>
  <si>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</si>
  <si>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</si>
  <si>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</si>
  <si>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</si>
  <si>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</si>
  <si>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</si>
  <si>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</si>
  <si>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</si>
  <si>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</si>
  <si>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</si>
  <si>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</si>
  <si>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</si>
  <si>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</si>
  <si>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</si>
  <si>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</si>
  <si>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</si>
  <si>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</si>
  <si>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</si>
  <si>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</si>
  <si>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</si>
  <si>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</si>
  <si>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</si>
  <si>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</si>
  <si>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</si>
  <si>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</si>
  <si>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</si>
  <si>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</si>
  <si>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</si>
  <si>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</si>
  <si>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</si>
  <si>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</si>
  <si>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</si>
  <si>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</si>
  <si>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</si>
  <si>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</si>
  <si>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</si>
  <si>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</si>
  <si>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</si>
  <si>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</si>
  <si>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</si>
  <si>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</si>
  <si>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</si>
  <si>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</si>
  <si>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</si>
  <si>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</si>
  <si>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</si>
  <si>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</si>
  <si>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</si>
  <si>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</si>
  <si>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</si>
  <si>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</si>
  <si>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</si>
  <si>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</si>
  <si>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</si>
  <si>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</si>
  <si>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</si>
  <si>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</si>
  <si>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</si>
  <si>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</si>
  <si>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</si>
  <si>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</si>
  <si>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</si>
  <si>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</si>
  <si>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</si>
  <si>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</si>
  <si>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</si>
  <si>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</si>
  <si>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</si>
  <si>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</si>
  <si>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</si>
  <si>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</si>
  <si>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</si>
  <si>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</si>
  <si>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</si>
  <si>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</si>
  <si>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</si>
  <si>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</si>
  <si>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</si>
  <si>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</si>
  <si>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</si>
  <si>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</si>
  <si>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</si>
  <si>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</si>
  <si>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</si>
  <si>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</si>
  <si>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</si>
  <si>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</si>
  <si>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</si>
  <si>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</si>
  <si>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</si>
  <si>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</si>
  <si>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</si>
  <si>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</si>
  <si>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</si>
  <si>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</si>
  <si>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</si>
  <si>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</si>
  <si>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</si>
  <si>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</si>
  <si>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</si>
  <si>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</si>
  <si>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</si>
  <si>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</si>
  <si>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</si>
  <si>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</si>
  <si>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</si>
  <si>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</si>
  <si>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</si>
  <si>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</si>
  <si>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</si>
  <si>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</si>
  <si>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</si>
  <si>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</si>
  <si>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</si>
  <si>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</si>
  <si>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</si>
  <si>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</si>
  <si>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</si>
  <si>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</si>
  <si>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</si>
  <si>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</si>
  <si>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</si>
  <si>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</si>
  <si>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</si>
  <si>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</si>
  <si>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</si>
  <si>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</si>
  <si>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</si>
  <si>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</si>
  <si>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</si>
  <si>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</si>
  <si>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</si>
  <si>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</si>
  <si>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</si>
  <si>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</si>
  <si>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</si>
  <si>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</si>
  <si>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</si>
  <si>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</si>
  <si>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</si>
  <si>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</si>
  <si>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</si>
  <si>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</si>
  <si>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</si>
  <si>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</si>
  <si>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</si>
  <si>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</si>
  <si>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</si>
  <si>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</si>
  <si>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</si>
  <si>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</si>
  <si>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</si>
  <si>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</si>
  <si>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</si>
  <si>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</si>
  <si>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</si>
  <si>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</si>
  <si>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</si>
  <si>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</si>
  <si>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</si>
  <si>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</si>
  <si>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</si>
  <si>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</si>
  <si>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</si>
  <si>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</si>
  <si>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</si>
  <si>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</si>
  <si>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</si>
  <si>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</si>
  <si>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</si>
  <si>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</si>
  <si>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</si>
  <si>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</si>
  <si>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</si>
  <si>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</si>
  <si>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</si>
  <si>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</si>
  <si>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</si>
  <si>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</si>
  <si>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</si>
  <si>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</si>
  <si>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</si>
  <si>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</si>
  <si>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</si>
  <si>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</si>
  <si>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</si>
  <si>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</si>
  <si>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</si>
  <si>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</si>
  <si>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</si>
  <si>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</si>
  <si>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</si>
  <si>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</si>
  <si>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</si>
  <si>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</si>
  <si>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</si>
  <si>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</si>
  <si>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</si>
  <si>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</si>
  <si>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</si>
  <si>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</si>
  <si>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</si>
  <si>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</si>
  <si>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</si>
  <si>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</si>
  <si>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</si>
  <si>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</si>
  <si>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</si>
  <si>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</si>
  <si>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</si>
  <si>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</si>
  <si>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</si>
  <si>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</si>
  <si>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</si>
  <si>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</si>
  <si>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</si>
  <si>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</si>
  <si>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</si>
  <si>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</si>
  <si>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</si>
  <si>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</si>
  <si>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</si>
  <si>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</si>
  <si>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</si>
  <si>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</si>
  <si>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</si>
  <si>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</si>
  <si>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</si>
  <si>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</si>
  <si>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</si>
  <si>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</si>
  <si>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</si>
  <si>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</si>
  <si>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</si>
  <si>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</si>
  <si>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</si>
  <si>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</si>
  <si>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</si>
  <si>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</si>
  <si>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</si>
  <si>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</si>
  <si>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</si>
  <si>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</si>
  <si>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</si>
  <si>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</si>
  <si>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</si>
  <si>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</si>
  <si>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</si>
  <si>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</si>
  <si>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</si>
  <si>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</si>
  <si>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</si>
  <si>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</si>
  <si>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</si>
  <si>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</si>
  <si>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</si>
  <si>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</si>
  <si>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</si>
  <si>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</si>
  <si>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</si>
  <si>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</si>
  <si>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</si>
  <si>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</si>
  <si>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</si>
  <si>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</si>
  <si>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</si>
  <si>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</si>
  <si>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</si>
  <si>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</si>
  <si>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</si>
  <si>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</si>
  <si>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</si>
  <si>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</si>
  <si>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</si>
  <si>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</si>
  <si>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</si>
  <si>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</si>
  <si>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</si>
  <si>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</si>
  <si>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</si>
  <si>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</si>
  <si>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</si>
  <si>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</si>
  <si>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</si>
  <si>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</si>
  <si>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</si>
  <si>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</si>
  <si>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</si>
  <si>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</si>
  <si>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</si>
  <si>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</si>
  <si>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</si>
  <si>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</si>
  <si>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</si>
  <si>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</si>
  <si>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</si>
  <si>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</si>
  <si>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</si>
  <si>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</si>
  <si>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</si>
  <si>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</si>
  <si>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</si>
  <si>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</si>
  <si>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</si>
  <si>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</si>
  <si>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</si>
  <si>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</si>
  <si>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</si>
  <si>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</si>
  <si>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</si>
  <si>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</si>
  <si>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</si>
  <si>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</si>
  <si>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</si>
  <si>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</si>
  <si>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</si>
  <si>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</si>
  <si>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</si>
  <si>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</si>
  <si>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</si>
  <si>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</si>
  <si>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</si>
  <si>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</si>
  <si>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</si>
  <si>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</si>
  <si>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</si>
  <si>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</si>
  <si>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</si>
  <si>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</si>
  <si>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</si>
  <si>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</si>
  <si>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</si>
  <si>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</si>
  <si>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</si>
  <si>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</si>
  <si>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</si>
  <si>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</si>
  <si>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</si>
  <si>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</si>
  <si>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</si>
  <si>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</si>
  <si>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</si>
  <si>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</si>
  <si>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</si>
  <si>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</si>
  <si>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</si>
  <si>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</si>
  <si>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</si>
  <si>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</si>
  <si>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</si>
  <si>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</si>
  <si>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</si>
  <si>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</si>
  <si>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</si>
  <si>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</si>
  <si>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</si>
  <si>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</si>
  <si>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</si>
  <si>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</si>
  <si>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</si>
  <si>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</si>
  <si>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</si>
  <si>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</si>
  <si>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</si>
  <si>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</si>
  <si>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</si>
  <si>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</si>
  <si>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</si>
  <si>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</si>
  <si>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</si>
  <si>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</si>
  <si>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</si>
  <si>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</si>
  <si>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</si>
  <si>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</si>
  <si>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</si>
  <si>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</si>
  <si>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</si>
  <si>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</si>
  <si>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</si>
  <si>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</si>
  <si>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</si>
  <si>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</si>
  <si>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</si>
  <si>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</si>
  <si>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</si>
  <si>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</si>
  <si>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</si>
  <si>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</si>
  <si>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</si>
  <si>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</si>
  <si>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</si>
  <si>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</si>
  <si>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</si>
  <si>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</si>
  <si>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</si>
  <si>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</si>
  <si>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</si>
  <si>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</si>
  <si>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</si>
  <si>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</si>
  <si>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</si>
  <si>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</si>
  <si>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</si>
  <si>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</si>
  <si>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</si>
  <si>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</si>
  <si>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</si>
  <si>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</si>
  <si>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</si>
  <si>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</si>
  <si>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</si>
  <si>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</si>
  <si>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</si>
  <si>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</si>
  <si>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</si>
  <si>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</si>
  <si>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</si>
  <si>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</si>
  <si>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</si>
  <si>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</si>
  <si>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</si>
  <si>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</si>
  <si>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</si>
  <si>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</si>
  <si>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</si>
  <si>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</si>
  <si>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</si>
  <si>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</si>
  <si>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</si>
  <si>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</si>
  <si>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</si>
  <si>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</si>
  <si>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</si>
  <si>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</si>
  <si>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</si>
  <si>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</si>
  <si>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</si>
  <si>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</si>
  <si>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</si>
  <si>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</si>
  <si>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</si>
  <si>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</si>
  <si>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</si>
  <si>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</si>
  <si>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</si>
  <si>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</si>
  <si>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</si>
  <si>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</si>
  <si>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</si>
  <si>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</si>
  <si>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</si>
  <si>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</si>
  <si>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</si>
  <si>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</si>
  <si>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</si>
  <si>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</si>
  <si>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</si>
  <si>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</si>
  <si>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</si>
  <si>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</si>
  <si>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</si>
  <si>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</si>
  <si>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</si>
  <si>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</si>
  <si>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</si>
  <si>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</si>
  <si>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</si>
  <si>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</si>
  <si>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</si>
  <si>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</si>
  <si>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</si>
  <si>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</si>
  <si>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</si>
  <si>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</si>
  <si>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</si>
  <si>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</si>
  <si>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</si>
  <si>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</si>
  <si>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</si>
  <si>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</si>
  <si>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</si>
  <si>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</si>
  <si>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</si>
  <si>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</si>
  <si>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</si>
  <si>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</si>
  <si>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</si>
  <si>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</si>
  <si>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</si>
  <si>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</si>
  <si>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</si>
  <si>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</si>
  <si>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</si>
  <si>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</si>
  <si>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</si>
  <si>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</si>
  <si>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</si>
  <si>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</si>
  <si>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</si>
  <si>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</si>
  <si>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</si>
  <si>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</si>
  <si>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</si>
  <si>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</si>
  <si>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</si>
  <si>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</si>
  <si>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</si>
  <si>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</si>
  <si>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</si>
  <si>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</si>
  <si>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</si>
  <si>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</si>
  <si>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</si>
  <si>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</si>
  <si>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</si>
  <si>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</si>
  <si>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</si>
  <si>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</si>
  <si>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</si>
  <si>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</si>
  <si>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</si>
  <si>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</si>
  <si>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</si>
  <si>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</si>
  <si>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</si>
  <si>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</si>
  <si>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</si>
  <si>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</si>
  <si>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</si>
  <si>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</si>
  <si>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</si>
  <si>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</si>
  <si>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</si>
  <si>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</si>
  <si>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</si>
  <si>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</si>
  <si>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</si>
  <si>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</si>
  <si>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</si>
  <si>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</si>
  <si>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</si>
  <si>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</si>
  <si>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</si>
  <si>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</si>
  <si>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</si>
  <si>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</si>
  <si>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</si>
  <si>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</si>
  <si>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</si>
  <si>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</si>
  <si>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</si>
  <si>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</si>
  <si>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</si>
  <si>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</si>
  <si>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</si>
  <si>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</si>
  <si>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</si>
  <si>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</si>
  <si>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</si>
  <si>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</si>
  <si>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</si>
  <si>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</si>
  <si>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</si>
  <si>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</si>
  <si>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</si>
  <si>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</si>
  <si>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</si>
  <si>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</si>
  <si>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</si>
  <si>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</si>
  <si>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</si>
  <si>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</si>
  <si>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</si>
  <si>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</si>
  <si>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</si>
  <si>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</si>
  <si>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</si>
  <si>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</si>
  <si>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</si>
  <si>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</si>
  <si>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</si>
  <si>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</si>
  <si>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</si>
  <si>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</si>
  <si>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</si>
  <si>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</si>
  <si>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</si>
  <si>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</si>
  <si>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</si>
  <si>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</si>
  <si>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</si>
  <si>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</si>
  <si>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</si>
  <si>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</si>
  <si>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</si>
  <si>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</si>
  <si>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</si>
  <si>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</si>
  <si>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</si>
  <si>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</si>
  <si>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</si>
  <si>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</si>
  <si>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</si>
  <si>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</si>
  <si>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</si>
  <si>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</si>
  <si>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</si>
  <si>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</si>
  <si>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</si>
  <si>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</si>
  <si>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</si>
  <si>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</si>
  <si>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</si>
  <si>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</si>
  <si>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</si>
  <si>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</si>
  <si>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</si>
  <si>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</si>
  <si>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</si>
  <si>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</si>
  <si>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</si>
  <si>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</si>
  <si>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</si>
  <si>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</si>
  <si>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</si>
  <si>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</si>
  <si>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</si>
  <si>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</si>
  <si>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</si>
  <si>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</si>
  <si>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</si>
  <si>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</si>
  <si>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</si>
  <si>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</si>
  <si>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</si>
  <si>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</si>
  <si>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</si>
  <si>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</si>
  <si>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</si>
  <si>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</si>
  <si>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</si>
  <si>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</si>
  <si>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</si>
  <si>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</si>
  <si>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</si>
  <si>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</si>
  <si>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</si>
  <si>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</si>
  <si>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</si>
  <si>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</si>
  <si>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</si>
  <si>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</si>
  <si>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</si>
  <si>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</si>
  <si>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</si>
  <si>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</si>
  <si>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</si>
  <si>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</si>
  <si>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</si>
  <si>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</si>
  <si>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</si>
  <si>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</si>
  <si>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</si>
  <si>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</si>
  <si>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</si>
  <si>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</si>
  <si>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</si>
  <si>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</si>
  <si>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</si>
  <si>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</si>
  <si>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</si>
  <si>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</si>
  <si>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</si>
  <si>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</si>
  <si>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</si>
  <si>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</si>
  <si>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</si>
  <si>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</si>
  <si>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</si>
  <si>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</si>
  <si>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</si>
  <si>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</si>
  <si>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</si>
  <si>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</si>
  <si>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</si>
  <si>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</si>
  <si>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</si>
  <si>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</si>
  <si>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</si>
  <si>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</si>
  <si>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</si>
  <si>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</si>
  <si>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</si>
  <si>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</si>
  <si>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</si>
  <si>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</si>
  <si>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</si>
  <si>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</si>
  <si>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</si>
  <si>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</si>
  <si>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</si>
  <si>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</si>
  <si>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</si>
  <si>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</si>
  <si>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</si>
  <si>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</si>
  <si>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</si>
  <si>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</si>
  <si>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</si>
  <si>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</si>
  <si>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</si>
  <si>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</si>
  <si>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</si>
  <si>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</si>
  <si>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</si>
  <si>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</si>
  <si>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</si>
  <si>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</si>
  <si>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</si>
  <si>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</si>
  <si>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</si>
  <si>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</si>
  <si>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</si>
  <si>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</si>
  <si>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</si>
  <si>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</si>
  <si>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</si>
  <si>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</si>
  <si>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</si>
  <si>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</si>
  <si>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</si>
  <si>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</si>
  <si>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</si>
  <si>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</si>
  <si>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</si>
  <si>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</si>
  <si>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</si>
  <si>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</si>
  <si>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</si>
  <si>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</si>
  <si>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</si>
  <si>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</si>
  <si>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</si>
  <si>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</si>
  <si>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</si>
  <si>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</si>
  <si>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</si>
  <si>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</si>
  <si>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</si>
  <si>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</si>
  <si>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</si>
  <si>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</si>
  <si>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</si>
  <si>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</si>
  <si>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</si>
  <si>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</si>
  <si>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</si>
  <si>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</si>
  <si>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</si>
  <si>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</si>
  <si>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</si>
  <si>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</si>
  <si>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</si>
  <si>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</si>
  <si>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</si>
  <si>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</si>
  <si>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</si>
  <si>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</si>
  <si>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</si>
  <si>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</si>
  <si>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</si>
  <si>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</si>
  <si>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</si>
  <si>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</si>
  <si>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</si>
  <si>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</si>
  <si>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</si>
  <si>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</si>
  <si>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</si>
  <si>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</si>
  <si>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</si>
  <si>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</si>
  <si>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</si>
  <si>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</si>
  <si>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</si>
  <si>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</si>
  <si>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</si>
  <si>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</si>
  <si>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</si>
  <si>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</si>
  <si>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</si>
  <si>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</si>
  <si>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</si>
  <si>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</si>
  <si>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</si>
  <si>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</si>
  <si>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</si>
  <si>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</si>
  <si>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</si>
  <si>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</si>
  <si>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</si>
  <si>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</si>
  <si>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</si>
  <si>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</si>
  <si>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</si>
  <si>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</si>
  <si>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</si>
  <si>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</si>
  <si>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</si>
  <si>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</si>
  <si>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</si>
  <si>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</si>
  <si>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</si>
  <si>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</si>
  <si>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</si>
  <si>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</si>
  <si>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</si>
  <si>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</si>
  <si>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</si>
  <si>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</si>
  <si>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</si>
  <si>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</si>
  <si>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</si>
  <si>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</si>
  <si>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</si>
  <si>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</si>
  <si>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</si>
  <si>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</si>
  <si>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</si>
  <si>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</si>
  <si>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</si>
  <si>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</si>
  <si>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</si>
  <si>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</si>
  <si>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</si>
  <si>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</si>
  <si>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</si>
  <si>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</si>
  <si>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</si>
  <si>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</si>
  <si>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</si>
  <si>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</si>
  <si>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</si>
  <si>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</si>
  <si>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</si>
  <si>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</si>
  <si>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</si>
  <si>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</si>
  <si>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</si>
  <si>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</si>
  <si>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</si>
  <si>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</si>
  <si>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</si>
  <si>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</si>
  <si>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</si>
  <si>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</si>
  <si>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</si>
  <si>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</si>
  <si>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</si>
  <si>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</si>
  <si>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</si>
  <si>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</si>
  <si>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</si>
  <si>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</si>
  <si>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</si>
  <si>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</si>
  <si>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</si>
  <si>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</si>
  <si>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</si>
  <si>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</si>
  <si>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</si>
  <si>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</si>
  <si>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</si>
  <si>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</si>
  <si>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</si>
  <si>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</si>
  <si>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</si>
  <si>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</si>
  <si>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</si>
  <si>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</si>
  <si>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</si>
  <si>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</si>
  <si>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</si>
  <si>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</si>
  <si>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</si>
  <si>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</si>
  <si>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</si>
  <si>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</si>
  <si>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</si>
  <si>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</si>
  <si>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</si>
  <si>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</si>
  <si>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</si>
  <si>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</si>
  <si>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</si>
  <si>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</si>
  <si>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</si>
  <si>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</si>
  <si>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</si>
  <si>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</si>
  <si>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</si>
  <si>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</si>
  <si>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</si>
  <si>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</si>
  <si>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</si>
  <si>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</si>
  <si>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</si>
  <si>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</si>
  <si>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</si>
  <si>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</si>
  <si>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</si>
  <si>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</si>
  <si>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</si>
  <si>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</si>
  <si>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</si>
  <si>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</si>
  <si>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</si>
  <si>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</si>
  <si>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</si>
  <si>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</si>
  <si>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</si>
  <si>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</si>
  <si>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</si>
  <si>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</si>
  <si>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</si>
  <si>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</si>
  <si>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</si>
  <si>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</si>
  <si>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</si>
  <si>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</si>
  <si>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</si>
  <si>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</si>
  <si>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</si>
  <si>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</si>
  <si>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</si>
  <si>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</si>
  <si>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</si>
  <si>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</si>
  <si>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</si>
  <si>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</si>
  <si>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</si>
  <si>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</si>
  <si>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</si>
  <si>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</si>
  <si>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</si>
  <si>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</si>
  <si>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</si>
  <si>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</si>
  <si>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</si>
  <si>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</si>
  <si>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</si>
  <si>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</si>
  <si>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</si>
  <si>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</si>
  <si>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</si>
  <si>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</si>
  <si>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</si>
  <si>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</si>
  <si>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</si>
  <si>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</si>
  <si>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</si>
  <si>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</si>
  <si>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</si>
  <si>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</si>
  <si>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</si>
  <si>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</si>
  <si>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</si>
  <si>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</si>
  <si>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</si>
  <si>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</si>
  <si>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</si>
  <si>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</si>
  <si>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</si>
  <si>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</si>
  <si>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</si>
  <si>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</si>
  <si>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</si>
  <si>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</si>
  <si>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</si>
  <si>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</si>
  <si>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</si>
  <si>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</si>
  <si>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</si>
  <si>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</si>
  <si>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</si>
  <si>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</si>
  <si>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</si>
  <si>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</si>
  <si>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</si>
  <si>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</si>
  <si>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</si>
  <si>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</si>
  <si>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</si>
  <si>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</si>
  <si>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</si>
  <si>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</si>
  <si>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</si>
  <si>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</si>
  <si>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</si>
  <si>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</si>
  <si>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</si>
  <si>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</si>
  <si>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</si>
  <si>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</si>
  <si>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</si>
  <si>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</si>
  <si>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</si>
  <si>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</si>
  <si>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</si>
  <si>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</si>
  <si>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</si>
  <si>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</si>
  <si>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</si>
  <si>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</si>
  <si>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</si>
  <si>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</si>
  <si>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</si>
  <si>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</si>
  <si>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</si>
  <si>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</si>
  <si>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</si>
  <si>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</si>
  <si>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</si>
  <si>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</si>
  <si>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</si>
  <si>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</si>
  <si>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</si>
  <si>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</si>
  <si>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</si>
  <si>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</si>
  <si>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</si>
  <si>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</si>
  <si>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</si>
  <si>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</si>
  <si>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</si>
  <si>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</si>
  <si>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</si>
  <si>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</si>
  <si>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</si>
  <si>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</si>
  <si>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</si>
  <si>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</si>
  <si>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</si>
  <si>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</si>
  <si>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</si>
  <si>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</si>
  <si>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</si>
  <si>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</si>
  <si>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</si>
  <si>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</si>
  <si>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</si>
  <si>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</si>
  <si>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</si>
  <si>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</si>
  <si>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</si>
  <si>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</si>
  <si>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</si>
  <si>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</si>
  <si>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</si>
  <si>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</si>
  <si>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</si>
  <si>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</si>
  <si>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</si>
  <si>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</si>
  <si>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</si>
  <si>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</si>
  <si>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</si>
  <si>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</si>
  <si>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</si>
  <si>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</si>
  <si>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</si>
  <si>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</si>
  <si>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</si>
  <si>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</si>
  <si>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</si>
  <si>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</si>
  <si>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</si>
  <si>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</si>
  <si>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</si>
  <si>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</si>
  <si>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</si>
  <si>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</si>
  <si>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</si>
  <si>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</si>
  <si>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</si>
  <si>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</si>
  <si>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</si>
  <si>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</si>
  <si>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</si>
  <si>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</si>
  <si>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</si>
  <si>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</si>
  <si>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</si>
  <si>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</si>
  <si>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</si>
  <si>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</si>
  <si>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</si>
  <si>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</si>
  <si>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</si>
  <si>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</si>
  <si>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</si>
  <si>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</si>
  <si>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</si>
  <si>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</si>
  <si>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</si>
  <si>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</si>
  <si>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</si>
  <si>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</si>
  <si>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</si>
  <si>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</si>
  <si>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</si>
  <si>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</si>
  <si>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</si>
  <si>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</si>
  <si>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</si>
  <si>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</si>
  <si>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</si>
  <si>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</si>
  <si>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</si>
  <si>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</si>
  <si>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</si>
  <si>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</si>
  <si>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</si>
  <si>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</si>
  <si>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</si>
  <si>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</si>
  <si>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</si>
  <si>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</si>
  <si>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</si>
  <si>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</si>
  <si>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</si>
  <si>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</si>
  <si>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</si>
  <si>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</si>
  <si>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</si>
  <si>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</si>
  <si>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</si>
  <si>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</si>
  <si>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</si>
  <si>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</si>
  <si>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</si>
  <si>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</si>
  <si>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</si>
  <si>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</si>
  <si>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</si>
  <si>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</si>
  <si>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</si>
  <si>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</si>
  <si>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</si>
  <si>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</si>
  <si>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</si>
  <si>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</si>
  <si>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</si>
  <si>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</si>
  <si>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</si>
  <si>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</si>
  <si>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</si>
  <si>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</si>
  <si>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</si>
  <si>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</si>
  <si>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</si>
  <si>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</si>
  <si>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</si>
  <si>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</si>
  <si>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</si>
  <si>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</si>
  <si>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</si>
  <si>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</si>
  <si>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</si>
  <si>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</si>
  <si>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</si>
  <si>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</si>
  <si>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</si>
  <si>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</si>
  <si>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</si>
  <si>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</si>
  <si>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</si>
  <si>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</si>
  <si>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</si>
  <si>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</si>
  <si>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</si>
  <si>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</si>
  <si>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</si>
  <si>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</si>
  <si>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</si>
  <si>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</si>
  <si>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</si>
  <si>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</si>
  <si>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</si>
  <si>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</si>
  <si>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</si>
  <si>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</si>
  <si>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</si>
  <si>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</si>
  <si>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</si>
  <si>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</si>
  <si>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</si>
  <si>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</si>
  <si>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</si>
  <si>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</si>
  <si>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</si>
  <si>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</si>
  <si>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</si>
  <si>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</si>
  <si>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</si>
  <si>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</si>
  <si>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</si>
  <si>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</si>
  <si>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</si>
  <si>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</si>
  <si>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</si>
  <si>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</si>
  <si>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</si>
  <si>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</si>
  <si>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</si>
  <si>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</si>
  <si>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</si>
  <si>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</si>
  <si>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</si>
  <si>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</si>
  <si>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</si>
  <si>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</si>
  <si>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</si>
  <si>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</si>
  <si>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</si>
  <si>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</si>
  <si>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</si>
  <si>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</si>
  <si>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</si>
  <si>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</si>
  <si>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</si>
  <si>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</si>
  <si>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</si>
  <si>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</si>
  <si>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</si>
  <si>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</si>
  <si>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</si>
  <si>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</si>
  <si>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</si>
  <si>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</si>
  <si>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</si>
  <si>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</si>
  <si>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</si>
  <si>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</si>
  <si>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</si>
  <si>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</si>
  <si>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</si>
  <si>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</si>
  <si>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</si>
  <si>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</si>
  <si>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</si>
  <si>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</si>
  <si>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</si>
  <si>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</si>
  <si>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</si>
  <si>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</si>
  <si>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</si>
  <si>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</si>
  <si>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</si>
  <si>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</si>
  <si>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</si>
  <si>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</si>
  <si>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</si>
  <si>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</si>
  <si>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</si>
  <si>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</si>
  <si>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</si>
  <si>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</si>
  <si>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</si>
  <si>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</si>
  <si>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</si>
  <si>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</si>
  <si>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</si>
  <si>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</si>
  <si>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</si>
  <si>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</si>
  <si>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</si>
  <si>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</si>
  <si>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</si>
  <si>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</si>
  <si>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</si>
  <si>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</si>
  <si>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</si>
  <si>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</si>
  <si>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</si>
  <si>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</si>
  <si>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</si>
  <si>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</si>
  <si>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</si>
  <si>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</si>
  <si>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</si>
  <si>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</si>
  <si>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</si>
  <si>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</si>
  <si>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</si>
  <si>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</si>
  <si>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</si>
  <si>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</si>
  <si>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</si>
  <si>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</si>
  <si>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</si>
  <si>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</si>
  <si>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</si>
  <si>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</si>
  <si>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</si>
  <si>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</si>
  <si>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</si>
  <si>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</si>
  <si>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</si>
  <si>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</si>
  <si>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</si>
  <si>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</si>
  <si>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</si>
  <si>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</si>
  <si>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</si>
  <si>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</si>
  <si>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</si>
  <si>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</si>
  <si>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</si>
  <si>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</si>
  <si>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</si>
  <si>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</si>
  <si>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</si>
  <si>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</si>
  <si>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</si>
  <si>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</si>
  <si>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</si>
  <si>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</si>
  <si>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</si>
  <si>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</si>
  <si>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</si>
  <si>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</si>
  <si>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</si>
  <si>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</si>
  <si>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</si>
  <si>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</si>
  <si>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</si>
  <si>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</si>
  <si>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</si>
  <si>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</si>
  <si>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</si>
  <si>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</si>
  <si>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</si>
  <si>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</si>
  <si>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</si>
  <si>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</si>
  <si>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</si>
  <si>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</si>
  <si>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</si>
  <si>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</si>
  <si>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</si>
  <si>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</si>
  <si>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</si>
  <si>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</si>
  <si>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</si>
  <si>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</si>
  <si>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</si>
  <si>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</si>
  <si>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</si>
  <si>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</si>
  <si>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</si>
  <si>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</si>
  <si>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</si>
  <si>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</si>
  <si>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</si>
  <si>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</si>
  <si>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</si>
  <si>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</si>
  <si>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</si>
  <si>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</si>
  <si>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</si>
  <si>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</si>
  <si>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</si>
  <si>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</si>
  <si>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</si>
  <si>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</si>
  <si>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</si>
  <si>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</si>
  <si>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</si>
  <si>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</si>
  <si>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</si>
  <si>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</si>
  <si>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</si>
  <si>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</si>
  <si>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</si>
  <si>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</si>
  <si>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</si>
  <si>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</si>
  <si>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</si>
  <si>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</si>
  <si>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</si>
  <si>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</si>
  <si>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</si>
  <si>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</si>
  <si>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</si>
  <si>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</si>
  <si>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</si>
  <si>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</si>
  <si>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</si>
  <si>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</si>
  <si>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</si>
  <si>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</si>
  <si>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</si>
  <si>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</si>
  <si>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</si>
  <si>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</si>
  <si>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</si>
  <si>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</si>
  <si>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</si>
  <si>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</si>
  <si>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</si>
  <si>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</si>
  <si>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</si>
  <si>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</si>
  <si>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</si>
  <si>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</si>
  <si>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</si>
  <si>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</si>
  <si>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</si>
  <si>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</si>
  <si>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</si>
  <si>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</si>
  <si>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</si>
  <si>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</si>
  <si>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</si>
  <si>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</si>
  <si>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</si>
  <si>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</si>
  <si>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</si>
  <si>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</si>
  <si>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</si>
  <si>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</si>
  <si>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</si>
  <si>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</si>
  <si>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</si>
  <si>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</si>
  <si>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</si>
  <si>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</si>
  <si>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</si>
  <si>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</si>
  <si>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</si>
  <si>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</si>
  <si>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</si>
  <si>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</si>
  <si>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</si>
  <si>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</si>
  <si>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</si>
  <si>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</si>
  <si>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</si>
  <si>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</si>
  <si>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</si>
  <si>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</si>
  <si>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</si>
  <si>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</si>
  <si>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</si>
  <si>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</si>
  <si>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</si>
  <si>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</si>
  <si>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</si>
  <si>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</si>
  <si>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</si>
  <si>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</si>
  <si>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</si>
  <si>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</si>
  <si>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</si>
  <si>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</si>
  <si>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</si>
  <si>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</si>
  <si>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</si>
  <si>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</si>
  <si>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</si>
  <si>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</si>
  <si>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</si>
  <si>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</si>
  <si>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</si>
  <si>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</si>
  <si>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</si>
  <si>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</si>
  <si>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</si>
  <si>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</si>
  <si>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</si>
  <si>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</si>
  <si>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</si>
  <si>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</si>
  <si>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</si>
  <si>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</si>
  <si>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</si>
  <si>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</si>
  <si>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</si>
  <si>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</si>
  <si>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</si>
  <si>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</si>
  <si>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</si>
  <si>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</si>
  <si>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</si>
  <si>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</si>
  <si>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</si>
  <si>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</si>
  <si>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</si>
  <si>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</si>
  <si>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</si>
  <si>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</si>
  <si>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</si>
  <si>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</si>
  <si>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</si>
  <si>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</si>
  <si>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</si>
  <si>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</si>
  <si>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</si>
  <si>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</si>
  <si>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</si>
  <si>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</si>
  <si>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</si>
  <si>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</si>
  <si>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</si>
  <si>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</si>
  <si>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</si>
  <si>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</si>
  <si>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</si>
  <si>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</si>
  <si>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</si>
  <si>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</si>
  <si>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</si>
  <si>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</si>
  <si>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</si>
  <si>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</si>
  <si>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</si>
  <si>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</si>
  <si>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</si>
  <si>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</si>
  <si>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</si>
  <si>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</si>
  <si>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</si>
  <si>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</si>
  <si>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</si>
  <si>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</si>
  <si>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</si>
  <si>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</si>
  <si>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</si>
  <si>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</si>
  <si>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</si>
  <si>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</si>
  <si>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</si>
  <si>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</si>
  <si>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</si>
  <si>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</si>
  <si>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</si>
  <si>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</si>
  <si>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</si>
  <si>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</si>
  <si>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</si>
  <si>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</si>
  <si>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</si>
  <si>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</si>
  <si>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</si>
  <si>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</si>
  <si>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</si>
  <si>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</si>
  <si>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</si>
  <si>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</si>
  <si>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</si>
  <si>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</si>
  <si>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</si>
  <si>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</si>
  <si>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</si>
  <si>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</si>
  <si>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</si>
  <si>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</si>
  <si>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</si>
  <si>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</si>
  <si>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</si>
  <si>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</si>
  <si>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</si>
  <si>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</si>
  <si>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</si>
  <si>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</si>
  <si>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</si>
  <si>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</si>
  <si>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</si>
  <si>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</si>
  <si>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</si>
  <si>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</si>
  <si>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</si>
  <si>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</si>
  <si>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</si>
  <si>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</si>
  <si>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</si>
  <si>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</si>
  <si>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</si>
  <si>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</si>
  <si>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</si>
  <si>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</si>
  <si>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</si>
  <si>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</si>
  <si>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</si>
  <si>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</si>
  <si>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</si>
  <si>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</si>
  <si>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</si>
  <si>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</si>
  <si>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</si>
  <si>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</si>
  <si>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</si>
  <si>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</si>
  <si>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</si>
  <si>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</si>
  <si>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</si>
  <si>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</si>
  <si>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</si>
  <si>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</si>
  <si>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</si>
  <si>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</si>
  <si>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</si>
  <si>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</si>
  <si>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</si>
  <si>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</si>
  <si>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</si>
  <si>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</si>
  <si>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</si>
  <si>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</si>
  <si>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</si>
  <si>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</si>
  <si>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</si>
  <si>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</si>
  <si>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</si>
  <si>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</si>
  <si>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</si>
  <si>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</si>
  <si>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</si>
  <si>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</si>
  <si>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</si>
  <si>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</si>
  <si>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</si>
  <si>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</si>
  <si>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</si>
  <si>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</si>
  <si>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</si>
  <si>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</si>
  <si>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</si>
  <si>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</si>
  <si>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</si>
  <si>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</si>
  <si>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</si>
  <si>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</si>
  <si>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</si>
  <si>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</si>
  <si>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</si>
  <si>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</si>
  <si>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</si>
  <si>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</si>
  <si>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</si>
  <si>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</si>
  <si>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</si>
  <si>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</si>
  <si>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</si>
  <si>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</si>
  <si>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</si>
  <si>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</si>
  <si>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</si>
  <si>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</si>
  <si>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</si>
  <si>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</si>
  <si>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</si>
  <si>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</si>
  <si>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</si>
  <si>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</si>
  <si>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</si>
  <si>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</si>
  <si>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</si>
  <si>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</si>
  <si>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</si>
  <si>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</si>
  <si>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</si>
  <si>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</si>
  <si>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</si>
  <si>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</si>
  <si>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</si>
  <si>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</si>
  <si>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</si>
  <si>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</si>
  <si>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</si>
  <si>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</si>
  <si>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</si>
  <si>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</si>
  <si>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</si>
  <si>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</si>
  <si>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</si>
  <si>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</si>
  <si>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</si>
  <si>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</si>
  <si>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</si>
  <si>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</si>
  <si>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</si>
  <si>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</si>
  <si>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</si>
  <si>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</si>
  <si>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</si>
  <si>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</si>
  <si>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</si>
  <si>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</si>
  <si>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</si>
  <si>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</si>
  <si>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</si>
  <si>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</si>
  <si>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</si>
  <si>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</si>
  <si>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</si>
  <si>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</si>
  <si>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</si>
  <si>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</si>
  <si>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</si>
  <si>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</si>
  <si>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</si>
  <si>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</si>
  <si>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</si>
  <si>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</si>
  <si>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</si>
  <si>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</si>
  <si>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</si>
  <si>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</si>
  <si>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</si>
  <si>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</si>
  <si>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</si>
  <si>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</si>
  <si>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</si>
  <si>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</si>
  <si>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</si>
  <si>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</si>
  <si>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</si>
  <si>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</si>
  <si>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</si>
  <si>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</si>
  <si>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</si>
  <si>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</si>
  <si>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</si>
  <si>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</si>
  <si>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</si>
  <si>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</si>
  <si>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</si>
  <si>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</si>
  <si>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</si>
  <si>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</si>
  <si>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</si>
  <si>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</si>
  <si>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</si>
  <si>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</si>
  <si>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</si>
  <si>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</si>
  <si>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</si>
  <si>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</si>
  <si>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</si>
  <si>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</si>
  <si>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</si>
  <si>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</si>
  <si>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</si>
  <si>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</si>
  <si>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</si>
  <si>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</si>
  <si>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</si>
  <si>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</si>
  <si>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</si>
  <si>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</si>
  <si>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</si>
  <si>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</si>
  <si>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</si>
  <si>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</si>
  <si>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</si>
  <si>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</si>
  <si>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</si>
  <si>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</si>
  <si>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</si>
  <si>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</si>
  <si>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</si>
  <si>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</si>
  <si>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</si>
  <si>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</si>
  <si>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</si>
  <si>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</si>
  <si>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</si>
  <si>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</si>
  <si>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</si>
  <si>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</si>
  <si>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</si>
  <si>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</si>
  <si>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</si>
  <si>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</si>
  <si>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</si>
  <si>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</si>
  <si>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</si>
  <si>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</si>
  <si>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</si>
  <si>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</si>
  <si>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</si>
  <si>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</si>
  <si>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</si>
  <si>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</si>
  <si>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</si>
  <si>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</si>
  <si>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</si>
  <si>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</si>
  <si>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</si>
  <si>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</si>
  <si>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</si>
  <si>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</si>
  <si>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</si>
  <si>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</si>
  <si>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</si>
  <si>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</si>
  <si>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</si>
  <si>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</si>
  <si>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</si>
  <si>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</si>
  <si>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</si>
  <si>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</si>
  <si>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</si>
  <si>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</si>
  <si>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</si>
  <si>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</si>
  <si>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</si>
  <si>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</si>
  <si>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</si>
  <si>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</si>
  <si>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</si>
  <si>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</si>
  <si>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</si>
  <si>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</si>
  <si>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</si>
  <si>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</si>
  <si>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</si>
  <si>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</si>
  <si>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</si>
  <si>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</si>
  <si>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</si>
  <si>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</si>
  <si>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</si>
  <si>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</si>
  <si>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</si>
  <si>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</si>
  <si>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</si>
  <si>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</si>
  <si>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</si>
  <si>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</si>
  <si>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</si>
  <si>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</si>
  <si>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</si>
  <si>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</si>
  <si>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</si>
  <si>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</si>
  <si>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</si>
  <si>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</si>
  <si>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</si>
  <si>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</si>
  <si>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</si>
  <si>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</si>
  <si>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</si>
  <si>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</si>
  <si>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</si>
  <si>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</si>
  <si>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</si>
  <si>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</si>
  <si>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</si>
  <si>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</si>
  <si>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</si>
  <si>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</si>
  <si>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</si>
  <si>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</si>
  <si>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</si>
  <si>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</si>
  <si>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</si>
  <si>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</si>
  <si>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</si>
  <si>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</si>
  <si>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</si>
  <si>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</si>
  <si>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</si>
  <si>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</si>
  <si>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</si>
  <si>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</si>
  <si>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</si>
  <si>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</si>
  <si>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</si>
  <si>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</si>
  <si>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</si>
  <si>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</si>
  <si>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</si>
  <si>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</si>
  <si>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</si>
  <si>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</si>
  <si>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</si>
  <si>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</si>
  <si>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</si>
  <si>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</si>
  <si>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</si>
  <si>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</si>
  <si>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</si>
  <si>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</si>
  <si>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</si>
  <si>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</si>
  <si>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</si>
  <si>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</si>
  <si>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</si>
  <si>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</si>
  <si>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</si>
  <si>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</si>
  <si>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05-016-0650-61</t>
  </si>
  <si>
    <t>Cook county</t>
  </si>
  <si>
    <t>Evanston District 65 and 202 Joint Agreement</t>
  </si>
  <si>
    <t>1500 McDaniel Avenue</t>
  </si>
  <si>
    <t>Evanston</t>
  </si>
  <si>
    <t>obafemir@district65.net</t>
  </si>
  <si>
    <t>Dr. Paul Goren</t>
  </si>
  <si>
    <t>gorenp@district65.net</t>
  </si>
  <si>
    <t>847-859-8000</t>
  </si>
  <si>
    <t>847-866-7241</t>
  </si>
  <si>
    <t>RSM US LLP</t>
  </si>
  <si>
    <t>John George</t>
  </si>
  <si>
    <t>One South Wacker, Suite 800</t>
  </si>
  <si>
    <t>Chicago</t>
  </si>
  <si>
    <t>IL</t>
  </si>
  <si>
    <t>312-634-5518</t>
  </si>
  <si>
    <t>312-634-3400</t>
  </si>
  <si>
    <t>066-003346</t>
  </si>
  <si>
    <t>john.george@rsmus.com</t>
  </si>
  <si>
    <t>legal support provided as necessary for E65 counsel</t>
  </si>
  <si>
    <t>administrative functions performed by Evanston 65 staff</t>
  </si>
  <si>
    <t>N/A</t>
  </si>
  <si>
    <t>Deduct of rehab services grant</t>
  </si>
  <si>
    <t>no SEFA required as federal funds below $750k</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</si>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</sst>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55" fillId="0" borderId="162" xfId="3" applyFont="1" applyBorder="1" applyProtection="1">
      <protection locked="0"/>
    </xf>
    <xf numFmtId="49" fontId="1" fillId="0" borderId="158" xfId="17" applyNumberFormat="1" applyFont="1" applyBorder="1" applyAlignment="1" applyProtection="1">
      <alignment horizontal="center"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AB48"/>
  <sheetViews>
    <sheetView showGridLines="0" tabSelected="1" zoomScale="85" zoomScaleNormal="85" workbookViewId="0">
      <selection activeCell="O12" sqref="O1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c r="C5" s="26" t="s">
        <v>966</v>
      </c>
      <c r="D5" s="84"/>
      <c r="E5" s="84"/>
      <c r="H5" s="38"/>
      <c r="I5" s="2010" t="s">
        <v>701</v>
      </c>
      <c r="J5" s="2009"/>
      <c r="K5" s="2009"/>
      <c r="L5" s="2009"/>
      <c r="M5" s="2009"/>
      <c r="N5" s="2009"/>
      <c r="O5" s="2009"/>
      <c r="P5" s="2009"/>
      <c r="Q5" s="2009"/>
      <c r="R5" s="2009"/>
      <c r="S5" s="2009"/>
    </row>
    <row r="6" spans="1:28" ht="14.1" customHeight="1" x14ac:dyDescent="0.2">
      <c r="B6" s="104" t="s">
        <v>2077</v>
      </c>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t="s">
        <v>2078</v>
      </c>
      <c r="B13" s="2036"/>
      <c r="C13" s="2036"/>
      <c r="D13" s="2036"/>
      <c r="E13" s="2036"/>
      <c r="F13" s="2036"/>
      <c r="G13" s="2036"/>
      <c r="H13" s="2037"/>
      <c r="I13" s="31"/>
      <c r="J13" s="30"/>
      <c r="K13" s="28"/>
      <c r="L13" s="30"/>
      <c r="M13" s="30"/>
      <c r="N13" s="30"/>
      <c r="O13" s="30"/>
      <c r="P13" s="30"/>
      <c r="Q13" s="30"/>
      <c r="R13" s="30"/>
      <c r="S13" s="30"/>
      <c r="T13" s="2040" t="s">
        <v>2088</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2079</v>
      </c>
      <c r="B15" s="2038"/>
      <c r="C15" s="2038"/>
      <c r="D15" s="2038"/>
      <c r="E15" s="2038"/>
      <c r="F15" s="2038"/>
      <c r="G15" s="2038"/>
      <c r="H15" s="2039"/>
      <c r="T15" s="2044" t="s">
        <v>2089</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2080</v>
      </c>
      <c r="B17" s="1995"/>
      <c r="C17" s="1995"/>
      <c r="D17" s="1995"/>
      <c r="E17" s="1995"/>
      <c r="F17" s="1995"/>
      <c r="G17" s="1995"/>
      <c r="H17" s="2020"/>
      <c r="T17" s="2051" t="s">
        <v>2090</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2081</v>
      </c>
      <c r="B19" s="1980"/>
      <c r="C19" s="1980"/>
      <c r="D19" s="1980"/>
      <c r="E19" s="1980"/>
      <c r="F19" s="1980"/>
      <c r="G19" s="1980"/>
      <c r="H19" s="1960"/>
      <c r="I19" s="30"/>
      <c r="J19" s="99"/>
      <c r="K19" s="40"/>
      <c r="L19" s="38"/>
      <c r="M19" s="112" t="s">
        <v>333</v>
      </c>
      <c r="P19" s="27"/>
      <c r="Q19" s="27"/>
      <c r="R19" s="27"/>
      <c r="S19" s="31"/>
      <c r="T19" s="2034" t="s">
        <v>2091</v>
      </c>
      <c r="U19" s="1959"/>
      <c r="V19" s="1959"/>
      <c r="W19" s="1960"/>
      <c r="X19" s="2049" t="s">
        <v>2092</v>
      </c>
      <c r="Y19" s="2050"/>
      <c r="Z19" s="2047">
        <v>60606</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2082</v>
      </c>
      <c r="B21" s="1959"/>
      <c r="C21" s="1959"/>
      <c r="D21" s="1959"/>
      <c r="E21" s="1959"/>
      <c r="F21" s="1959"/>
      <c r="G21" s="1959"/>
      <c r="H21" s="1960"/>
      <c r="I21" s="2014" t="s">
        <v>699</v>
      </c>
      <c r="J21" s="2009"/>
      <c r="K21" s="2009"/>
      <c r="L21" s="2009"/>
      <c r="M21" s="2009"/>
      <c r="N21" s="2009"/>
      <c r="O21" s="2009"/>
      <c r="P21" s="2009"/>
      <c r="Q21" s="2009"/>
      <c r="R21" s="2009"/>
      <c r="S21" s="2015"/>
      <c r="T21" s="2058" t="s">
        <v>2094</v>
      </c>
      <c r="U21" s="2059"/>
      <c r="V21" s="2059"/>
      <c r="W21" s="2059"/>
      <c r="X21" s="2064" t="s">
        <v>2093</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t="s">
        <v>2083</v>
      </c>
      <c r="B23" s="2012"/>
      <c r="C23" s="2012"/>
      <c r="D23" s="2012"/>
      <c r="E23" s="2012"/>
      <c r="F23" s="2012"/>
      <c r="G23" s="2012"/>
      <c r="H23" s="2013"/>
      <c r="T23" s="1994" t="s">
        <v>2095</v>
      </c>
      <c r="U23" s="2057"/>
      <c r="V23" s="2057"/>
      <c r="W23" s="2057"/>
      <c r="X23" s="2061"/>
      <c r="Y23" s="2062"/>
      <c r="Z23" s="2062"/>
      <c r="AA23" s="2063"/>
    </row>
    <row r="24" spans="1:27" ht="14.1" customHeight="1" x14ac:dyDescent="0.2">
      <c r="A24" s="88" t="s">
        <v>698</v>
      </c>
      <c r="B24" s="49"/>
      <c r="C24" s="49"/>
      <c r="D24" s="49"/>
      <c r="E24" s="49"/>
      <c r="F24" s="49"/>
      <c r="G24" s="49"/>
      <c r="H24" s="61"/>
      <c r="J24" s="1981" t="str">
        <f>IF(B5="x",IF(AUDITCHECK!D29="AFR form Incomplete.","",IF(AUDITCHECK!D29="Deficit reduction plan is required.","School District must complete a deficit reduction plan in the 2018-2019 Budget",)),"")</f>
        <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60201</v>
      </c>
      <c r="B25" s="1959"/>
      <c r="C25" s="1959"/>
      <c r="D25" s="1959"/>
      <c r="E25" s="1959"/>
      <c r="F25" s="1959"/>
      <c r="G25" s="1959"/>
      <c r="H25" s="1960"/>
      <c r="I25" s="113"/>
      <c r="J25" s="1983"/>
      <c r="K25" s="1983"/>
      <c r="L25" s="1983"/>
      <c r="M25" s="1983"/>
      <c r="N25" s="1983"/>
      <c r="O25" s="1983"/>
      <c r="P25" s="1983"/>
      <c r="Q25" s="1983"/>
      <c r="R25" s="1983"/>
      <c r="S25" s="1984"/>
      <c r="T25" s="2054" t="s">
        <v>2096</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2084</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2085</v>
      </c>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2086</v>
      </c>
      <c r="B42" s="1978"/>
      <c r="C42" s="1979"/>
      <c r="D42" s="1977" t="s">
        <v>2087</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K143"/>
  <sheetViews>
    <sheetView showGridLines="0" defaultGridColor="0" topLeftCell="A110"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2088</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2"/>
      <c r="G118" s="1956"/>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39997558519241921"/>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4237120</v>
      </c>
      <c r="E16" s="356"/>
      <c r="F16" s="1755">
        <f>SUM('Acct Summary 7-8'!C17,'Acct Summary 7-8'!D17,'Acct Summary 7-8'!F17)</f>
        <v>4237120</v>
      </c>
      <c r="G16" s="356"/>
      <c r="H16" s="1755">
        <f>SUM(D16-F16)</f>
        <v>0</v>
      </c>
      <c r="I16" s="222"/>
      <c r="J16" s="1755">
        <f>SUM('Acct Summary 7-8'!C81,'Acct Summary 7-8'!D81,'Acct Summary 7-8'!F81,'Acct Summary 7-8'!I81)</f>
        <v>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39997558519241921"/>
  </sheetPr>
  <dimension ref="A1:R44"/>
  <sheetViews>
    <sheetView showGridLines="0" topLeftCell="A22" zoomScaleNormal="10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Evanston District 65 and 202 Joint Agreement</v>
      </c>
      <c r="E7" s="391"/>
      <c r="G7" s="252"/>
      <c r="H7" s="387"/>
      <c r="I7" s="387"/>
      <c r="J7" s="387"/>
      <c r="K7" s="387"/>
      <c r="L7" s="329"/>
      <c r="M7" s="329"/>
      <c r="N7" s="329"/>
      <c r="O7" s="329"/>
      <c r="P7" s="329"/>
    </row>
    <row r="8" spans="1:18" ht="12.75" x14ac:dyDescent="0.2">
      <c r="A8" s="329"/>
      <c r="B8" s="329"/>
      <c r="C8" s="389" t="s">
        <v>1187</v>
      </c>
      <c r="D8" s="392" t="str">
        <f>COVER!A13</f>
        <v>05-016-0650-61</v>
      </c>
      <c r="E8" s="393"/>
      <c r="G8" s="329"/>
      <c r="H8" s="329"/>
      <c r="I8" s="329"/>
      <c r="J8" s="329"/>
      <c r="K8" s="329"/>
      <c r="L8" s="329"/>
      <c r="M8" s="329"/>
      <c r="N8" s="329"/>
      <c r="O8" s="329"/>
      <c r="P8" s="329"/>
    </row>
    <row r="9" spans="1:18" ht="12.75" x14ac:dyDescent="0.2">
      <c r="A9" s="329"/>
      <c r="B9" s="329"/>
      <c r="C9" s="389" t="s">
        <v>737</v>
      </c>
      <c r="D9" s="394" t="str">
        <f>COVER!A15</f>
        <v>Cook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0</v>
      </c>
      <c r="I12" s="404"/>
      <c r="J12" s="404"/>
      <c r="K12" s="405">
        <f>TRUNC((H12/H13*100000),5)/100000</f>
        <v>0</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4237120</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4237120</v>
      </c>
      <c r="I17" s="404"/>
      <c r="J17" s="416"/>
      <c r="K17" s="405">
        <f>TRUNC((H17/H18*100000),5)/100000</f>
        <v>1</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4237120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0</v>
      </c>
      <c r="I24" s="422"/>
      <c r="J24" s="422"/>
      <c r="K24" s="423">
        <f>TRUNC(((H24/H25*100000)/100000),2)</f>
        <v>0</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11769.77778</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39997558519241921"/>
  </sheetPr>
  <dimension ref="A1:N44"/>
  <sheetViews>
    <sheetView showGridLines="0" defaultGridColor="0" colorId="8" zoomScaleNormal="100" workbookViewId="0">
      <pane ySplit="2" topLeftCell="A35" activePane="bottomLeft" state="frozen"/>
      <selection activeCell="A47" sqref="A47"/>
      <selection pane="bottomLeft"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47402</v>
      </c>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47402</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0</v>
      </c>
      <c r="N23" s="1710">
        <f>SUM(N21:N22)</f>
        <v>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47402</v>
      </c>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47402</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v>0</v>
      </c>
      <c r="D38" s="466"/>
      <c r="E38" s="466"/>
      <c r="F38" s="466"/>
      <c r="G38" s="466"/>
      <c r="H38" s="466"/>
      <c r="I38" s="466"/>
      <c r="J38" s="467"/>
      <c r="K38" s="466"/>
      <c r="L38" s="481"/>
      <c r="M38" s="497"/>
      <c r="N38" s="497"/>
    </row>
    <row r="39" spans="1:14" s="329" customFormat="1" ht="13.5" customHeight="1" x14ac:dyDescent="0.2">
      <c r="A39" s="496" t="s">
        <v>360</v>
      </c>
      <c r="B39" s="483">
        <v>730</v>
      </c>
      <c r="C39" s="466">
        <v>0</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c r="N40" s="497"/>
    </row>
    <row r="41" spans="1:14" ht="13.5" customHeight="1" thickBot="1" x14ac:dyDescent="0.25">
      <c r="A41" s="1758" t="s">
        <v>676</v>
      </c>
      <c r="B41" s="1728"/>
      <c r="C41" s="1710">
        <f>(SUM(C34,C37,C38,C39))</f>
        <v>47402</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0</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6" tint="0.39997558519241921"/>
  </sheetPr>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D9" sqref="D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3" t="s">
        <v>1579</v>
      </c>
      <c r="B4" s="1954">
        <v>1000</v>
      </c>
      <c r="C4" s="1764">
        <f>'Revenues 9-14'!C109</f>
        <v>3241005</v>
      </c>
      <c r="D4" s="1764">
        <f>'Revenues 9-14'!D109</f>
        <v>151432</v>
      </c>
      <c r="E4" s="1764">
        <f>'Revenues 9-14'!E109</f>
        <v>0</v>
      </c>
      <c r="F4" s="1764">
        <f>'Revenues 9-14'!F109</f>
        <v>58207</v>
      </c>
      <c r="G4" s="1764">
        <f>'Revenues 9-14'!G109</f>
        <v>254194</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372247</v>
      </c>
      <c r="D6" s="1765">
        <f>'Revenues 9-14'!D173</f>
        <v>5025</v>
      </c>
      <c r="E6" s="1765">
        <f>'Revenues 9-14'!E173</f>
        <v>0</v>
      </c>
      <c r="F6" s="1765">
        <f>'Revenues 9-14'!F173</f>
        <v>374482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34722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3647974</v>
      </c>
      <c r="D8" s="1710">
        <f t="shared" ref="D8:K8" si="0">SUM(D4:D7)</f>
        <v>156457</v>
      </c>
      <c r="E8" s="1710">
        <f t="shared" si="0"/>
        <v>0</v>
      </c>
      <c r="F8" s="1710">
        <f t="shared" si="0"/>
        <v>432689</v>
      </c>
      <c r="G8" s="1710">
        <f t="shared" si="0"/>
        <v>254194</v>
      </c>
      <c r="H8" s="1710">
        <f t="shared" si="0"/>
        <v>0</v>
      </c>
      <c r="I8" s="1710">
        <f t="shared" si="0"/>
        <v>0</v>
      </c>
      <c r="J8" s="1710">
        <f t="shared" si="0"/>
        <v>0</v>
      </c>
      <c r="K8" s="1710">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8" t="s">
        <v>1235</v>
      </c>
      <c r="B10" s="1731"/>
      <c r="C10" s="1710">
        <f>SUM(C8:C9)</f>
        <v>3647974</v>
      </c>
      <c r="D10" s="1710">
        <f t="shared" ref="D10:K10" si="1">SUM(D8:D9)</f>
        <v>156457</v>
      </c>
      <c r="E10" s="1710">
        <f t="shared" si="1"/>
        <v>0</v>
      </c>
      <c r="F10" s="1710">
        <f t="shared" si="1"/>
        <v>432689</v>
      </c>
      <c r="G10" s="1710">
        <f t="shared" si="1"/>
        <v>254194</v>
      </c>
      <c r="H10" s="1710">
        <f t="shared" si="1"/>
        <v>0</v>
      </c>
      <c r="I10" s="1710">
        <f t="shared" si="1"/>
        <v>0</v>
      </c>
      <c r="J10" s="1710">
        <f t="shared" si="1"/>
        <v>0</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2483040</v>
      </c>
      <c r="D12" s="520" t="s">
        <v>1231</v>
      </c>
      <c r="E12" s="468" t="s">
        <v>1231</v>
      </c>
      <c r="F12" s="468" t="s">
        <v>1231</v>
      </c>
      <c r="G12" s="1764">
        <f>'Expenditures 15-22'!K229</f>
        <v>164871</v>
      </c>
      <c r="H12" s="521"/>
      <c r="I12" s="468" t="s">
        <v>1231</v>
      </c>
      <c r="J12" s="468" t="s">
        <v>1231</v>
      </c>
      <c r="K12" s="521" t="s">
        <v>1231</v>
      </c>
      <c r="L12" s="347"/>
    </row>
    <row r="13" spans="1:13" ht="15.75" customHeight="1" x14ac:dyDescent="0.2">
      <c r="A13" s="1598" t="s">
        <v>477</v>
      </c>
      <c r="B13" s="1600">
        <v>2000</v>
      </c>
      <c r="C13" s="1765">
        <f>'Expenditures 15-22'!K74</f>
        <v>1133552</v>
      </c>
      <c r="D13" s="1765">
        <f>'Expenditures 15-22'!K129</f>
        <v>156457</v>
      </c>
      <c r="E13" s="469" t="s">
        <v>1231</v>
      </c>
      <c r="F13" s="1765">
        <f>'Expenditures 15-22'!K184</f>
        <v>432689</v>
      </c>
      <c r="G13" s="1765">
        <f>'Expenditures 15-22'!K279</f>
        <v>87566</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22973</v>
      </c>
      <c r="D14" s="1765">
        <f>'Expenditures 15-22'!K130</f>
        <v>0</v>
      </c>
      <c r="E14" s="520" t="s">
        <v>1231</v>
      </c>
      <c r="F14" s="1765">
        <f>'Expenditures 15-22'!K185</f>
        <v>0</v>
      </c>
      <c r="G14" s="1765">
        <f>'Expenditures 15-22'!K280</f>
        <v>1757</v>
      </c>
      <c r="H14" s="512"/>
      <c r="I14" s="468" t="s">
        <v>1231</v>
      </c>
      <c r="J14" s="468" t="s">
        <v>1231</v>
      </c>
      <c r="K14" s="512" t="s">
        <v>1231</v>
      </c>
      <c r="L14" s="347"/>
    </row>
    <row r="15" spans="1:13" ht="15.75" customHeight="1" x14ac:dyDescent="0.2">
      <c r="A15" s="1598" t="s">
        <v>109</v>
      </c>
      <c r="B15" s="1600">
        <v>4000</v>
      </c>
      <c r="C15" s="1765">
        <f>'Expenditures 15-22'!K102</f>
        <v>8409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3647974</v>
      </c>
      <c r="D17" s="1710">
        <f t="shared" si="2"/>
        <v>156457</v>
      </c>
      <c r="E17" s="1710">
        <f t="shared" si="2"/>
        <v>0</v>
      </c>
      <c r="F17" s="1710">
        <f t="shared" si="2"/>
        <v>432689</v>
      </c>
      <c r="G17" s="1710">
        <f t="shared" si="2"/>
        <v>254194</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3647974</v>
      </c>
      <c r="D19" s="1710">
        <f t="shared" si="4"/>
        <v>156457</v>
      </c>
      <c r="E19" s="1710">
        <f t="shared" si="4"/>
        <v>0</v>
      </c>
      <c r="F19" s="1710">
        <f t="shared" si="4"/>
        <v>432689</v>
      </c>
      <c r="G19" s="1710">
        <f t="shared" si="4"/>
        <v>254194</v>
      </c>
      <c r="H19" s="1710">
        <f t="shared" si="4"/>
        <v>0</v>
      </c>
      <c r="I19" s="468"/>
      <c r="J19" s="1710">
        <f>SUM(J17:J18)</f>
        <v>0</v>
      </c>
      <c r="K19" s="1710">
        <f>SUM(K17:K18)</f>
        <v>0</v>
      </c>
      <c r="L19" s="347"/>
    </row>
    <row r="20" spans="1:12" ht="16.5" thickTop="1" thickBot="1" x14ac:dyDescent="0.25">
      <c r="A20" s="2143" t="s">
        <v>1754</v>
      </c>
      <c r="B20" s="2144"/>
      <c r="C20" s="1768">
        <f>C8-C17</f>
        <v>0</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0</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2071</v>
      </c>
      <c r="B79" s="534"/>
      <c r="C79" s="478"/>
      <c r="D79" s="535"/>
      <c r="E79" s="535"/>
      <c r="F79" s="535"/>
      <c r="G79" s="535"/>
      <c r="H79" s="535"/>
      <c r="I79" s="535"/>
      <c r="J79" s="535"/>
      <c r="K79" s="535"/>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0</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t="e">
        <f>C82/C81</f>
        <v>#DIV/0!</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39997558519241921"/>
  </sheetPr>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B14" sqref="B1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1201706</v>
      </c>
      <c r="D33" s="468"/>
      <c r="E33" s="468"/>
      <c r="F33" s="468"/>
      <c r="G33" s="468"/>
      <c r="H33" s="468"/>
      <c r="I33" s="468"/>
      <c r="J33" s="468"/>
      <c r="K33" s="468"/>
    </row>
    <row r="34" spans="1:11" ht="12.75" customHeight="1" x14ac:dyDescent="0.2">
      <c r="A34" s="463" t="s">
        <v>516</v>
      </c>
      <c r="B34" s="470">
        <v>1343</v>
      </c>
      <c r="C34" s="551">
        <v>815720</v>
      </c>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2017426</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v>27588</v>
      </c>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27588</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1223579</v>
      </c>
      <c r="D104" s="466">
        <v>151432</v>
      </c>
      <c r="E104" s="481"/>
      <c r="F104" s="467">
        <v>30619</v>
      </c>
      <c r="G104" s="467">
        <v>254194</v>
      </c>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1223579</v>
      </c>
      <c r="D108" s="1729">
        <f t="shared" ref="D108:K108" si="3">SUM(D95:D107)</f>
        <v>151432</v>
      </c>
      <c r="E108" s="1729">
        <f t="shared" si="3"/>
        <v>0</v>
      </c>
      <c r="F108" s="1729">
        <f t="shared" si="3"/>
        <v>30619</v>
      </c>
      <c r="G108" s="1729">
        <f t="shared" si="3"/>
        <v>254194</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3241005</v>
      </c>
      <c r="D109" s="1737">
        <f t="shared" si="4"/>
        <v>151432</v>
      </c>
      <c r="E109" s="1737">
        <f t="shared" si="4"/>
        <v>0</v>
      </c>
      <c r="F109" s="1737">
        <f t="shared" si="4"/>
        <v>58207</v>
      </c>
      <c r="G109" s="1737">
        <f t="shared" si="4"/>
        <v>254194</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104582</v>
      </c>
      <c r="D125" s="561"/>
      <c r="E125" s="468"/>
      <c r="F125" s="466"/>
      <c r="G125" s="468"/>
      <c r="H125" s="468"/>
      <c r="I125" s="468"/>
      <c r="J125" s="468"/>
      <c r="K125" s="468"/>
    </row>
    <row r="126" spans="1:11" ht="12.75" customHeight="1" x14ac:dyDescent="0.2">
      <c r="A126" s="463" t="s">
        <v>922</v>
      </c>
      <c r="B126" s="562">
        <v>3110</v>
      </c>
      <c r="C126" s="551">
        <v>267665</v>
      </c>
      <c r="D126" s="466">
        <v>5025</v>
      </c>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372247</v>
      </c>
      <c r="D131" s="1729">
        <f>SUM(D124:D130)</f>
        <v>5025</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v>374482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374482</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372247</v>
      </c>
      <c r="D172" s="1744">
        <f t="shared" si="6"/>
        <v>5025</v>
      </c>
      <c r="E172" s="1744">
        <f t="shared" si="6"/>
        <v>0</v>
      </c>
      <c r="F172" s="1744">
        <f t="shared" si="6"/>
        <v>374482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372247</v>
      </c>
      <c r="D173" s="1737">
        <f>SUM(D121,D172)</f>
        <v>5025</v>
      </c>
      <c r="E173" s="1737">
        <f>SUM(E121,E172)</f>
        <v>0</v>
      </c>
      <c r="F173" s="1737">
        <f t="shared" ref="F173:K173" si="7">SUM(F121,F172)</f>
        <v>374482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26672</v>
      </c>
      <c r="D271" s="576"/>
      <c r="E271" s="468"/>
      <c r="F271" s="576"/>
      <c r="G271" s="576"/>
      <c r="H271" s="468"/>
      <c r="I271" s="468"/>
      <c r="J271" s="468"/>
      <c r="K271" s="468"/>
    </row>
    <row r="272" spans="1:11" s="594" customFormat="1" ht="12.75" customHeight="1" thickTop="1" thickBot="1" x14ac:dyDescent="0.25">
      <c r="A272" s="563" t="s">
        <v>77</v>
      </c>
      <c r="B272" s="557">
        <v>4999</v>
      </c>
      <c r="C272" s="575">
        <v>8050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34722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34722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3647974</v>
      </c>
      <c r="D275" s="1737">
        <f t="shared" si="12"/>
        <v>156457</v>
      </c>
      <c r="E275" s="1737">
        <f t="shared" si="12"/>
        <v>0</v>
      </c>
      <c r="F275" s="1737">
        <f t="shared" si="12"/>
        <v>432689</v>
      </c>
      <c r="G275" s="1737">
        <f t="shared" si="12"/>
        <v>254194</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6" tint="0.39997558519241921"/>
  </sheetPr>
  <dimension ref="A1:N368"/>
  <sheetViews>
    <sheetView showGridLines="0" defaultGridColor="0" colorId="8" zoomScaleNormal="100" workbookViewId="0">
      <pane ySplit="2" topLeftCell="A282" activePane="bottomLeft" state="frozen"/>
      <selection activeCell="A47" sqref="A47"/>
      <selection pane="bottomLeft" activeCell="D299" sqref="D29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v>0</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c r="D7" s="467"/>
      <c r="E7" s="467"/>
      <c r="F7" s="467"/>
      <c r="G7" s="467"/>
      <c r="H7" s="467"/>
      <c r="I7" s="467"/>
      <c r="J7" s="467"/>
      <c r="K7" s="1693">
        <f t="shared" ref="K7:K32" si="0">SUM(C7:J7)</f>
        <v>0</v>
      </c>
      <c r="L7" s="466">
        <v>0</v>
      </c>
    </row>
    <row r="8" spans="1:14" x14ac:dyDescent="0.2">
      <c r="A8" s="1526" t="s">
        <v>166</v>
      </c>
      <c r="B8" s="615">
        <v>1200</v>
      </c>
      <c r="C8" s="466">
        <v>1773432</v>
      </c>
      <c r="D8" s="466">
        <v>277193</v>
      </c>
      <c r="E8" s="466">
        <v>85538</v>
      </c>
      <c r="F8" s="466">
        <v>24309</v>
      </c>
      <c r="G8" s="466"/>
      <c r="H8" s="466"/>
      <c r="I8" s="467"/>
      <c r="J8" s="467"/>
      <c r="K8" s="1693">
        <f t="shared" si="0"/>
        <v>2160472</v>
      </c>
      <c r="L8" s="466">
        <v>2097824</v>
      </c>
    </row>
    <row r="9" spans="1:14" x14ac:dyDescent="0.2">
      <c r="A9" s="1526" t="s">
        <v>745</v>
      </c>
      <c r="B9" s="615" t="s">
        <v>1025</v>
      </c>
      <c r="C9" s="467"/>
      <c r="D9" s="467"/>
      <c r="E9" s="467"/>
      <c r="F9" s="467"/>
      <c r="G9" s="467"/>
      <c r="H9" s="467"/>
      <c r="I9" s="467"/>
      <c r="J9" s="467"/>
      <c r="K9" s="1693">
        <f t="shared" si="0"/>
        <v>0</v>
      </c>
      <c r="L9" s="466">
        <v>0</v>
      </c>
    </row>
    <row r="10" spans="1:14" x14ac:dyDescent="0.2">
      <c r="A10" s="1526" t="s">
        <v>746</v>
      </c>
      <c r="B10" s="615">
        <v>1250</v>
      </c>
      <c r="C10" s="466"/>
      <c r="D10" s="466"/>
      <c r="E10" s="466"/>
      <c r="F10" s="466"/>
      <c r="G10" s="466"/>
      <c r="H10" s="466"/>
      <c r="I10" s="467"/>
      <c r="J10" s="467"/>
      <c r="K10" s="1693">
        <f t="shared" si="0"/>
        <v>0</v>
      </c>
      <c r="L10" s="466">
        <v>0</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v>160513</v>
      </c>
      <c r="D13" s="466">
        <v>18466</v>
      </c>
      <c r="E13" s="466"/>
      <c r="F13" s="466">
        <v>1028</v>
      </c>
      <c r="G13" s="466"/>
      <c r="H13" s="466">
        <v>3550</v>
      </c>
      <c r="I13" s="467"/>
      <c r="J13" s="467"/>
      <c r="K13" s="1693">
        <f t="shared" si="0"/>
        <v>183557</v>
      </c>
      <c r="L13" s="466">
        <v>190230</v>
      </c>
    </row>
    <row r="14" spans="1:14" x14ac:dyDescent="0.2">
      <c r="A14" s="1526" t="s">
        <v>1020</v>
      </c>
      <c r="B14" s="615">
        <v>1500</v>
      </c>
      <c r="C14" s="466"/>
      <c r="D14" s="466"/>
      <c r="E14" s="466"/>
      <c r="F14" s="466"/>
      <c r="G14" s="466"/>
      <c r="H14" s="466"/>
      <c r="I14" s="467"/>
      <c r="J14" s="467"/>
      <c r="K14" s="1693">
        <f t="shared" si="0"/>
        <v>0</v>
      </c>
      <c r="L14" s="466">
        <v>0</v>
      </c>
    </row>
    <row r="15" spans="1:14" x14ac:dyDescent="0.2">
      <c r="A15" s="1526" t="s">
        <v>1021</v>
      </c>
      <c r="B15" s="615">
        <v>1600</v>
      </c>
      <c r="C15" s="466">
        <v>139011</v>
      </c>
      <c r="D15" s="466"/>
      <c r="E15" s="466"/>
      <c r="F15" s="466"/>
      <c r="G15" s="466"/>
      <c r="H15" s="466"/>
      <c r="I15" s="467"/>
      <c r="J15" s="467"/>
      <c r="K15" s="1693">
        <f t="shared" si="0"/>
        <v>139011</v>
      </c>
      <c r="L15" s="466">
        <v>130484</v>
      </c>
    </row>
    <row r="16" spans="1:14" x14ac:dyDescent="0.2">
      <c r="A16" s="1526" t="s">
        <v>1044</v>
      </c>
      <c r="B16" s="615" t="s">
        <v>444</v>
      </c>
      <c r="C16" s="466"/>
      <c r="D16" s="466"/>
      <c r="E16" s="466"/>
      <c r="F16" s="466"/>
      <c r="G16" s="466"/>
      <c r="H16" s="466"/>
      <c r="I16" s="467"/>
      <c r="J16" s="467"/>
      <c r="K16" s="1693">
        <f t="shared" si="0"/>
        <v>0</v>
      </c>
      <c r="L16" s="466">
        <v>0</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c r="I22" s="617"/>
      <c r="J22" s="477"/>
      <c r="K22" s="1693">
        <f t="shared" si="0"/>
        <v>0</v>
      </c>
      <c r="L22" s="471">
        <v>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2072956</v>
      </c>
      <c r="D33" s="1692">
        <f t="shared" ref="D33:L33" si="1">SUM(D5:D32)</f>
        <v>295659</v>
      </c>
      <c r="E33" s="1692">
        <f t="shared" si="1"/>
        <v>85538</v>
      </c>
      <c r="F33" s="1692">
        <f t="shared" si="1"/>
        <v>25337</v>
      </c>
      <c r="G33" s="1692">
        <f t="shared" si="1"/>
        <v>0</v>
      </c>
      <c r="H33" s="1692">
        <f t="shared" si="1"/>
        <v>3550</v>
      </c>
      <c r="I33" s="1692">
        <f t="shared" si="1"/>
        <v>0</v>
      </c>
      <c r="J33" s="1692">
        <f t="shared" si="1"/>
        <v>0</v>
      </c>
      <c r="K33" s="1692">
        <f t="shared" si="1"/>
        <v>2483040</v>
      </c>
      <c r="L33" s="1692">
        <f t="shared" si="1"/>
        <v>2418538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37958</v>
      </c>
      <c r="D36" s="481">
        <v>4827</v>
      </c>
      <c r="E36" s="481"/>
      <c r="F36" s="481"/>
      <c r="G36" s="481"/>
      <c r="H36" s="481"/>
      <c r="I36" s="467"/>
      <c r="J36" s="467"/>
      <c r="K36" s="1693">
        <f t="shared" ref="K36:K41" si="2">SUM(C36:J36)</f>
        <v>42785</v>
      </c>
      <c r="L36" s="466">
        <v>53325</v>
      </c>
    </row>
    <row r="37" spans="1:14" x14ac:dyDescent="0.2">
      <c r="A37" s="1526" t="s">
        <v>1151</v>
      </c>
      <c r="B37" s="615">
        <v>2120</v>
      </c>
      <c r="C37" s="466"/>
      <c r="D37" s="466"/>
      <c r="E37" s="466"/>
      <c r="F37" s="466"/>
      <c r="G37" s="466"/>
      <c r="H37" s="466"/>
      <c r="I37" s="467"/>
      <c r="J37" s="467"/>
      <c r="K37" s="1693">
        <f t="shared" si="2"/>
        <v>0</v>
      </c>
      <c r="L37" s="466">
        <v>0</v>
      </c>
    </row>
    <row r="38" spans="1:14" x14ac:dyDescent="0.2">
      <c r="A38" s="1526" t="s">
        <v>207</v>
      </c>
      <c r="B38" s="615">
        <v>2130</v>
      </c>
      <c r="C38" s="466">
        <v>92285</v>
      </c>
      <c r="D38" s="466">
        <v>24681</v>
      </c>
      <c r="E38" s="466"/>
      <c r="F38" s="466">
        <v>2092</v>
      </c>
      <c r="G38" s="466"/>
      <c r="H38" s="466"/>
      <c r="I38" s="467"/>
      <c r="J38" s="467"/>
      <c r="K38" s="1693">
        <f t="shared" si="2"/>
        <v>119058</v>
      </c>
      <c r="L38" s="466">
        <v>125208</v>
      </c>
    </row>
    <row r="39" spans="1:14" x14ac:dyDescent="0.2">
      <c r="A39" s="1526" t="s">
        <v>208</v>
      </c>
      <c r="B39" s="615">
        <v>2140</v>
      </c>
      <c r="C39" s="466">
        <v>45838</v>
      </c>
      <c r="D39" s="466">
        <v>3342</v>
      </c>
      <c r="E39" s="466"/>
      <c r="F39" s="466"/>
      <c r="G39" s="466"/>
      <c r="H39" s="466"/>
      <c r="I39" s="467"/>
      <c r="J39" s="467"/>
      <c r="K39" s="1693">
        <f t="shared" si="2"/>
        <v>49180</v>
      </c>
      <c r="L39" s="466">
        <v>50951</v>
      </c>
    </row>
    <row r="40" spans="1:14" x14ac:dyDescent="0.2">
      <c r="A40" s="1526" t="s">
        <v>209</v>
      </c>
      <c r="B40" s="615">
        <v>2150</v>
      </c>
      <c r="C40" s="466">
        <v>196796</v>
      </c>
      <c r="D40" s="466">
        <v>258344</v>
      </c>
      <c r="E40" s="466"/>
      <c r="F40" s="466"/>
      <c r="G40" s="466"/>
      <c r="H40" s="466"/>
      <c r="I40" s="467"/>
      <c r="J40" s="467"/>
      <c r="K40" s="1693">
        <f t="shared" si="2"/>
        <v>455140</v>
      </c>
      <c r="L40" s="466">
        <v>132214</v>
      </c>
    </row>
    <row r="41" spans="1:14" x14ac:dyDescent="0.2">
      <c r="A41" s="1526" t="s">
        <v>1768</v>
      </c>
      <c r="B41" s="615">
        <v>2190</v>
      </c>
      <c r="C41" s="466"/>
      <c r="D41" s="466"/>
      <c r="E41" s="466"/>
      <c r="F41" s="466"/>
      <c r="G41" s="466"/>
      <c r="H41" s="466"/>
      <c r="I41" s="467"/>
      <c r="J41" s="467"/>
      <c r="K41" s="1693">
        <f t="shared" si="2"/>
        <v>0</v>
      </c>
      <c r="L41" s="466">
        <v>256882</v>
      </c>
    </row>
    <row r="42" spans="1:14" ht="12.75" customHeight="1" thickBot="1" x14ac:dyDescent="0.25">
      <c r="A42" s="1690" t="s">
        <v>581</v>
      </c>
      <c r="B42" s="1691" t="s">
        <v>740</v>
      </c>
      <c r="C42" s="1692">
        <f>SUM(C36:C41)</f>
        <v>372877</v>
      </c>
      <c r="D42" s="1692">
        <f t="shared" ref="D42:L42" si="3">SUM(D36:D41)</f>
        <v>291194</v>
      </c>
      <c r="E42" s="1692">
        <f t="shared" si="3"/>
        <v>0</v>
      </c>
      <c r="F42" s="1692">
        <f t="shared" si="3"/>
        <v>2092</v>
      </c>
      <c r="G42" s="1692">
        <f t="shared" si="3"/>
        <v>0</v>
      </c>
      <c r="H42" s="1692">
        <f t="shared" si="3"/>
        <v>0</v>
      </c>
      <c r="I42" s="1692">
        <f t="shared" si="3"/>
        <v>0</v>
      </c>
      <c r="J42" s="1692">
        <f t="shared" si="3"/>
        <v>0</v>
      </c>
      <c r="K42" s="1692">
        <f t="shared" si="3"/>
        <v>666163</v>
      </c>
      <c r="L42" s="1692">
        <f t="shared" si="3"/>
        <v>618580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6725</v>
      </c>
      <c r="D44" s="481">
        <v>993</v>
      </c>
      <c r="E44" s="481"/>
      <c r="F44" s="481"/>
      <c r="G44" s="481"/>
      <c r="H44" s="481"/>
      <c r="I44" s="467"/>
      <c r="J44" s="467"/>
      <c r="K44" s="1694">
        <f>SUM(C44:J44)</f>
        <v>7718</v>
      </c>
      <c r="L44" s="481">
        <v>8305</v>
      </c>
    </row>
    <row r="45" spans="1:14" x14ac:dyDescent="0.2">
      <c r="A45" s="1526" t="s">
        <v>869</v>
      </c>
      <c r="B45" s="615">
        <v>2220</v>
      </c>
      <c r="C45" s="466"/>
      <c r="D45" s="466"/>
      <c r="E45" s="466"/>
      <c r="F45" s="466"/>
      <c r="G45" s="466"/>
      <c r="H45" s="466"/>
      <c r="I45" s="467"/>
      <c r="J45" s="467"/>
      <c r="K45" s="1694">
        <f>SUM(C45:J45)</f>
        <v>0</v>
      </c>
      <c r="L45" s="466">
        <v>0</v>
      </c>
    </row>
    <row r="46" spans="1:14" x14ac:dyDescent="0.2">
      <c r="A46" s="1526" t="s">
        <v>870</v>
      </c>
      <c r="B46" s="615">
        <v>2230</v>
      </c>
      <c r="C46" s="466"/>
      <c r="D46" s="466"/>
      <c r="E46" s="466"/>
      <c r="F46" s="466"/>
      <c r="G46" s="466"/>
      <c r="H46" s="466"/>
      <c r="I46" s="467"/>
      <c r="J46" s="467"/>
      <c r="K46" s="1694">
        <f>SUM(C46:J46)</f>
        <v>0</v>
      </c>
      <c r="L46" s="466">
        <v>0</v>
      </c>
    </row>
    <row r="47" spans="1:14" ht="12.75" customHeight="1" thickBot="1" x14ac:dyDescent="0.25">
      <c r="A47" s="1690" t="s">
        <v>582</v>
      </c>
      <c r="B47" s="1691" t="s">
        <v>32</v>
      </c>
      <c r="C47" s="1692">
        <f>SUM(C44:C46)</f>
        <v>6725</v>
      </c>
      <c r="D47" s="1692">
        <f t="shared" ref="D47:K47" si="4">SUM(D44:D46)</f>
        <v>993</v>
      </c>
      <c r="E47" s="1692">
        <f t="shared" si="4"/>
        <v>0</v>
      </c>
      <c r="F47" s="1692">
        <f t="shared" si="4"/>
        <v>0</v>
      </c>
      <c r="G47" s="1692">
        <f t="shared" si="4"/>
        <v>0</v>
      </c>
      <c r="H47" s="1692">
        <f t="shared" si="4"/>
        <v>0</v>
      </c>
      <c r="I47" s="1692">
        <f t="shared" si="4"/>
        <v>0</v>
      </c>
      <c r="J47" s="1692">
        <f t="shared" si="4"/>
        <v>0</v>
      </c>
      <c r="K47" s="1692">
        <f t="shared" si="4"/>
        <v>7718</v>
      </c>
      <c r="L47" s="1692">
        <f>SUM(L44:L46)</f>
        <v>8305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v>0</v>
      </c>
    </row>
    <row r="50" spans="1:14" x14ac:dyDescent="0.2">
      <c r="A50" s="1526" t="s">
        <v>872</v>
      </c>
      <c r="B50" s="615">
        <v>2320</v>
      </c>
      <c r="C50" s="466">
        <v>10213</v>
      </c>
      <c r="D50" s="466">
        <v>90002</v>
      </c>
      <c r="E50" s="466"/>
      <c r="F50" s="466"/>
      <c r="G50" s="466"/>
      <c r="H50" s="466"/>
      <c r="I50" s="467"/>
      <c r="J50" s="467"/>
      <c r="K50" s="1694">
        <f>SUM(C50:J50)</f>
        <v>100215</v>
      </c>
      <c r="L50" s="466">
        <v>11175</v>
      </c>
    </row>
    <row r="51" spans="1:14" x14ac:dyDescent="0.2">
      <c r="A51" s="1526" t="s">
        <v>44</v>
      </c>
      <c r="B51" s="615">
        <v>2330</v>
      </c>
      <c r="C51" s="466"/>
      <c r="D51" s="466"/>
      <c r="E51" s="466"/>
      <c r="F51" s="466"/>
      <c r="G51" s="466"/>
      <c r="H51" s="466"/>
      <c r="I51" s="467"/>
      <c r="J51" s="467"/>
      <c r="K51" s="1694">
        <f>SUM(C51:J51)</f>
        <v>0</v>
      </c>
      <c r="L51" s="466">
        <v>44977</v>
      </c>
    </row>
    <row r="52" spans="1:14" ht="22.5" x14ac:dyDescent="0.2">
      <c r="A52" s="1527" t="s">
        <v>316</v>
      </c>
      <c r="B52" s="628" t="s">
        <v>384</v>
      </c>
      <c r="C52" s="474"/>
      <c r="D52" s="474"/>
      <c r="E52" s="474"/>
      <c r="F52" s="474"/>
      <c r="G52" s="474"/>
      <c r="H52" s="474"/>
      <c r="I52" s="474"/>
      <c r="J52" s="474"/>
      <c r="K52" s="1694">
        <f>SUM(C52:J52)</f>
        <v>0</v>
      </c>
      <c r="L52" s="474">
        <v>45191</v>
      </c>
    </row>
    <row r="53" spans="1:14" ht="12.75" customHeight="1" thickBot="1" x14ac:dyDescent="0.25">
      <c r="A53" s="1690" t="s">
        <v>741</v>
      </c>
      <c r="B53" s="1691" t="s">
        <v>33</v>
      </c>
      <c r="C53" s="1692">
        <f>SUM(C49:C52)</f>
        <v>10213</v>
      </c>
      <c r="D53" s="1692">
        <f t="shared" ref="D53:L53" si="5">SUM(D49:D52)</f>
        <v>90002</v>
      </c>
      <c r="E53" s="1692">
        <f t="shared" si="5"/>
        <v>0</v>
      </c>
      <c r="F53" s="1692">
        <f t="shared" si="5"/>
        <v>0</v>
      </c>
      <c r="G53" s="1692">
        <f t="shared" si="5"/>
        <v>0</v>
      </c>
      <c r="H53" s="1692">
        <f t="shared" si="5"/>
        <v>0</v>
      </c>
      <c r="I53" s="1692">
        <f t="shared" si="5"/>
        <v>0</v>
      </c>
      <c r="J53" s="1692">
        <f t="shared" si="5"/>
        <v>0</v>
      </c>
      <c r="K53" s="1692">
        <f t="shared" si="5"/>
        <v>100215</v>
      </c>
      <c r="L53" s="1692">
        <f t="shared" si="5"/>
        <v>101343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198126</v>
      </c>
      <c r="D55" s="481">
        <v>16160</v>
      </c>
      <c r="E55" s="481">
        <v>3939</v>
      </c>
      <c r="F55" s="481"/>
      <c r="G55" s="481"/>
      <c r="H55" s="481"/>
      <c r="I55" s="467"/>
      <c r="J55" s="467"/>
      <c r="K55" s="1694">
        <f>SUM(C55:J55)</f>
        <v>218225</v>
      </c>
      <c r="L55" s="481">
        <v>219020</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198126</v>
      </c>
      <c r="D57" s="1696">
        <f t="shared" ref="D57:K57" si="6">SUM(D55:D56)</f>
        <v>16160</v>
      </c>
      <c r="E57" s="1696">
        <f t="shared" si="6"/>
        <v>3939</v>
      </c>
      <c r="F57" s="1696">
        <f t="shared" si="6"/>
        <v>0</v>
      </c>
      <c r="G57" s="1696">
        <f t="shared" si="6"/>
        <v>0</v>
      </c>
      <c r="H57" s="1696">
        <f t="shared" si="6"/>
        <v>0</v>
      </c>
      <c r="I57" s="1696">
        <f t="shared" si="6"/>
        <v>0</v>
      </c>
      <c r="J57" s="1696">
        <f t="shared" si="6"/>
        <v>0</v>
      </c>
      <c r="K57" s="1696">
        <f t="shared" si="6"/>
        <v>218225</v>
      </c>
      <c r="L57" s="1692">
        <f>SUM(L55:L56)</f>
        <v>219020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6488</v>
      </c>
      <c r="D59" s="481">
        <v>8783</v>
      </c>
      <c r="E59" s="481"/>
      <c r="F59" s="481"/>
      <c r="G59" s="481"/>
      <c r="H59" s="481"/>
      <c r="I59" s="467"/>
      <c r="J59" s="467"/>
      <c r="K59" s="1694">
        <f t="shared" ref="K59:K64" si="7">SUM(C59:J59)</f>
        <v>15271</v>
      </c>
      <c r="L59" s="481">
        <v>17384</v>
      </c>
      <c r="M59" s="610"/>
      <c r="N59" s="610"/>
    </row>
    <row r="60" spans="1:14" s="343" customFormat="1" x14ac:dyDescent="0.2">
      <c r="A60" s="1526" t="s">
        <v>483</v>
      </c>
      <c r="B60" s="615">
        <v>2520</v>
      </c>
      <c r="C60" s="466">
        <v>15574</v>
      </c>
      <c r="D60" s="466">
        <v>2236</v>
      </c>
      <c r="E60" s="466"/>
      <c r="F60" s="466"/>
      <c r="G60" s="466"/>
      <c r="H60" s="466"/>
      <c r="I60" s="467"/>
      <c r="J60" s="467"/>
      <c r="K60" s="1694">
        <f t="shared" si="7"/>
        <v>17810</v>
      </c>
      <c r="L60" s="466">
        <v>17498</v>
      </c>
      <c r="M60" s="610"/>
      <c r="N60" s="610"/>
    </row>
    <row r="61" spans="1:14" s="343" customFormat="1" x14ac:dyDescent="0.2">
      <c r="A61" s="1526" t="s">
        <v>206</v>
      </c>
      <c r="B61" s="615">
        <v>2540</v>
      </c>
      <c r="C61" s="466"/>
      <c r="D61" s="466"/>
      <c r="E61" s="466"/>
      <c r="F61" s="466"/>
      <c r="G61" s="466"/>
      <c r="H61" s="466"/>
      <c r="I61" s="467"/>
      <c r="J61" s="467"/>
      <c r="K61" s="1694">
        <f t="shared" si="7"/>
        <v>0</v>
      </c>
      <c r="L61" s="466">
        <v>0</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11273</v>
      </c>
      <c r="D63" s="466"/>
      <c r="E63" s="466"/>
      <c r="F63" s="466">
        <v>16795</v>
      </c>
      <c r="G63" s="466"/>
      <c r="H63" s="466"/>
      <c r="I63" s="467"/>
      <c r="J63" s="467"/>
      <c r="K63" s="1694">
        <f t="shared" si="7"/>
        <v>28068</v>
      </c>
      <c r="L63" s="466">
        <v>30329</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743</v>
      </c>
      <c r="B65" s="1691" t="s">
        <v>35</v>
      </c>
      <c r="C65" s="1692">
        <f>SUM(C59:C64)</f>
        <v>33335</v>
      </c>
      <c r="D65" s="1692">
        <f t="shared" ref="D65:L65" si="8">SUM(D59:D64)</f>
        <v>11019</v>
      </c>
      <c r="E65" s="1692">
        <f t="shared" si="8"/>
        <v>0</v>
      </c>
      <c r="F65" s="1692">
        <f t="shared" si="8"/>
        <v>16795</v>
      </c>
      <c r="G65" s="1692">
        <f t="shared" si="8"/>
        <v>0</v>
      </c>
      <c r="H65" s="1692">
        <f t="shared" si="8"/>
        <v>0</v>
      </c>
      <c r="I65" s="1692">
        <f t="shared" si="8"/>
        <v>0</v>
      </c>
      <c r="J65" s="1692">
        <f t="shared" si="8"/>
        <v>0</v>
      </c>
      <c r="K65" s="1692">
        <f t="shared" si="8"/>
        <v>61149</v>
      </c>
      <c r="L65" s="1692">
        <f t="shared" si="8"/>
        <v>65211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v>6408</v>
      </c>
      <c r="D68" s="466">
        <v>269</v>
      </c>
      <c r="E68" s="466"/>
      <c r="F68" s="466"/>
      <c r="G68" s="466"/>
      <c r="H68" s="466"/>
      <c r="I68" s="467"/>
      <c r="J68" s="467"/>
      <c r="K68" s="1694">
        <f>SUM(C68:J68)</f>
        <v>6677</v>
      </c>
      <c r="L68" s="466">
        <v>6276</v>
      </c>
      <c r="M68" s="610"/>
      <c r="N68" s="610"/>
    </row>
    <row r="69" spans="1:14" s="343" customFormat="1" x14ac:dyDescent="0.2">
      <c r="A69" s="1526" t="s">
        <v>1121</v>
      </c>
      <c r="B69" s="615">
        <v>2630</v>
      </c>
      <c r="C69" s="466"/>
      <c r="D69" s="466"/>
      <c r="E69" s="466"/>
      <c r="F69" s="466"/>
      <c r="G69" s="466"/>
      <c r="H69" s="466"/>
      <c r="I69" s="467"/>
      <c r="J69" s="467"/>
      <c r="K69" s="1694">
        <f>SUM(C69:J69)</f>
        <v>0</v>
      </c>
      <c r="L69" s="466">
        <v>0</v>
      </c>
      <c r="M69" s="610"/>
      <c r="N69" s="610"/>
    </row>
    <row r="70" spans="1:14" s="343" customFormat="1" x14ac:dyDescent="0.2">
      <c r="A70" s="1526" t="s">
        <v>423</v>
      </c>
      <c r="B70" s="615">
        <v>2640</v>
      </c>
      <c r="C70" s="466">
        <v>7872</v>
      </c>
      <c r="D70" s="466">
        <v>851</v>
      </c>
      <c r="E70" s="466"/>
      <c r="F70" s="466"/>
      <c r="G70" s="466"/>
      <c r="H70" s="466"/>
      <c r="I70" s="467"/>
      <c r="J70" s="467"/>
      <c r="K70" s="1694">
        <f>SUM(C70:J70)</f>
        <v>8723</v>
      </c>
      <c r="L70" s="466">
        <v>8730</v>
      </c>
      <c r="M70" s="610"/>
      <c r="N70" s="610"/>
    </row>
    <row r="71" spans="1:14" s="343" customFormat="1" x14ac:dyDescent="0.2">
      <c r="A71" s="1526" t="s">
        <v>424</v>
      </c>
      <c r="B71" s="615">
        <v>2660</v>
      </c>
      <c r="C71" s="466">
        <v>4969</v>
      </c>
      <c r="D71" s="466">
        <v>31626</v>
      </c>
      <c r="E71" s="466"/>
      <c r="F71" s="466"/>
      <c r="G71" s="466"/>
      <c r="H71" s="466"/>
      <c r="I71" s="467"/>
      <c r="J71" s="467"/>
      <c r="K71" s="1694">
        <f>SUM(C71:J71)</f>
        <v>36595</v>
      </c>
      <c r="L71" s="466">
        <v>35955</v>
      </c>
      <c r="M71" s="610"/>
      <c r="N71" s="610"/>
    </row>
    <row r="72" spans="1:14" s="343" customFormat="1" ht="12.75" customHeight="1" thickBot="1" x14ac:dyDescent="0.25">
      <c r="A72" s="1690" t="s">
        <v>37</v>
      </c>
      <c r="B72" s="1697" t="s">
        <v>36</v>
      </c>
      <c r="C72" s="1692">
        <f>SUM(C67:C71)</f>
        <v>19249</v>
      </c>
      <c r="D72" s="1692">
        <f t="shared" ref="D72:K72" si="9">SUM(D67:D71)</f>
        <v>32746</v>
      </c>
      <c r="E72" s="1692">
        <f t="shared" si="9"/>
        <v>0</v>
      </c>
      <c r="F72" s="1692">
        <f t="shared" si="9"/>
        <v>0</v>
      </c>
      <c r="G72" s="1692">
        <f t="shared" si="9"/>
        <v>0</v>
      </c>
      <c r="H72" s="1692">
        <f t="shared" si="9"/>
        <v>0</v>
      </c>
      <c r="I72" s="1692">
        <f t="shared" si="9"/>
        <v>0</v>
      </c>
      <c r="J72" s="1692">
        <f t="shared" si="9"/>
        <v>0</v>
      </c>
      <c r="K72" s="1692">
        <f t="shared" si="9"/>
        <v>51995</v>
      </c>
      <c r="L72" s="1692">
        <f>SUM(L67:L71)</f>
        <v>50961</v>
      </c>
      <c r="M72" s="610"/>
      <c r="N72" s="610"/>
    </row>
    <row r="73" spans="1:14" s="343" customFormat="1" ht="14.25" thickTop="1" thickBot="1" x14ac:dyDescent="0.25">
      <c r="A73" s="1532" t="s">
        <v>1037</v>
      </c>
      <c r="B73" s="633" t="s">
        <v>595</v>
      </c>
      <c r="C73" s="573">
        <v>250</v>
      </c>
      <c r="D73" s="573">
        <v>27837</v>
      </c>
      <c r="E73" s="573"/>
      <c r="F73" s="573"/>
      <c r="G73" s="573"/>
      <c r="H73" s="573"/>
      <c r="I73" s="531"/>
      <c r="J73" s="531"/>
      <c r="K73" s="1692">
        <f>SUM(C73:J73)</f>
        <v>28087</v>
      </c>
      <c r="L73" s="576">
        <v>25582</v>
      </c>
      <c r="M73" s="610"/>
      <c r="N73" s="610"/>
    </row>
    <row r="74" spans="1:14" ht="12.75" customHeight="1" thickTop="1" thickBot="1" x14ac:dyDescent="0.25">
      <c r="A74" s="1690" t="s">
        <v>865</v>
      </c>
      <c r="B74" s="1698">
        <v>2000</v>
      </c>
      <c r="C74" s="1699">
        <f>SUM(C42,C47,C53,C57,C65,C72,C73)</f>
        <v>640775</v>
      </c>
      <c r="D74" s="1699">
        <f t="shared" ref="D74:K74" si="10">SUM(D42,D47,D53,D57,D65,D72,D73)</f>
        <v>469951</v>
      </c>
      <c r="E74" s="1699">
        <f t="shared" si="10"/>
        <v>3939</v>
      </c>
      <c r="F74" s="1699">
        <f t="shared" si="10"/>
        <v>18887</v>
      </c>
      <c r="G74" s="1699">
        <f t="shared" si="10"/>
        <v>0</v>
      </c>
      <c r="H74" s="1699">
        <f t="shared" si="10"/>
        <v>0</v>
      </c>
      <c r="I74" s="1699">
        <f t="shared" si="10"/>
        <v>0</v>
      </c>
      <c r="J74" s="1699">
        <f t="shared" si="10"/>
        <v>0</v>
      </c>
      <c r="K74" s="1699">
        <f t="shared" si="10"/>
        <v>1133552</v>
      </c>
      <c r="L74" s="1699">
        <f>SUM(L42,L47,L53,L57,L65,L72,L73)</f>
        <v>1089002</v>
      </c>
    </row>
    <row r="75" spans="1:14" s="259" customFormat="1" ht="15.75" customHeight="1" thickTop="1" thickBot="1" x14ac:dyDescent="0.25">
      <c r="A75" s="1632" t="s">
        <v>49</v>
      </c>
      <c r="B75" s="1633" t="s">
        <v>596</v>
      </c>
      <c r="C75" s="573">
        <v>22973</v>
      </c>
      <c r="D75" s="573"/>
      <c r="E75" s="573"/>
      <c r="F75" s="573"/>
      <c r="G75" s="573"/>
      <c r="H75" s="573"/>
      <c r="I75" s="531"/>
      <c r="J75" s="531"/>
      <c r="K75" s="1692">
        <f>SUM(C75:J75)</f>
        <v>22973</v>
      </c>
      <c r="L75" s="576">
        <v>91812</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0</v>
      </c>
    </row>
    <row r="79" spans="1:14" x14ac:dyDescent="0.2">
      <c r="A79" s="1526" t="s">
        <v>322</v>
      </c>
      <c r="B79" s="615">
        <v>4120</v>
      </c>
      <c r="C79" s="617"/>
      <c r="D79" s="617"/>
      <c r="E79" s="466"/>
      <c r="F79" s="617"/>
      <c r="G79" s="617"/>
      <c r="H79" s="466"/>
      <c r="I79" s="477"/>
      <c r="J79" s="477"/>
      <c r="K79" s="1693">
        <f t="shared" si="11"/>
        <v>0</v>
      </c>
      <c r="L79" s="466">
        <v>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c r="F83" s="617"/>
      <c r="G83" s="617"/>
      <c r="H83" s="466"/>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v>8409</v>
      </c>
      <c r="I86" s="477"/>
      <c r="J86" s="477"/>
      <c r="K86" s="1699">
        <f t="shared" ref="K86:K98" si="12">H86</f>
        <v>8409</v>
      </c>
      <c r="L86" s="530">
        <v>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0</v>
      </c>
    </row>
    <row r="89" spans="1:12" ht="12.75" customHeight="1" thickTop="1" thickBot="1" x14ac:dyDescent="0.25">
      <c r="A89" s="1535" t="s">
        <v>725</v>
      </c>
      <c r="B89" s="640">
        <v>4270</v>
      </c>
      <c r="C89" s="617"/>
      <c r="D89" s="617"/>
      <c r="E89" s="639"/>
      <c r="F89" s="617"/>
      <c r="G89" s="617"/>
      <c r="H89" s="467"/>
      <c r="I89" s="477"/>
      <c r="J89" s="477"/>
      <c r="K89" s="1699">
        <f t="shared" si="12"/>
        <v>0</v>
      </c>
      <c r="L89" s="530">
        <v>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8409</v>
      </c>
      <c r="I92" s="477"/>
      <c r="J92" s="477"/>
      <c r="K92" s="1699">
        <f t="shared" si="12"/>
        <v>8409</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8409</v>
      </c>
      <c r="I102" s="477"/>
      <c r="J102" s="477"/>
      <c r="K102" s="1699">
        <f>SUM(K84,K92,K100,K101)</f>
        <v>8409</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2736704</v>
      </c>
      <c r="D114" s="1692">
        <f t="shared" ref="D114:K114" si="13">SUM(D33,D74,D75,D102,D112,D113)</f>
        <v>765610</v>
      </c>
      <c r="E114" s="1692">
        <f t="shared" si="13"/>
        <v>89477</v>
      </c>
      <c r="F114" s="1692">
        <f t="shared" si="13"/>
        <v>44224</v>
      </c>
      <c r="G114" s="1692">
        <f t="shared" si="13"/>
        <v>0</v>
      </c>
      <c r="H114" s="1692">
        <f>SUM(H33,H74,H75,H102,H112,H113)</f>
        <v>11959</v>
      </c>
      <c r="I114" s="1692">
        <f t="shared" si="13"/>
        <v>0</v>
      </c>
      <c r="J114" s="1692">
        <f t="shared" si="13"/>
        <v>0</v>
      </c>
      <c r="K114" s="1692">
        <f t="shared" si="13"/>
        <v>3647974</v>
      </c>
      <c r="L114" s="1692">
        <f>SUM(L33,L74,L75,L102,L112,L113)</f>
        <v>3599352</v>
      </c>
    </row>
    <row r="115" spans="1:14" ht="13.5" thickTop="1" x14ac:dyDescent="0.2">
      <c r="A115" s="2173" t="s">
        <v>1053</v>
      </c>
      <c r="B115" s="2174"/>
      <c r="C115" s="619"/>
      <c r="D115" s="619"/>
      <c r="E115" s="619"/>
      <c r="F115" s="619"/>
      <c r="G115" s="619"/>
      <c r="H115" s="619"/>
      <c r="I115" s="619"/>
      <c r="J115" s="619"/>
      <c r="K115" s="1706">
        <f>'Revenues 9-14'!C275-'Expenditures 15-22'!K114</f>
        <v>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v>67597</v>
      </c>
      <c r="D124" s="466">
        <v>6362</v>
      </c>
      <c r="E124" s="466">
        <v>39708</v>
      </c>
      <c r="F124" s="466">
        <v>42790</v>
      </c>
      <c r="G124" s="466"/>
      <c r="H124" s="466"/>
      <c r="I124" s="467"/>
      <c r="J124" s="467"/>
      <c r="K124" s="1692">
        <f>SUM(C124:J124)</f>
        <v>156457</v>
      </c>
      <c r="L124" s="466">
        <v>165020</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67597</v>
      </c>
      <c r="D127" s="1692">
        <f t="shared" ref="D127:L127" si="14">SUM(D122:D126)</f>
        <v>6362</v>
      </c>
      <c r="E127" s="1692">
        <f t="shared" si="14"/>
        <v>39708</v>
      </c>
      <c r="F127" s="1692">
        <f t="shared" si="14"/>
        <v>42790</v>
      </c>
      <c r="G127" s="1692">
        <f t="shared" si="14"/>
        <v>0</v>
      </c>
      <c r="H127" s="1692">
        <f t="shared" si="14"/>
        <v>0</v>
      </c>
      <c r="I127" s="1692">
        <f t="shared" si="14"/>
        <v>0</v>
      </c>
      <c r="J127" s="1692">
        <f t="shared" si="14"/>
        <v>0</v>
      </c>
      <c r="K127" s="1692">
        <f t="shared" si="14"/>
        <v>156457</v>
      </c>
      <c r="L127" s="1692">
        <f t="shared" si="14"/>
        <v>165020</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67597</v>
      </c>
      <c r="D129" s="1699">
        <f t="shared" ref="D129:L129" si="15">SUM(D120,D127,D128)</f>
        <v>6362</v>
      </c>
      <c r="E129" s="1699">
        <f t="shared" si="15"/>
        <v>39708</v>
      </c>
      <c r="F129" s="1699">
        <f t="shared" si="15"/>
        <v>42790</v>
      </c>
      <c r="G129" s="1699">
        <f t="shared" si="15"/>
        <v>0</v>
      </c>
      <c r="H129" s="1699">
        <f t="shared" si="15"/>
        <v>0</v>
      </c>
      <c r="I129" s="1699">
        <f t="shared" si="15"/>
        <v>0</v>
      </c>
      <c r="J129" s="1699">
        <f t="shared" si="15"/>
        <v>0</v>
      </c>
      <c r="K129" s="1699">
        <f t="shared" si="15"/>
        <v>156457</v>
      </c>
      <c r="L129" s="1699">
        <f t="shared" si="15"/>
        <v>165020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3" t="s">
        <v>1956</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c r="F136" s="617"/>
      <c r="G136" s="617"/>
      <c r="H136" s="466"/>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0" t="s">
        <v>641</v>
      </c>
      <c r="B151" s="2170"/>
      <c r="C151" s="1692">
        <f>SUM(C129,C130,C139,C149,C150)</f>
        <v>67597</v>
      </c>
      <c r="D151" s="1692">
        <f t="shared" ref="D151:K151" si="16">SUM(D129,D130,D139,D149,D150)</f>
        <v>6362</v>
      </c>
      <c r="E151" s="1692">
        <f t="shared" si="16"/>
        <v>39708</v>
      </c>
      <c r="F151" s="1692">
        <f t="shared" si="16"/>
        <v>42790</v>
      </c>
      <c r="G151" s="1692">
        <f t="shared" si="16"/>
        <v>0</v>
      </c>
      <c r="H151" s="1692">
        <f t="shared" si="16"/>
        <v>0</v>
      </c>
      <c r="I151" s="1692">
        <f t="shared" si="16"/>
        <v>0</v>
      </c>
      <c r="J151" s="1692">
        <f t="shared" si="16"/>
        <v>0</v>
      </c>
      <c r="K151" s="1692">
        <f t="shared" si="16"/>
        <v>156457</v>
      </c>
      <c r="L151" s="1692">
        <f>SUM(L129,L130,L139,L149,L150)</f>
        <v>165020</v>
      </c>
    </row>
    <row r="152" spans="1:14" ht="12.75" customHeight="1" thickTop="1" x14ac:dyDescent="0.2">
      <c r="A152" s="2193" t="s">
        <v>1240</v>
      </c>
      <c r="B152" s="2194"/>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4"/>
      <c r="I155" s="617"/>
      <c r="J155" s="617"/>
      <c r="K155" s="1848"/>
      <c r="L155" s="1864"/>
      <c r="M155" s="620"/>
      <c r="N155" s="620"/>
    </row>
    <row r="156" spans="1:14" s="621" customFormat="1" ht="15.75" customHeight="1" thickTop="1" x14ac:dyDescent="0.2">
      <c r="A156" s="1845" t="s">
        <v>1957</v>
      </c>
      <c r="B156" s="1846"/>
      <c r="C156" s="617"/>
      <c r="D156" s="617"/>
      <c r="E156" s="617"/>
      <c r="F156" s="617"/>
      <c r="G156" s="617"/>
      <c r="H156" s="1865"/>
      <c r="I156" s="617"/>
      <c r="J156" s="617"/>
      <c r="K156" s="1847"/>
      <c r="L156" s="1865"/>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v>0</v>
      </c>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c r="I166" s="617"/>
      <c r="J166" s="617"/>
      <c r="K166" s="1693">
        <f>SUM(C166:J166)</f>
        <v>0</v>
      </c>
      <c r="L166" s="466">
        <v>0</v>
      </c>
    </row>
    <row r="167" spans="1:14" ht="12.75" customHeight="1" x14ac:dyDescent="0.2">
      <c r="A167" s="1526" t="s">
        <v>640</v>
      </c>
      <c r="B167" s="615" t="s">
        <v>639</v>
      </c>
      <c r="C167" s="617"/>
      <c r="D167" s="617"/>
      <c r="E167" s="617"/>
      <c r="F167" s="617"/>
      <c r="G167" s="617"/>
      <c r="H167" s="466"/>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v>0</v>
      </c>
    </row>
    <row r="170" spans="1:14" ht="33.75" customHeight="1" x14ac:dyDescent="0.2">
      <c r="A170" s="670" t="s">
        <v>1769</v>
      </c>
      <c r="B170" s="672" t="s">
        <v>31</v>
      </c>
      <c r="C170" s="617"/>
      <c r="D170" s="617"/>
      <c r="E170" s="617"/>
      <c r="F170" s="617"/>
      <c r="G170" s="617"/>
      <c r="H170" s="569"/>
      <c r="I170" s="617"/>
      <c r="J170" s="617"/>
      <c r="K170" s="1693">
        <f>SUM(C170:J170)</f>
        <v>0</v>
      </c>
      <c r="L170" s="569">
        <v>0</v>
      </c>
    </row>
    <row r="171" spans="1:14" ht="15.75" customHeight="1" x14ac:dyDescent="0.2">
      <c r="A171" s="622" t="s">
        <v>790</v>
      </c>
      <c r="B171" s="673" t="s">
        <v>86</v>
      </c>
      <c r="C171" s="617"/>
      <c r="D171" s="617"/>
      <c r="E171" s="466"/>
      <c r="F171" s="617"/>
      <c r="G171" s="617"/>
      <c r="H171" s="569"/>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3" t="s">
        <v>1053</v>
      </c>
      <c r="B175" s="2174"/>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105191</v>
      </c>
      <c r="D182" s="466">
        <v>454</v>
      </c>
      <c r="E182" s="466">
        <v>327044</v>
      </c>
      <c r="F182" s="466"/>
      <c r="G182" s="466"/>
      <c r="H182" s="466"/>
      <c r="I182" s="467"/>
      <c r="J182" s="467"/>
      <c r="K182" s="1693">
        <f>SUM(C182:J182)</f>
        <v>432689</v>
      </c>
      <c r="L182" s="466">
        <v>429170</v>
      </c>
    </row>
    <row r="183" spans="1:14" ht="12.75" customHeight="1" thickBot="1" x14ac:dyDescent="0.25">
      <c r="A183" s="1531" t="s">
        <v>1037</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865</v>
      </c>
      <c r="B184" s="1691" t="s">
        <v>590</v>
      </c>
      <c r="C184" s="1699">
        <f>SUM(C180,C182,C183)</f>
        <v>105191</v>
      </c>
      <c r="D184" s="1699">
        <f t="shared" ref="D184:J184" si="17">SUM(D180,D182,D183)</f>
        <v>454</v>
      </c>
      <c r="E184" s="1699">
        <f t="shared" si="17"/>
        <v>327044</v>
      </c>
      <c r="F184" s="1699">
        <f t="shared" si="17"/>
        <v>0</v>
      </c>
      <c r="G184" s="1699">
        <f t="shared" si="17"/>
        <v>0</v>
      </c>
      <c r="H184" s="1699">
        <f t="shared" si="17"/>
        <v>0</v>
      </c>
      <c r="I184" s="1699">
        <f t="shared" si="17"/>
        <v>0</v>
      </c>
      <c r="J184" s="1699">
        <f t="shared" si="17"/>
        <v>0</v>
      </c>
      <c r="K184" s="1699">
        <f>SUM(K180,K182,K183)</f>
        <v>432689</v>
      </c>
      <c r="L184" s="1699">
        <f>SUM(L180, L182:L183)</f>
        <v>429170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105191</v>
      </c>
      <c r="D210" s="1692">
        <f>SUM(D184,D185)</f>
        <v>454</v>
      </c>
      <c r="E210" s="1692">
        <f>SUM(E184,E185,E196)</f>
        <v>327044</v>
      </c>
      <c r="F210" s="1692">
        <f>SUM(F184,F185)</f>
        <v>0</v>
      </c>
      <c r="G210" s="1692">
        <f>SUM(G184,G185)</f>
        <v>0</v>
      </c>
      <c r="H210" s="1692">
        <f>SUM(H184,H185,H196,H208,H209)</f>
        <v>0</v>
      </c>
      <c r="I210" s="1692">
        <f>SUM(I184,I185)</f>
        <v>0</v>
      </c>
      <c r="J210" s="1692">
        <f>SUM(J184,J185)</f>
        <v>0</v>
      </c>
      <c r="K210" s="1693">
        <f>SUM(K184,K185,K196,K208,K209)</f>
        <v>432689</v>
      </c>
      <c r="L210" s="1692">
        <f>SUM(L184,L185,L196,L208,L209)</f>
        <v>429170</v>
      </c>
    </row>
    <row r="211" spans="1:14" ht="13.5" thickTop="1" x14ac:dyDescent="0.2">
      <c r="A211" s="2173" t="s">
        <v>1053</v>
      </c>
      <c r="B211" s="2174"/>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149572</v>
      </c>
      <c r="E215" s="617"/>
      <c r="F215" s="617"/>
      <c r="G215" s="617"/>
      <c r="H215" s="617"/>
      <c r="I215" s="617"/>
      <c r="J215" s="617"/>
      <c r="K215" s="1693">
        <f>D215</f>
        <v>149572</v>
      </c>
      <c r="L215" s="466">
        <v>0</v>
      </c>
    </row>
    <row r="216" spans="1:14" x14ac:dyDescent="0.2">
      <c r="A216" s="1526" t="s">
        <v>165</v>
      </c>
      <c r="B216" s="615" t="s">
        <v>1024</v>
      </c>
      <c r="C216" s="617"/>
      <c r="D216" s="467"/>
      <c r="E216" s="617"/>
      <c r="F216" s="617"/>
      <c r="G216" s="617"/>
      <c r="H216" s="617"/>
      <c r="I216" s="617"/>
      <c r="J216" s="617"/>
      <c r="K216" s="1693">
        <f t="shared" ref="K216:K228" si="19">D216</f>
        <v>0</v>
      </c>
      <c r="L216" s="466">
        <v>0</v>
      </c>
    </row>
    <row r="217" spans="1:14" x14ac:dyDescent="0.2">
      <c r="A217" s="1526" t="s">
        <v>166</v>
      </c>
      <c r="B217" s="615">
        <v>1200</v>
      </c>
      <c r="C217" s="617"/>
      <c r="D217" s="466"/>
      <c r="E217" s="617"/>
      <c r="F217" s="617"/>
      <c r="G217" s="617"/>
      <c r="H217" s="617"/>
      <c r="I217" s="617"/>
      <c r="J217" s="617"/>
      <c r="K217" s="1693">
        <f t="shared" si="19"/>
        <v>0</v>
      </c>
      <c r="L217" s="466">
        <v>254883</v>
      </c>
    </row>
    <row r="218" spans="1:14" x14ac:dyDescent="0.2">
      <c r="A218" s="1526" t="s">
        <v>296</v>
      </c>
      <c r="B218" s="615" t="s">
        <v>1025</v>
      </c>
      <c r="C218" s="617"/>
      <c r="D218" s="467"/>
      <c r="E218" s="617"/>
      <c r="F218" s="617"/>
      <c r="G218" s="617"/>
      <c r="H218" s="617"/>
      <c r="I218" s="617"/>
      <c r="J218" s="617"/>
      <c r="K218" s="1693">
        <f t="shared" si="19"/>
        <v>0</v>
      </c>
      <c r="L218" s="466">
        <v>0</v>
      </c>
    </row>
    <row r="219" spans="1:14" x14ac:dyDescent="0.2">
      <c r="A219" s="1526" t="s">
        <v>297</v>
      </c>
      <c r="B219" s="615">
        <v>1250</v>
      </c>
      <c r="C219" s="617"/>
      <c r="D219" s="466"/>
      <c r="E219" s="617"/>
      <c r="F219" s="617"/>
      <c r="G219" s="617"/>
      <c r="H219" s="617"/>
      <c r="I219" s="617"/>
      <c r="J219" s="617"/>
      <c r="K219" s="1693">
        <f t="shared" si="19"/>
        <v>0</v>
      </c>
      <c r="L219" s="466">
        <v>0</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v>2216</v>
      </c>
      <c r="E222" s="617"/>
      <c r="F222" s="617"/>
      <c r="G222" s="617"/>
      <c r="H222" s="617"/>
      <c r="I222" s="617"/>
      <c r="J222" s="617"/>
      <c r="K222" s="1693">
        <f t="shared" si="19"/>
        <v>2216</v>
      </c>
      <c r="L222" s="466">
        <v>0</v>
      </c>
    </row>
    <row r="223" spans="1:14" x14ac:dyDescent="0.2">
      <c r="A223" s="1526" t="s">
        <v>1020</v>
      </c>
      <c r="B223" s="615">
        <v>1500</v>
      </c>
      <c r="C223" s="617"/>
      <c r="D223" s="466"/>
      <c r="E223" s="617"/>
      <c r="F223" s="617"/>
      <c r="G223" s="617"/>
      <c r="H223" s="617"/>
      <c r="I223" s="617"/>
      <c r="J223" s="617"/>
      <c r="K223" s="1693">
        <f t="shared" si="19"/>
        <v>0</v>
      </c>
      <c r="L223" s="466">
        <v>0</v>
      </c>
    </row>
    <row r="224" spans="1:14" x14ac:dyDescent="0.2">
      <c r="A224" s="1526" t="s">
        <v>1021</v>
      </c>
      <c r="B224" s="615">
        <v>1600</v>
      </c>
      <c r="C224" s="617"/>
      <c r="D224" s="466">
        <v>13083</v>
      </c>
      <c r="E224" s="617"/>
      <c r="F224" s="617"/>
      <c r="G224" s="617"/>
      <c r="H224" s="617"/>
      <c r="I224" s="617"/>
      <c r="J224" s="617"/>
      <c r="K224" s="1693">
        <f t="shared" si="19"/>
        <v>13083</v>
      </c>
      <c r="L224" s="466">
        <v>0</v>
      </c>
    </row>
    <row r="225" spans="1:12" x14ac:dyDescent="0.2">
      <c r="A225" s="1526" t="s">
        <v>1044</v>
      </c>
      <c r="B225" s="615">
        <v>1650</v>
      </c>
      <c r="C225" s="617"/>
      <c r="D225" s="466"/>
      <c r="E225" s="617"/>
      <c r="F225" s="617"/>
      <c r="G225" s="617"/>
      <c r="H225" s="617"/>
      <c r="I225" s="617"/>
      <c r="J225" s="617"/>
      <c r="K225" s="1693">
        <f t="shared" si="19"/>
        <v>0</v>
      </c>
      <c r="L225" s="466">
        <v>0</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c r="E227" s="617"/>
      <c r="F227" s="617"/>
      <c r="G227" s="617"/>
      <c r="H227" s="617"/>
      <c r="I227" s="617"/>
      <c r="J227" s="617"/>
      <c r="K227" s="1693">
        <f t="shared" si="19"/>
        <v>0</v>
      </c>
      <c r="L227" s="466">
        <v>0</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164871</v>
      </c>
      <c r="E229" s="617"/>
      <c r="F229" s="617"/>
      <c r="G229" s="617"/>
      <c r="H229" s="617"/>
      <c r="I229" s="617"/>
      <c r="J229" s="617"/>
      <c r="K229" s="1692">
        <f>SUM(K215:K228)</f>
        <v>164871</v>
      </c>
      <c r="L229" s="1692">
        <f>SUM(L215:L228)</f>
        <v>254883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43339</v>
      </c>
      <c r="E232" s="617"/>
      <c r="F232" s="617"/>
      <c r="G232" s="617"/>
      <c r="H232" s="617"/>
      <c r="I232" s="617"/>
      <c r="J232" s="617"/>
      <c r="K232" s="1693">
        <f t="shared" ref="K232:K237" si="20">D232</f>
        <v>43339</v>
      </c>
      <c r="L232" s="466">
        <v>0</v>
      </c>
    </row>
    <row r="233" spans="1:12" x14ac:dyDescent="0.2">
      <c r="A233" s="1526" t="s">
        <v>1151</v>
      </c>
      <c r="B233" s="615">
        <v>2120</v>
      </c>
      <c r="C233" s="617"/>
      <c r="D233" s="466"/>
      <c r="E233" s="617"/>
      <c r="F233" s="617"/>
      <c r="G233" s="617"/>
      <c r="H233" s="617"/>
      <c r="I233" s="617"/>
      <c r="J233" s="617"/>
      <c r="K233" s="1693">
        <f t="shared" si="20"/>
        <v>0</v>
      </c>
      <c r="L233" s="466">
        <v>0</v>
      </c>
    </row>
    <row r="234" spans="1:12" x14ac:dyDescent="0.2">
      <c r="A234" s="1526" t="s">
        <v>207</v>
      </c>
      <c r="B234" s="615">
        <v>2130</v>
      </c>
      <c r="C234" s="617"/>
      <c r="D234" s="466"/>
      <c r="E234" s="617"/>
      <c r="F234" s="617"/>
      <c r="G234" s="617"/>
      <c r="H234" s="617"/>
      <c r="I234" s="617"/>
      <c r="J234" s="617"/>
      <c r="K234" s="1693">
        <f t="shared" si="20"/>
        <v>0</v>
      </c>
      <c r="L234" s="466">
        <v>0</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c r="E236" s="617"/>
      <c r="F236" s="617"/>
      <c r="G236" s="617"/>
      <c r="H236" s="617"/>
      <c r="I236" s="617"/>
      <c r="J236" s="617"/>
      <c r="K236" s="1693">
        <f t="shared" si="20"/>
        <v>0</v>
      </c>
      <c r="L236" s="466">
        <v>0</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43339</v>
      </c>
      <c r="E238" s="617"/>
      <c r="F238" s="617"/>
      <c r="G238" s="617"/>
      <c r="H238" s="617"/>
      <c r="I238" s="617"/>
      <c r="J238" s="617"/>
      <c r="K238" s="1692">
        <f>SUM(K232:K237)</f>
        <v>43339</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93</v>
      </c>
      <c r="E240" s="617"/>
      <c r="F240" s="617"/>
      <c r="G240" s="617"/>
      <c r="H240" s="617"/>
      <c r="I240" s="617"/>
      <c r="J240" s="617"/>
      <c r="K240" s="1694">
        <f>D240</f>
        <v>93</v>
      </c>
      <c r="L240" s="481">
        <v>0</v>
      </c>
    </row>
    <row r="241" spans="1:12" x14ac:dyDescent="0.2">
      <c r="A241" s="1526" t="s">
        <v>869</v>
      </c>
      <c r="B241" s="615">
        <v>2220</v>
      </c>
      <c r="C241" s="617"/>
      <c r="D241" s="466"/>
      <c r="E241" s="617"/>
      <c r="F241" s="617"/>
      <c r="G241" s="617"/>
      <c r="H241" s="617"/>
      <c r="I241" s="617"/>
      <c r="J241" s="617"/>
      <c r="K241" s="1694">
        <f>D241</f>
        <v>0</v>
      </c>
      <c r="L241" s="466">
        <v>0</v>
      </c>
    </row>
    <row r="242" spans="1:12" x14ac:dyDescent="0.2">
      <c r="A242" s="1526" t="s">
        <v>870</v>
      </c>
      <c r="B242" s="615">
        <v>2230</v>
      </c>
      <c r="C242" s="617"/>
      <c r="D242" s="466"/>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93</v>
      </c>
      <c r="E243" s="617"/>
      <c r="F243" s="617"/>
      <c r="G243" s="617"/>
      <c r="H243" s="617"/>
      <c r="I243" s="617"/>
      <c r="J243" s="617"/>
      <c r="K243" s="1692">
        <f>SUM(K240:K242)</f>
        <v>93</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797</v>
      </c>
      <c r="E245" s="617"/>
      <c r="F245" s="617"/>
      <c r="G245" s="617"/>
      <c r="H245" s="617"/>
      <c r="I245" s="617"/>
      <c r="J245" s="617"/>
      <c r="K245" s="1694">
        <f>D245</f>
        <v>797</v>
      </c>
      <c r="L245" s="481">
        <v>0</v>
      </c>
    </row>
    <row r="246" spans="1:12" x14ac:dyDescent="0.2">
      <c r="A246" s="1526" t="s">
        <v>872</v>
      </c>
      <c r="B246" s="615">
        <v>2320</v>
      </c>
      <c r="C246" s="617"/>
      <c r="D246" s="466"/>
      <c r="E246" s="617"/>
      <c r="F246" s="617"/>
      <c r="G246" s="617"/>
      <c r="H246" s="617"/>
      <c r="I246" s="617"/>
      <c r="J246" s="617"/>
      <c r="K246" s="1694">
        <f t="shared" ref="K246:K256" si="21">D246</f>
        <v>0</v>
      </c>
      <c r="L246" s="466">
        <v>0</v>
      </c>
    </row>
    <row r="247" spans="1:12" x14ac:dyDescent="0.2">
      <c r="A247" s="1526" t="s">
        <v>873</v>
      </c>
      <c r="B247" s="615">
        <v>2330</v>
      </c>
      <c r="C247" s="617"/>
      <c r="D247" s="466"/>
      <c r="E247" s="617"/>
      <c r="F247" s="617"/>
      <c r="G247" s="617"/>
      <c r="H247" s="617"/>
      <c r="I247" s="617"/>
      <c r="J247" s="617"/>
      <c r="K247" s="1694">
        <f t="shared" si="21"/>
        <v>0</v>
      </c>
      <c r="L247" s="466">
        <v>0</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1908</v>
      </c>
      <c r="B249" s="684" t="s">
        <v>300</v>
      </c>
      <c r="C249" s="617"/>
      <c r="D249" s="474"/>
      <c r="E249" s="617"/>
      <c r="F249" s="617"/>
      <c r="G249" s="617"/>
      <c r="H249" s="617"/>
      <c r="I249" s="617"/>
      <c r="J249" s="617"/>
      <c r="K249" s="1694">
        <f t="shared" si="21"/>
        <v>0</v>
      </c>
      <c r="L249" s="466">
        <v>0</v>
      </c>
    </row>
    <row r="250" spans="1:12" x14ac:dyDescent="0.2">
      <c r="A250" s="1527" t="s">
        <v>1909</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c r="E252" s="617"/>
      <c r="F252" s="617"/>
      <c r="G252" s="617"/>
      <c r="H252" s="617"/>
      <c r="I252" s="617"/>
      <c r="J252" s="617"/>
      <c r="K252" s="1694">
        <f t="shared" si="21"/>
        <v>0</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c r="E254" s="617"/>
      <c r="F254" s="617"/>
      <c r="G254" s="617"/>
      <c r="H254" s="617"/>
      <c r="I254" s="617"/>
      <c r="J254" s="617"/>
      <c r="K254" s="1694">
        <f t="shared" si="21"/>
        <v>0</v>
      </c>
      <c r="L254" s="466">
        <v>0</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797</v>
      </c>
      <c r="E257" s="617"/>
      <c r="F257" s="617"/>
      <c r="G257" s="617"/>
      <c r="H257" s="617"/>
      <c r="I257" s="617"/>
      <c r="J257" s="617"/>
      <c r="K257" s="1692">
        <f>SUM(K245:K256)</f>
        <v>797</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8373</v>
      </c>
      <c r="E259" s="617"/>
      <c r="F259" s="617"/>
      <c r="G259" s="617"/>
      <c r="H259" s="617"/>
      <c r="I259" s="617"/>
      <c r="J259" s="617"/>
      <c r="K259" s="1694">
        <f>D259</f>
        <v>8373</v>
      </c>
      <c r="L259" s="481">
        <v>0</v>
      </c>
    </row>
    <row r="260" spans="1:14" s="598" customFormat="1" x14ac:dyDescent="0.2">
      <c r="A260" s="1544" t="s">
        <v>1907</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8373</v>
      </c>
      <c r="E261" s="617"/>
      <c r="F261" s="617"/>
      <c r="G261" s="617"/>
      <c r="H261" s="617"/>
      <c r="I261" s="617"/>
      <c r="J261" s="617"/>
      <c r="K261" s="1692">
        <f>SUM(K259:K260)</f>
        <v>8373</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32981</v>
      </c>
      <c r="E263" s="617"/>
      <c r="F263" s="617"/>
      <c r="G263" s="617"/>
      <c r="H263" s="617"/>
      <c r="I263" s="617"/>
      <c r="J263" s="617"/>
      <c r="K263" s="1694">
        <f>D263</f>
        <v>32981</v>
      </c>
      <c r="L263" s="481">
        <v>0</v>
      </c>
    </row>
    <row r="264" spans="1:14" x14ac:dyDescent="0.2">
      <c r="A264" s="1526" t="s">
        <v>483</v>
      </c>
      <c r="B264" s="686">
        <v>2520</v>
      </c>
      <c r="C264" s="617"/>
      <c r="D264" s="466"/>
      <c r="E264" s="617"/>
      <c r="F264" s="617"/>
      <c r="G264" s="617"/>
      <c r="H264" s="617"/>
      <c r="I264" s="617"/>
      <c r="J264" s="617"/>
      <c r="K264" s="1694">
        <f t="shared" ref="K264:K269" si="22">D264</f>
        <v>0</v>
      </c>
      <c r="L264" s="466">
        <v>0</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c r="E266" s="617"/>
      <c r="F266" s="617"/>
      <c r="G266" s="617"/>
      <c r="H266" s="617"/>
      <c r="I266" s="617"/>
      <c r="J266" s="617"/>
      <c r="K266" s="1694">
        <f t="shared" si="22"/>
        <v>0</v>
      </c>
      <c r="L266" s="466">
        <v>0</v>
      </c>
    </row>
    <row r="267" spans="1:14" x14ac:dyDescent="0.2">
      <c r="A267" s="1526" t="s">
        <v>1010</v>
      </c>
      <c r="B267" s="615">
        <v>2550</v>
      </c>
      <c r="C267" s="617"/>
      <c r="D267" s="466"/>
      <c r="E267" s="617"/>
      <c r="F267" s="617"/>
      <c r="G267" s="617"/>
      <c r="H267" s="617"/>
      <c r="I267" s="617"/>
      <c r="J267" s="617"/>
      <c r="K267" s="1694">
        <f t="shared" si="22"/>
        <v>0</v>
      </c>
      <c r="L267" s="466">
        <v>0</v>
      </c>
    </row>
    <row r="268" spans="1:14" x14ac:dyDescent="0.2">
      <c r="A268" s="1526" t="s">
        <v>102</v>
      </c>
      <c r="B268" s="615">
        <v>2560</v>
      </c>
      <c r="C268" s="617"/>
      <c r="D268" s="466"/>
      <c r="E268" s="617"/>
      <c r="F268" s="617"/>
      <c r="G268" s="617"/>
      <c r="H268" s="617"/>
      <c r="I268" s="617"/>
      <c r="J268" s="617"/>
      <c r="K268" s="1694">
        <f t="shared" si="22"/>
        <v>0</v>
      </c>
      <c r="L268" s="466">
        <v>0</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32981</v>
      </c>
      <c r="E270" s="617"/>
      <c r="F270" s="617"/>
      <c r="G270" s="617"/>
      <c r="H270" s="617"/>
      <c r="I270" s="617"/>
      <c r="J270" s="617"/>
      <c r="K270" s="1692">
        <f>SUM(K263:K269)</f>
        <v>32981</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1979</v>
      </c>
      <c r="E272" s="617"/>
      <c r="F272" s="617"/>
      <c r="G272" s="617"/>
      <c r="H272" s="617"/>
      <c r="I272" s="617"/>
      <c r="J272" s="617"/>
      <c r="K272" s="1694">
        <f>D272</f>
        <v>1979</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c r="E275" s="617"/>
      <c r="F275" s="617"/>
      <c r="G275" s="617"/>
      <c r="H275" s="617"/>
      <c r="I275" s="617"/>
      <c r="J275" s="617"/>
      <c r="K275" s="1694">
        <f>D275</f>
        <v>0</v>
      </c>
      <c r="L275" s="466">
        <v>0</v>
      </c>
    </row>
    <row r="276" spans="1:12" x14ac:dyDescent="0.2">
      <c r="A276" s="1526" t="s">
        <v>424</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1979</v>
      </c>
      <c r="E277" s="617"/>
      <c r="F277" s="617"/>
      <c r="G277" s="617"/>
      <c r="H277" s="617"/>
      <c r="I277" s="617"/>
      <c r="J277" s="617"/>
      <c r="K277" s="1692">
        <f>SUM(K272:K276)</f>
        <v>1979</v>
      </c>
      <c r="L277" s="1692">
        <f>SUM(L272:L276)</f>
        <v>0</v>
      </c>
    </row>
    <row r="278" spans="1:12" ht="13.5" customHeight="1" thickTop="1" x14ac:dyDescent="0.2">
      <c r="A278" s="1532" t="s">
        <v>1037</v>
      </c>
      <c r="B278" s="656" t="s">
        <v>595</v>
      </c>
      <c r="C278" s="617"/>
      <c r="D278" s="657">
        <v>4</v>
      </c>
      <c r="E278" s="617"/>
      <c r="F278" s="617"/>
      <c r="G278" s="617"/>
      <c r="H278" s="617"/>
      <c r="I278" s="617"/>
      <c r="J278" s="617"/>
      <c r="K278" s="1707">
        <f>D278</f>
        <v>4</v>
      </c>
      <c r="L278" s="657">
        <v>0</v>
      </c>
    </row>
    <row r="279" spans="1:12" ht="12.75" customHeight="1" thickBot="1" x14ac:dyDescent="0.25">
      <c r="A279" s="1720" t="s">
        <v>865</v>
      </c>
      <c r="B279" s="1703">
        <v>2000</v>
      </c>
      <c r="C279" s="617"/>
      <c r="D279" s="1699">
        <f>SUM(D238,D243,D257,D261,D270,D277,D278)</f>
        <v>87566</v>
      </c>
      <c r="E279" s="617"/>
      <c r="F279" s="617"/>
      <c r="G279" s="617"/>
      <c r="H279" s="617"/>
      <c r="I279" s="617"/>
      <c r="J279" s="617"/>
      <c r="K279" s="1699">
        <f>SUM(K238,K243,K257,K261,K270,K277,K278)</f>
        <v>87566</v>
      </c>
      <c r="L279" s="1699">
        <f>SUM(L238,L243,L257,L261,L270,L277,L278)</f>
        <v>0</v>
      </c>
    </row>
    <row r="280" spans="1:12" ht="15.75" customHeight="1" thickTop="1" thickBot="1" x14ac:dyDescent="0.25">
      <c r="A280" s="1646" t="s">
        <v>930</v>
      </c>
      <c r="B280" s="1635">
        <v>3000</v>
      </c>
      <c r="C280" s="617"/>
      <c r="D280" s="576">
        <v>1757</v>
      </c>
      <c r="E280" s="617"/>
      <c r="F280" s="617"/>
      <c r="G280" s="617"/>
      <c r="H280" s="617"/>
      <c r="I280" s="617"/>
      <c r="J280" s="617"/>
      <c r="K280" s="1701">
        <f>D280</f>
        <v>1757</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1" t="s">
        <v>526</v>
      </c>
      <c r="B295" s="2192"/>
      <c r="C295" s="617"/>
      <c r="D295" s="1692">
        <f>SUM(D229,D279,D280,D285)</f>
        <v>254194</v>
      </c>
      <c r="E295" s="617"/>
      <c r="F295" s="617"/>
      <c r="G295" s="617"/>
      <c r="H295" s="1692">
        <f>H293</f>
        <v>0</v>
      </c>
      <c r="I295" s="617"/>
      <c r="J295" s="617"/>
      <c r="K295" s="1692">
        <f>SUM(K229,K279,K280,K285,K293,K294)</f>
        <v>254194</v>
      </c>
      <c r="L295" s="1692">
        <f>SUM(L229,L279,L280,L285,L293,L294)</f>
        <v>254883</v>
      </c>
    </row>
    <row r="296" spans="1:14" ht="13.5" thickTop="1" x14ac:dyDescent="0.2">
      <c r="A296" s="2173" t="s">
        <v>1053</v>
      </c>
      <c r="B296" s="2174"/>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0</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v>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SUM(L330,L334,L340,L341)</f>
        <v>0</v>
      </c>
    </row>
    <row r="343" spans="1:14" ht="12.75" customHeight="1" thickTop="1" x14ac:dyDescent="0.2">
      <c r="A343" s="2186" t="s">
        <v>1053</v>
      </c>
      <c r="B343" s="2187"/>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c r="F349" s="466"/>
      <c r="G349" s="466"/>
      <c r="H349" s="466"/>
      <c r="I349" s="467"/>
      <c r="J349" s="467"/>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v>0</v>
      </c>
    </row>
    <row r="355" spans="1:14" ht="12.75" customHeight="1" x14ac:dyDescent="0.2">
      <c r="A355" s="1535" t="s">
        <v>1965</v>
      </c>
      <c r="B355" s="691" t="s">
        <v>1958</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3" t="s">
        <v>1053</v>
      </c>
      <c r="B368" s="2174"/>
      <c r="C368" s="655"/>
      <c r="D368" s="655"/>
      <c r="E368" s="627"/>
      <c r="F368" s="627"/>
      <c r="G368" s="627"/>
      <c r="H368" s="627"/>
      <c r="I368" s="627"/>
      <c r="J368" s="624"/>
      <c r="K368" s="1693">
        <f>'Revenues 9-14'!K275-'Expenditures 15-22'!K367</f>
        <v>0</v>
      </c>
      <c r="L368" s="655"/>
    </row>
  </sheetData>
  <sheetProtection algorithmName="SHA-512" hashValue="rmqUtPKyfrEM2OT/DAnQzHsnqRjG7U61BUuQsArCQNL5T8WjWmnkpTFp5VcscE7zMqZE2GmXqLoiJOE9p4LOgA==" saltValue="HDp4VHD9n+MlTwj8udeCE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sheetPr>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8" t="s">
        <v>2036</v>
      </c>
      <c r="D2" s="724" t="s">
        <v>2043</v>
      </c>
      <c r="E2" s="724" t="s">
        <v>2044</v>
      </c>
      <c r="F2" s="1908" t="s">
        <v>2037</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39997558519241921"/>
  </sheetPr>
  <dimension ref="A1:K48"/>
  <sheetViews>
    <sheetView showGridLines="0" defaultGridColor="0" topLeftCell="E16" colorId="8" zoomScale="110" zoomScaleNormal="110" workbookViewId="0">
      <selection activeCell="E25" sqref="E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0</v>
      </c>
      <c r="I12" s="1780">
        <f>SUM(I5:I11)</f>
        <v>0</v>
      </c>
      <c r="J12" s="1780">
        <f>SUM(J5:J11)</f>
        <v>0</v>
      </c>
      <c r="K12" s="1780">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0</v>
      </c>
      <c r="I23" s="1780">
        <f>SUM(I14:I16,I21,I22)</f>
        <v>0</v>
      </c>
      <c r="J23" s="1780">
        <f>SUM(J14:J16,J21,J22)</f>
        <v>0</v>
      </c>
      <c r="K23" s="1780">
        <f>SUM(K14:K16,K21,K22)</f>
        <v>0</v>
      </c>
    </row>
    <row r="24" spans="1:11" ht="14.25" thickTop="1" thickBot="1" x14ac:dyDescent="0.25">
      <c r="A24" s="2265" t="s">
        <v>2024</v>
      </c>
      <c r="B24" s="2264"/>
      <c r="C24" s="2264"/>
      <c r="D24" s="2264"/>
      <c r="E24" s="226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sheetPr>
  <dimension ref="A1:N27"/>
  <sheetViews>
    <sheetView showGridLines="0" defaultGridColor="0" colorId="8" zoomScale="110" zoomScaleNormal="110" workbookViewId="0">
      <selection activeCell="J3" sqref="J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c r="D12" s="845"/>
      <c r="E12" s="845"/>
      <c r="F12" s="1782">
        <f>(C12+D12)-E12</f>
        <v>0</v>
      </c>
      <c r="G12" s="844">
        <v>10</v>
      </c>
      <c r="H12" s="766"/>
      <c r="I12" s="766"/>
      <c r="J12" s="766"/>
      <c r="K12" s="1791">
        <f>(H12+I12)-J12</f>
        <v>0</v>
      </c>
      <c r="L12" s="1791">
        <f>F12-K12</f>
        <v>0</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0</v>
      </c>
      <c r="D16" s="1782">
        <f>SUM(D3,D5:D6,D8:D10,D12:D15)</f>
        <v>0</v>
      </c>
      <c r="E16" s="1782">
        <f>SUM(E3,E5:E6,E8:E10,E12:E15)</f>
        <v>0</v>
      </c>
      <c r="F16" s="1782">
        <f>SUM(F3,F5:F6,F8:F10,F12:F15)</f>
        <v>0</v>
      </c>
      <c r="G16" s="844"/>
      <c r="H16" s="1782">
        <f>SUM(H3,H6,H8:H10,H12:H14,)</f>
        <v>0</v>
      </c>
      <c r="I16" s="1782">
        <f>SUM(I3,I6,I8:I10,I12:I14,)</f>
        <v>0</v>
      </c>
      <c r="J16" s="1782">
        <f>SUM(J3,J6,J8:J10,J12:J14,)</f>
        <v>0</v>
      </c>
      <c r="K16" s="1782">
        <f>(H16+I16)-J16</f>
        <v>0</v>
      </c>
      <c r="L16" s="1782">
        <f>F16-K16</f>
        <v>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6" tint="0.39997558519241921"/>
  </sheetPr>
  <dimension ref="A1:H206"/>
  <sheetViews>
    <sheetView showGridLines="0" defaultGridColor="0" colorId="8" zoomScale="110" zoomScaleNormal="110" workbookViewId="0">
      <pane ySplit="5" topLeftCell="A103" activePane="bottomLeft" state="frozen"/>
      <selection activeCell="A47" sqref="A47"/>
      <selection pane="bottomLeft" activeCell="F78" sqref="F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3647974</v>
      </c>
      <c r="G8" s="866"/>
    </row>
    <row r="9" spans="1:7" x14ac:dyDescent="0.2">
      <c r="A9" s="870" t="s">
        <v>480</v>
      </c>
      <c r="B9" s="871" t="s">
        <v>1988</v>
      </c>
      <c r="C9" s="872"/>
      <c r="D9" s="870" t="s">
        <v>522</v>
      </c>
      <c r="E9" s="869"/>
      <c r="F9" s="1934">
        <f>'Expenditures 15-22'!K151</f>
        <v>156457</v>
      </c>
      <c r="G9" s="873"/>
    </row>
    <row r="10" spans="1:7" x14ac:dyDescent="0.2">
      <c r="A10" s="870" t="s">
        <v>520</v>
      </c>
      <c r="B10" s="871" t="s">
        <v>1989</v>
      </c>
      <c r="C10" s="872"/>
      <c r="D10" s="870" t="s">
        <v>522</v>
      </c>
      <c r="E10" s="869"/>
      <c r="F10" s="1934">
        <f>'Expenditures 15-22'!K174</f>
        <v>0</v>
      </c>
      <c r="G10" s="873"/>
    </row>
    <row r="11" spans="1:7" x14ac:dyDescent="0.2">
      <c r="A11" s="870" t="s">
        <v>481</v>
      </c>
      <c r="B11" s="871" t="s">
        <v>1990</v>
      </c>
      <c r="C11" s="872"/>
      <c r="D11" s="870" t="s">
        <v>522</v>
      </c>
      <c r="E11" s="869"/>
      <c r="F11" s="1934">
        <f>'Expenditures 15-22'!K210</f>
        <v>432689</v>
      </c>
      <c r="G11" s="873"/>
    </row>
    <row r="12" spans="1:7" x14ac:dyDescent="0.2">
      <c r="A12" s="870" t="s">
        <v>482</v>
      </c>
      <c r="B12" s="871" t="s">
        <v>1991</v>
      </c>
      <c r="C12" s="872"/>
      <c r="D12" s="870" t="s">
        <v>522</v>
      </c>
      <c r="E12" s="869"/>
      <c r="F12" s="1934">
        <f>'Expenditures 15-22'!K295</f>
        <v>254194</v>
      </c>
      <c r="G12" s="873"/>
    </row>
    <row r="13" spans="1:7" x14ac:dyDescent="0.2">
      <c r="A13" s="870" t="s">
        <v>108</v>
      </c>
      <c r="B13" s="871" t="s">
        <v>1992</v>
      </c>
      <c r="C13" s="872"/>
      <c r="D13" s="870" t="s">
        <v>522</v>
      </c>
      <c r="E13" s="869"/>
      <c r="F13" s="1934">
        <f>'Expenditures 15-22'!K342</f>
        <v>0</v>
      </c>
      <c r="G13" s="874"/>
    </row>
    <row r="14" spans="1:7" ht="12" customHeight="1" thickBot="1" x14ac:dyDescent="0.25">
      <c r="A14" s="1792"/>
      <c r="B14" s="1793"/>
      <c r="C14" s="1794"/>
      <c r="D14" s="1795" t="s">
        <v>522</v>
      </c>
      <c r="E14" s="1796" t="s">
        <v>1015</v>
      </c>
      <c r="F14" s="1797">
        <f>SUM(F8:F13)</f>
        <v>4491314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27588</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139011</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22973</v>
      </c>
      <c r="G52" s="866"/>
    </row>
    <row r="53" spans="1:7" x14ac:dyDescent="0.2">
      <c r="A53" s="870" t="s">
        <v>479</v>
      </c>
      <c r="B53" s="870" t="s">
        <v>1551</v>
      </c>
      <c r="C53" s="890">
        <f>'Expenditures 15-22'!B102</f>
        <v>4000</v>
      </c>
      <c r="D53" s="889" t="str">
        <f>'Expenditures 15-22'!A102</f>
        <v>Total Payments to Other Govt Units</v>
      </c>
      <c r="E53" s="869"/>
      <c r="F53" s="1938">
        <f>'Expenditures 15-22'!K102</f>
        <v>8409</v>
      </c>
      <c r="G53" s="866"/>
    </row>
    <row r="54" spans="1:7" x14ac:dyDescent="0.2">
      <c r="A54" s="870" t="s">
        <v>479</v>
      </c>
      <c r="B54" s="870" t="s">
        <v>1552</v>
      </c>
      <c r="C54" s="890" t="s">
        <v>1039</v>
      </c>
      <c r="D54" s="886" t="s">
        <v>1157</v>
      </c>
      <c r="E54" s="869"/>
      <c r="F54" s="1938">
        <f>'Expenditures 15-22'!G114</f>
        <v>0</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0</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13083</v>
      </c>
      <c r="G71" s="866"/>
    </row>
    <row r="72" spans="1:8" x14ac:dyDescent="0.2">
      <c r="A72" s="870" t="s">
        <v>482</v>
      </c>
      <c r="B72" s="870" t="s">
        <v>2007</v>
      </c>
      <c r="C72" s="887">
        <f>'Expenditures 15-22'!B280</f>
        <v>3000</v>
      </c>
      <c r="D72" s="877" t="s">
        <v>469</v>
      </c>
      <c r="E72" s="869"/>
      <c r="F72" s="1938">
        <f>'Expenditures 15-22'!K280</f>
        <v>1757</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212821</v>
      </c>
      <c r="G76" s="866"/>
    </row>
    <row r="77" spans="1:8" s="894" customFormat="1" ht="12" customHeight="1" thickTop="1" thickBot="1" x14ac:dyDescent="0.25">
      <c r="A77" s="1801"/>
      <c r="B77" s="1798"/>
      <c r="C77" s="1794"/>
      <c r="D77" s="1799" t="s">
        <v>2011</v>
      </c>
      <c r="E77" s="1796"/>
      <c r="F77" s="1802">
        <f>(F14-F76)</f>
        <v>4278493</v>
      </c>
      <c r="G77" s="870"/>
    </row>
    <row r="78" spans="1:8" s="894" customFormat="1" ht="12" customHeight="1" thickTop="1" x14ac:dyDescent="0.2">
      <c r="A78" s="1803"/>
      <c r="B78" s="1798"/>
      <c r="C78" s="1794"/>
      <c r="D78" s="1799" t="s">
        <v>2057</v>
      </c>
      <c r="E78" s="1796"/>
      <c r="F78" s="899">
        <v>0</v>
      </c>
      <c r="G78" s="900"/>
      <c r="H78" s="870"/>
    </row>
    <row r="79" spans="1:8" s="894" customFormat="1" ht="12" customHeight="1" thickBot="1" x14ac:dyDescent="0.25">
      <c r="A79" s="1804"/>
      <c r="B79" s="1798"/>
      <c r="C79" s="1794"/>
      <c r="D79" s="1799" t="s">
        <v>2012</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1659824</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377272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374482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26672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8050</v>
      </c>
      <c r="G174" s="928"/>
    </row>
    <row r="175" spans="1:7" x14ac:dyDescent="0.2">
      <c r="A175" s="1943" t="s">
        <v>5</v>
      </c>
      <c r="B175" s="1944" t="s">
        <v>2056</v>
      </c>
      <c r="C175" s="1945">
        <v>3100</v>
      </c>
      <c r="D175" s="1946" t="s">
        <v>2059</v>
      </c>
      <c r="E175" s="907"/>
      <c r="F175" s="1930"/>
      <c r="G175" s="928"/>
    </row>
    <row r="176" spans="1:7" x14ac:dyDescent="0.2">
      <c r="A176" s="1943" t="s">
        <v>685</v>
      </c>
      <c r="B176" s="1944" t="s">
        <v>2056</v>
      </c>
      <c r="C176" s="1945">
        <v>3300</v>
      </c>
      <c r="D176" s="1946" t="s">
        <v>2060</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2446300</v>
      </c>
    </row>
    <row r="179" spans="1:7" ht="12" customHeight="1" x14ac:dyDescent="0.2">
      <c r="A179" s="1792"/>
      <c r="B179" s="1806"/>
      <c r="C179" s="1807"/>
      <c r="D179" s="1808" t="s">
        <v>2014</v>
      </c>
      <c r="E179" s="1809"/>
      <c r="F179" s="1811">
        <f>'PCTC-OEPP 27-28'!F77-F178</f>
        <v>1832193</v>
      </c>
    </row>
    <row r="180" spans="1:7" ht="12" customHeight="1" x14ac:dyDescent="0.2">
      <c r="A180" s="1792"/>
      <c r="B180" s="1806"/>
      <c r="C180" s="1807"/>
      <c r="D180" s="1808" t="s">
        <v>1924</v>
      </c>
      <c r="E180" s="1809"/>
      <c r="F180" s="1811">
        <f>'Cap Outlay Deprec 26'!I18</f>
        <v>0</v>
      </c>
    </row>
    <row r="181" spans="1:7" ht="12" customHeight="1" x14ac:dyDescent="0.2">
      <c r="A181" s="1792"/>
      <c r="B181" s="1806"/>
      <c r="C181" s="1807"/>
      <c r="D181" s="1808" t="s">
        <v>2015</v>
      </c>
      <c r="E181" s="1809"/>
      <c r="F181" s="1811">
        <f>F179+F180</f>
        <v>1832193</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2016</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141"/>
  <sheetViews>
    <sheetView showGridLines="0" zoomScale="75" zoomScaleNormal="75" workbookViewId="0">
      <pane ySplit="16" topLeftCell="A18" activePane="bottomLeft" state="frozen"/>
      <selection pane="bottomLeft" activeCell="A18" sqref="A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v>0</v>
      </c>
      <c r="B17" s="1957" t="s">
        <v>2102</v>
      </c>
      <c r="C17" s="1678">
        <v>0</v>
      </c>
      <c r="D17" s="1866">
        <v>0</v>
      </c>
      <c r="E17" s="1562">
        <f t="shared" ref="E17:E141" si="1">IF(D17&lt;=25000,D17,IF(D17&gt;25000,25000,0))</f>
        <v>0</v>
      </c>
      <c r="F17" s="1815">
        <f t="shared" si="0"/>
        <v>0</v>
      </c>
      <c r="G17" s="1816">
        <f>IF(F17=0,0,D17-F17)</f>
        <v>0</v>
      </c>
      <c r="H17" s="1669"/>
    </row>
    <row r="18" spans="1:8" x14ac:dyDescent="0.25">
      <c r="A18" s="1675"/>
      <c r="B18" s="1867"/>
      <c r="C18" s="1678"/>
      <c r="D18" s="1866"/>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8"/>
      <c r="C19" s="1678"/>
      <c r="D19" s="1866"/>
      <c r="E19" s="1562">
        <f t="shared" si="2"/>
        <v>0</v>
      </c>
      <c r="F19" s="1815">
        <f t="shared" si="3"/>
        <v>0</v>
      </c>
      <c r="G19" s="1816">
        <f t="shared" si="4"/>
        <v>0</v>
      </c>
    </row>
    <row r="20" spans="1:8" x14ac:dyDescent="0.25">
      <c r="A20" s="1675"/>
      <c r="B20" s="1867"/>
      <c r="C20" s="1678"/>
      <c r="D20" s="1866"/>
      <c r="E20" s="1562">
        <f t="shared" si="2"/>
        <v>0</v>
      </c>
      <c r="F20" s="1815">
        <f t="shared" si="3"/>
        <v>0</v>
      </c>
      <c r="G20" s="1816">
        <f t="shared" si="4"/>
        <v>0</v>
      </c>
    </row>
    <row r="21" spans="1:8" x14ac:dyDescent="0.25">
      <c r="A21" s="1675"/>
      <c r="B21" s="1867"/>
      <c r="C21" s="1678"/>
      <c r="D21" s="1866"/>
      <c r="E21" s="1562">
        <f t="shared" si="2"/>
        <v>0</v>
      </c>
      <c r="F21" s="1815">
        <f t="shared" si="3"/>
        <v>0</v>
      </c>
      <c r="G21" s="1816">
        <f t="shared" si="4"/>
        <v>0</v>
      </c>
    </row>
    <row r="22" spans="1:8" x14ac:dyDescent="0.25">
      <c r="A22" s="1675"/>
      <c r="B22" s="1867"/>
      <c r="C22" s="1678"/>
      <c r="D22" s="1866"/>
      <c r="E22" s="1562">
        <f t="shared" si="2"/>
        <v>0</v>
      </c>
      <c r="F22" s="1815">
        <f t="shared" si="3"/>
        <v>0</v>
      </c>
      <c r="G22" s="1816">
        <f t="shared" si="4"/>
        <v>0</v>
      </c>
    </row>
    <row r="23" spans="1:8" x14ac:dyDescent="0.25">
      <c r="A23" s="1675"/>
      <c r="B23" s="1867"/>
      <c r="C23" s="1678"/>
      <c r="D23" s="1866"/>
      <c r="E23" s="1562">
        <f t="shared" si="2"/>
        <v>0</v>
      </c>
      <c r="F23" s="1815">
        <f t="shared" si="3"/>
        <v>0</v>
      </c>
      <c r="G23" s="1816">
        <f t="shared" si="4"/>
        <v>0</v>
      </c>
    </row>
    <row r="24" spans="1:8" x14ac:dyDescent="0.25">
      <c r="A24" s="1675"/>
      <c r="B24" s="1868"/>
      <c r="C24" s="1678"/>
      <c r="D24" s="1866"/>
      <c r="E24" s="1562">
        <f t="shared" si="2"/>
        <v>0</v>
      </c>
      <c r="F24" s="1815">
        <f t="shared" si="3"/>
        <v>0</v>
      </c>
      <c r="G24" s="1816">
        <f t="shared" si="4"/>
        <v>0</v>
      </c>
    </row>
    <row r="25" spans="1:8" x14ac:dyDescent="0.25">
      <c r="A25" s="1675"/>
      <c r="B25" s="1867"/>
      <c r="C25" s="1678"/>
      <c r="D25" s="1866"/>
      <c r="E25" s="1562">
        <f t="shared" si="2"/>
        <v>0</v>
      </c>
      <c r="F25" s="1815">
        <f t="shared" si="3"/>
        <v>0</v>
      </c>
      <c r="G25" s="1816">
        <f t="shared" si="4"/>
        <v>0</v>
      </c>
    </row>
    <row r="26" spans="1:8" x14ac:dyDescent="0.25">
      <c r="A26" s="1675">
        <v>0</v>
      </c>
      <c r="B26" s="1957" t="s">
        <v>2102</v>
      </c>
      <c r="C26" s="1676">
        <v>0</v>
      </c>
      <c r="D26" s="1866">
        <v>0</v>
      </c>
      <c r="E26" s="1562">
        <f t="shared" si="2"/>
        <v>0</v>
      </c>
      <c r="F26" s="1815">
        <f t="shared" si="3"/>
        <v>0</v>
      </c>
      <c r="G26" s="1816">
        <f t="shared" si="4"/>
        <v>0</v>
      </c>
    </row>
    <row r="27" spans="1:8" x14ac:dyDescent="0.25">
      <c r="A27" s="1675">
        <v>0</v>
      </c>
      <c r="B27" s="1868"/>
      <c r="C27" s="1676"/>
      <c r="D27" s="1866"/>
      <c r="E27" s="1562">
        <f t="shared" si="2"/>
        <v>0</v>
      </c>
      <c r="F27" s="1815">
        <f t="shared" si="3"/>
        <v>0</v>
      </c>
      <c r="G27" s="1816">
        <f t="shared" si="4"/>
        <v>0</v>
      </c>
    </row>
    <row r="28" spans="1:8" x14ac:dyDescent="0.25">
      <c r="A28" s="1675"/>
      <c r="B28" s="1868"/>
      <c r="C28" s="1676"/>
      <c r="D28" s="1866"/>
      <c r="E28" s="1562">
        <f t="shared" si="2"/>
        <v>0</v>
      </c>
      <c r="F28" s="1815">
        <f t="shared" si="3"/>
        <v>0</v>
      </c>
      <c r="G28" s="1816">
        <f t="shared" si="4"/>
        <v>0</v>
      </c>
    </row>
    <row r="29" spans="1:8" x14ac:dyDescent="0.25">
      <c r="A29" s="1675"/>
      <c r="B29" s="1868"/>
      <c r="C29" s="1676"/>
      <c r="D29" s="1866"/>
      <c r="E29" s="1562">
        <f t="shared" si="2"/>
        <v>0</v>
      </c>
      <c r="F29" s="1815">
        <f t="shared" si="3"/>
        <v>0</v>
      </c>
      <c r="G29" s="1816">
        <f t="shared" si="4"/>
        <v>0</v>
      </c>
    </row>
    <row r="30" spans="1:8" x14ac:dyDescent="0.25">
      <c r="A30" s="1675"/>
      <c r="B30" s="1868"/>
      <c r="C30" s="1676"/>
      <c r="D30" s="1866"/>
      <c r="E30" s="1562">
        <f t="shared" si="2"/>
        <v>0</v>
      </c>
      <c r="F30" s="1815">
        <f t="shared" si="3"/>
        <v>0</v>
      </c>
      <c r="G30" s="1816">
        <f t="shared" si="4"/>
        <v>0</v>
      </c>
    </row>
    <row r="31" spans="1:8" x14ac:dyDescent="0.25">
      <c r="A31" s="1675"/>
      <c r="B31" s="1868"/>
      <c r="C31" s="1676"/>
      <c r="D31" s="1866"/>
      <c r="E31" s="1562">
        <f t="shared" si="2"/>
        <v>0</v>
      </c>
      <c r="F31" s="1815">
        <f t="shared" si="3"/>
        <v>0</v>
      </c>
      <c r="G31" s="1816">
        <f t="shared" si="4"/>
        <v>0</v>
      </c>
    </row>
    <row r="32" spans="1:8" x14ac:dyDescent="0.25">
      <c r="A32" s="1675"/>
      <c r="B32" s="1868"/>
      <c r="C32" s="1676"/>
      <c r="D32" s="1866"/>
      <c r="E32" s="1562">
        <f t="shared" si="2"/>
        <v>0</v>
      </c>
      <c r="F32" s="1815">
        <f t="shared" si="3"/>
        <v>0</v>
      </c>
      <c r="G32" s="1816">
        <f t="shared" si="4"/>
        <v>0</v>
      </c>
    </row>
    <row r="33" spans="1:7" x14ac:dyDescent="0.25">
      <c r="A33" s="1675"/>
      <c r="B33" s="1868"/>
      <c r="C33" s="1676"/>
      <c r="D33" s="1866"/>
      <c r="E33" s="1562">
        <f t="shared" si="2"/>
        <v>0</v>
      </c>
      <c r="F33" s="1815">
        <f t="shared" si="3"/>
        <v>0</v>
      </c>
      <c r="G33" s="1816">
        <f t="shared" si="4"/>
        <v>0</v>
      </c>
    </row>
    <row r="34" spans="1:7" x14ac:dyDescent="0.25">
      <c r="A34" s="1675"/>
      <c r="B34" s="1868"/>
      <c r="C34" s="1676"/>
      <c r="D34" s="1866"/>
      <c r="E34" s="1562">
        <f t="shared" si="2"/>
        <v>0</v>
      </c>
      <c r="F34" s="1815">
        <f t="shared" si="3"/>
        <v>0</v>
      </c>
      <c r="G34" s="1816">
        <f t="shared" si="4"/>
        <v>0</v>
      </c>
    </row>
    <row r="35" spans="1:7" x14ac:dyDescent="0.25">
      <c r="A35" s="1675"/>
      <c r="B35" s="1868"/>
      <c r="C35" s="1676"/>
      <c r="D35" s="1866"/>
      <c r="E35" s="1562">
        <f t="shared" si="2"/>
        <v>0</v>
      </c>
      <c r="F35" s="1815">
        <f t="shared" si="3"/>
        <v>0</v>
      </c>
      <c r="G35" s="1816">
        <f t="shared" si="4"/>
        <v>0</v>
      </c>
    </row>
    <row r="36" spans="1:7" x14ac:dyDescent="0.25">
      <c r="A36" s="1675"/>
      <c r="B36" s="1868"/>
      <c r="C36" s="1676"/>
      <c r="D36" s="1866"/>
      <c r="E36" s="1562">
        <f t="shared" si="2"/>
        <v>0</v>
      </c>
      <c r="F36" s="1815">
        <f t="shared" si="3"/>
        <v>0</v>
      </c>
      <c r="G36" s="1816">
        <f t="shared" si="4"/>
        <v>0</v>
      </c>
    </row>
    <row r="37" spans="1:7" x14ac:dyDescent="0.25">
      <c r="A37" s="1675"/>
      <c r="B37" s="1868"/>
      <c r="C37" s="1676"/>
      <c r="D37" s="1866"/>
      <c r="E37" s="1562">
        <f t="shared" si="2"/>
        <v>0</v>
      </c>
      <c r="F37" s="1815">
        <f t="shared" si="3"/>
        <v>0</v>
      </c>
      <c r="G37" s="1816">
        <f t="shared" si="4"/>
        <v>0</v>
      </c>
    </row>
    <row r="38" spans="1:7" x14ac:dyDescent="0.25">
      <c r="A38" s="1675"/>
      <c r="B38" s="1689"/>
      <c r="C38" s="1676"/>
      <c r="D38" s="1866"/>
      <c r="E38" s="1562">
        <f t="shared" si="2"/>
        <v>0</v>
      </c>
      <c r="F38" s="1815">
        <f t="shared" si="3"/>
        <v>0</v>
      </c>
      <c r="G38" s="1816">
        <f t="shared" si="4"/>
        <v>0</v>
      </c>
    </row>
    <row r="39" spans="1:7" x14ac:dyDescent="0.25">
      <c r="A39" s="1675"/>
      <c r="B39" s="1689"/>
      <c r="C39" s="1676"/>
      <c r="D39" s="1866"/>
      <c r="E39" s="1562">
        <f t="shared" si="2"/>
        <v>0</v>
      </c>
      <c r="F39" s="1815">
        <f t="shared" si="3"/>
        <v>0</v>
      </c>
      <c r="G39" s="1816">
        <f t="shared" si="4"/>
        <v>0</v>
      </c>
    </row>
    <row r="40" spans="1:7" x14ac:dyDescent="0.25">
      <c r="A40" s="1675"/>
      <c r="B40" s="1689"/>
      <c r="C40" s="1676"/>
      <c r="D40" s="1866"/>
      <c r="E40" s="1562">
        <f t="shared" si="2"/>
        <v>0</v>
      </c>
      <c r="F40" s="1815">
        <f t="shared" si="3"/>
        <v>0</v>
      </c>
      <c r="G40" s="1816">
        <f t="shared" si="4"/>
        <v>0</v>
      </c>
    </row>
    <row r="41" spans="1:7" x14ac:dyDescent="0.25">
      <c r="A41" s="1675"/>
      <c r="B41" s="1689"/>
      <c r="C41" s="1676"/>
      <c r="D41" s="1866"/>
      <c r="E41" s="1562">
        <f t="shared" si="2"/>
        <v>0</v>
      </c>
      <c r="F41" s="1815">
        <f t="shared" si="3"/>
        <v>0</v>
      </c>
      <c r="G41" s="1816">
        <f t="shared" si="4"/>
        <v>0</v>
      </c>
    </row>
    <row r="42" spans="1:7" x14ac:dyDescent="0.25">
      <c r="A42" s="1675"/>
      <c r="B42" s="1689"/>
      <c r="C42" s="1676"/>
      <c r="D42" s="1866"/>
      <c r="E42" s="1562">
        <f t="shared" si="2"/>
        <v>0</v>
      </c>
      <c r="F42" s="1815">
        <f t="shared" si="3"/>
        <v>0</v>
      </c>
      <c r="G42" s="1816">
        <f t="shared" si="4"/>
        <v>0</v>
      </c>
    </row>
    <row r="43" spans="1:7" x14ac:dyDescent="0.25">
      <c r="A43" s="1675"/>
      <c r="B43" s="1689"/>
      <c r="C43" s="1676"/>
      <c r="D43" s="1866"/>
      <c r="E43" s="1562">
        <f t="shared" si="2"/>
        <v>0</v>
      </c>
      <c r="F43" s="1815">
        <f t="shared" si="3"/>
        <v>0</v>
      </c>
      <c r="G43" s="1816">
        <f t="shared" si="4"/>
        <v>0</v>
      </c>
    </row>
    <row r="44" spans="1:7" x14ac:dyDescent="0.25">
      <c r="A44" s="1675"/>
      <c r="B44" s="1689"/>
      <c r="C44" s="1676"/>
      <c r="D44" s="1866"/>
      <c r="E44" s="1562">
        <f t="shared" si="2"/>
        <v>0</v>
      </c>
      <c r="F44" s="1815">
        <f t="shared" si="3"/>
        <v>0</v>
      </c>
      <c r="G44" s="1816">
        <f t="shared" si="4"/>
        <v>0</v>
      </c>
    </row>
    <row r="45" spans="1:7" x14ac:dyDescent="0.25">
      <c r="A45" s="1675"/>
      <c r="B45" s="1689"/>
      <c r="C45" s="1676"/>
      <c r="D45" s="1866"/>
      <c r="E45" s="1562">
        <f t="shared" si="2"/>
        <v>0</v>
      </c>
      <c r="F45" s="1815">
        <f t="shared" si="3"/>
        <v>0</v>
      </c>
      <c r="G45" s="1816">
        <f t="shared" si="4"/>
        <v>0</v>
      </c>
    </row>
    <row r="46" spans="1:7" x14ac:dyDescent="0.25">
      <c r="A46" s="1675"/>
      <c r="B46" s="1689"/>
      <c r="C46" s="1676"/>
      <c r="D46" s="1866"/>
      <c r="E46" s="1562">
        <f t="shared" si="2"/>
        <v>0</v>
      </c>
      <c r="F46" s="1815">
        <f t="shared" si="3"/>
        <v>0</v>
      </c>
      <c r="G46" s="1816">
        <f t="shared" si="4"/>
        <v>0</v>
      </c>
    </row>
    <row r="47" spans="1:7" x14ac:dyDescent="0.25">
      <c r="A47" s="1675"/>
      <c r="B47" s="1689"/>
      <c r="C47" s="1676"/>
      <c r="D47" s="1866"/>
      <c r="E47" s="1562">
        <f t="shared" si="2"/>
        <v>0</v>
      </c>
      <c r="F47" s="1815">
        <f t="shared" si="3"/>
        <v>0</v>
      </c>
      <c r="G47" s="1816">
        <f t="shared" si="4"/>
        <v>0</v>
      </c>
    </row>
    <row r="48" spans="1:7" x14ac:dyDescent="0.25">
      <c r="A48" s="1675"/>
      <c r="B48" s="1689"/>
      <c r="C48" s="1676"/>
      <c r="D48" s="1866"/>
      <c r="E48" s="1562">
        <f t="shared" si="2"/>
        <v>0</v>
      </c>
      <c r="F48" s="1815">
        <f t="shared" si="3"/>
        <v>0</v>
      </c>
      <c r="G48" s="1816">
        <f t="shared" si="4"/>
        <v>0</v>
      </c>
    </row>
    <row r="49" spans="1:7" x14ac:dyDescent="0.25">
      <c r="A49" s="1675"/>
      <c r="B49" s="1689"/>
      <c r="C49" s="1676"/>
      <c r="D49" s="1866"/>
      <c r="E49" s="1562">
        <f t="shared" si="2"/>
        <v>0</v>
      </c>
      <c r="F49" s="1815">
        <f t="shared" si="3"/>
        <v>0</v>
      </c>
      <c r="G49" s="1816">
        <f t="shared" si="4"/>
        <v>0</v>
      </c>
    </row>
    <row r="50" spans="1:7" x14ac:dyDescent="0.25">
      <c r="A50" s="1675"/>
      <c r="B50" s="1689"/>
      <c r="C50" s="1676"/>
      <c r="D50" s="1866"/>
      <c r="E50" s="1562">
        <f t="shared" si="2"/>
        <v>0</v>
      </c>
      <c r="F50" s="1815">
        <f t="shared" si="3"/>
        <v>0</v>
      </c>
      <c r="G50" s="1816">
        <f t="shared" si="4"/>
        <v>0</v>
      </c>
    </row>
    <row r="51" spans="1:7" x14ac:dyDescent="0.25">
      <c r="A51" s="1675"/>
      <c r="B51" s="1689"/>
      <c r="C51" s="1676"/>
      <c r="D51" s="1866"/>
      <c r="E51" s="1562">
        <f t="shared" si="2"/>
        <v>0</v>
      </c>
      <c r="F51" s="1815">
        <f t="shared" si="3"/>
        <v>0</v>
      </c>
      <c r="G51" s="1816">
        <f t="shared" si="4"/>
        <v>0</v>
      </c>
    </row>
    <row r="52" spans="1:7" x14ac:dyDescent="0.25">
      <c r="A52" s="1675"/>
      <c r="B52" s="1689"/>
      <c r="C52" s="1676"/>
      <c r="D52" s="1866"/>
      <c r="E52" s="1562">
        <f t="shared" si="2"/>
        <v>0</v>
      </c>
      <c r="F52" s="1815">
        <f t="shared" si="3"/>
        <v>0</v>
      </c>
      <c r="G52" s="1816">
        <f t="shared" si="4"/>
        <v>0</v>
      </c>
    </row>
    <row r="53" spans="1:7" x14ac:dyDescent="0.25">
      <c r="A53" s="1675"/>
      <c r="B53" s="1689"/>
      <c r="C53" s="1676"/>
      <c r="D53" s="1866"/>
      <c r="E53" s="1562">
        <f t="shared" si="2"/>
        <v>0</v>
      </c>
      <c r="F53" s="1815">
        <f t="shared" si="3"/>
        <v>0</v>
      </c>
      <c r="G53" s="1816">
        <f t="shared" si="4"/>
        <v>0</v>
      </c>
    </row>
    <row r="54" spans="1:7" x14ac:dyDescent="0.25">
      <c r="A54" s="1675"/>
      <c r="B54" s="1689"/>
      <c r="C54" s="1676"/>
      <c r="D54" s="1866"/>
      <c r="E54" s="1562">
        <f t="shared" si="2"/>
        <v>0</v>
      </c>
      <c r="F54" s="1815">
        <f t="shared" si="3"/>
        <v>0</v>
      </c>
      <c r="G54" s="1816">
        <f t="shared" si="4"/>
        <v>0</v>
      </c>
    </row>
    <row r="55" spans="1:7" x14ac:dyDescent="0.25">
      <c r="A55" s="1675"/>
      <c r="B55" s="1689"/>
      <c r="C55" s="1676"/>
      <c r="D55" s="1866"/>
      <c r="E55" s="1562">
        <f t="shared" si="2"/>
        <v>0</v>
      </c>
      <c r="F55" s="1815">
        <f t="shared" si="3"/>
        <v>0</v>
      </c>
      <c r="G55" s="1816">
        <f t="shared" si="4"/>
        <v>0</v>
      </c>
    </row>
    <row r="56" spans="1:7" x14ac:dyDescent="0.25">
      <c r="A56" s="1675"/>
      <c r="B56" s="1689"/>
      <c r="C56" s="1676"/>
      <c r="D56" s="1866"/>
      <c r="E56" s="1562">
        <f t="shared" si="2"/>
        <v>0</v>
      </c>
      <c r="F56" s="1815">
        <f t="shared" si="3"/>
        <v>0</v>
      </c>
      <c r="G56" s="1816">
        <f t="shared" si="4"/>
        <v>0</v>
      </c>
    </row>
    <row r="57" spans="1:7" x14ac:dyDescent="0.25">
      <c r="A57" s="1675"/>
      <c r="B57" s="1689"/>
      <c r="C57" s="1676"/>
      <c r="D57" s="1866"/>
      <c r="E57" s="1562">
        <f t="shared" si="2"/>
        <v>0</v>
      </c>
      <c r="F57" s="1815">
        <f t="shared" si="3"/>
        <v>0</v>
      </c>
      <c r="G57" s="1816">
        <f t="shared" si="4"/>
        <v>0</v>
      </c>
    </row>
    <row r="58" spans="1:7" x14ac:dyDescent="0.25">
      <c r="A58" s="1675"/>
      <c r="B58" s="1689"/>
      <c r="C58" s="1676"/>
      <c r="D58" s="1866"/>
      <c r="E58" s="1562">
        <f t="shared" si="2"/>
        <v>0</v>
      </c>
      <c r="F58" s="1815">
        <f t="shared" si="3"/>
        <v>0</v>
      </c>
      <c r="G58" s="1816">
        <f t="shared" si="4"/>
        <v>0</v>
      </c>
    </row>
    <row r="59" spans="1:7" x14ac:dyDescent="0.25">
      <c r="A59" s="1675"/>
      <c r="B59" s="1689"/>
      <c r="C59" s="1676"/>
      <c r="D59" s="1866"/>
      <c r="E59" s="1562">
        <f t="shared" si="2"/>
        <v>0</v>
      </c>
      <c r="F59" s="1815">
        <f t="shared" si="3"/>
        <v>0</v>
      </c>
      <c r="G59" s="1816">
        <f t="shared" si="4"/>
        <v>0</v>
      </c>
    </row>
    <row r="60" spans="1:7" x14ac:dyDescent="0.25">
      <c r="A60" s="1675"/>
      <c r="B60" s="1689"/>
      <c r="C60" s="1676"/>
      <c r="D60" s="1866"/>
      <c r="E60" s="1562">
        <f t="shared" si="2"/>
        <v>0</v>
      </c>
      <c r="F60" s="1815">
        <f t="shared" si="3"/>
        <v>0</v>
      </c>
      <c r="G60" s="1816">
        <f t="shared" si="4"/>
        <v>0</v>
      </c>
    </row>
    <row r="61" spans="1:7" x14ac:dyDescent="0.25">
      <c r="A61" s="1675"/>
      <c r="B61" s="1689"/>
      <c r="C61" s="1676"/>
      <c r="D61" s="1866"/>
      <c r="E61" s="1562">
        <f t="shared" si="2"/>
        <v>0</v>
      </c>
      <c r="F61" s="1815">
        <f t="shared" si="3"/>
        <v>0</v>
      </c>
      <c r="G61" s="1816">
        <f t="shared" si="4"/>
        <v>0</v>
      </c>
    </row>
    <row r="62" spans="1:7" x14ac:dyDescent="0.25">
      <c r="A62" s="1675"/>
      <c r="B62" s="1689"/>
      <c r="C62" s="1676"/>
      <c r="D62" s="1866"/>
      <c r="E62" s="1562">
        <f t="shared" si="2"/>
        <v>0</v>
      </c>
      <c r="F62" s="1815">
        <f t="shared" si="3"/>
        <v>0</v>
      </c>
      <c r="G62" s="1816">
        <f t="shared" si="4"/>
        <v>0</v>
      </c>
    </row>
    <row r="63" spans="1:7" x14ac:dyDescent="0.25">
      <c r="A63" s="1675"/>
      <c r="B63" s="1689"/>
      <c r="C63" s="1676"/>
      <c r="D63" s="1866"/>
      <c r="E63" s="1562">
        <f t="shared" si="2"/>
        <v>0</v>
      </c>
      <c r="F63" s="1815">
        <f t="shared" si="3"/>
        <v>0</v>
      </c>
      <c r="G63" s="1816">
        <f t="shared" si="4"/>
        <v>0</v>
      </c>
    </row>
    <row r="64" spans="1:7" x14ac:dyDescent="0.25">
      <c r="A64" s="1677"/>
      <c r="B64" s="1689"/>
      <c r="C64" s="1678"/>
      <c r="D64" s="1866"/>
      <c r="E64" s="1562">
        <f t="shared" si="2"/>
        <v>0</v>
      </c>
      <c r="F64" s="1815">
        <f t="shared" si="3"/>
        <v>0</v>
      </c>
      <c r="G64" s="1816">
        <f t="shared" si="4"/>
        <v>0</v>
      </c>
    </row>
    <row r="65" spans="1:7" x14ac:dyDescent="0.25">
      <c r="A65" s="1675"/>
      <c r="B65" s="1689"/>
      <c r="C65" s="1676"/>
      <c r="D65" s="1866"/>
      <c r="E65" s="1562">
        <f t="shared" si="2"/>
        <v>0</v>
      </c>
      <c r="F65" s="1815">
        <f t="shared" si="3"/>
        <v>0</v>
      </c>
      <c r="G65" s="1816">
        <f t="shared" si="4"/>
        <v>0</v>
      </c>
    </row>
    <row r="66" spans="1:7" x14ac:dyDescent="0.25">
      <c r="A66" s="1675"/>
      <c r="B66" s="1689"/>
      <c r="C66" s="1676"/>
      <c r="D66" s="1866"/>
      <c r="E66" s="1562">
        <f t="shared" si="2"/>
        <v>0</v>
      </c>
      <c r="F66" s="1815">
        <f t="shared" si="3"/>
        <v>0</v>
      </c>
      <c r="G66" s="1816">
        <f t="shared" si="4"/>
        <v>0</v>
      </c>
    </row>
    <row r="67" spans="1:7" x14ac:dyDescent="0.25">
      <c r="A67" s="1675"/>
      <c r="B67" s="1689"/>
      <c r="C67" s="1676"/>
      <c r="D67" s="1866"/>
      <c r="E67" s="1562">
        <f t="shared" si="2"/>
        <v>0</v>
      </c>
      <c r="F67" s="1815">
        <f t="shared" si="3"/>
        <v>0</v>
      </c>
      <c r="G67" s="1816">
        <f t="shared" si="4"/>
        <v>0</v>
      </c>
    </row>
    <row r="68" spans="1:7" x14ac:dyDescent="0.25">
      <c r="A68" s="1675"/>
      <c r="B68" s="1689"/>
      <c r="C68" s="1676"/>
      <c r="D68" s="1866"/>
      <c r="E68" s="1562">
        <f t="shared" si="2"/>
        <v>0</v>
      </c>
      <c r="F68" s="1815">
        <f t="shared" si="3"/>
        <v>0</v>
      </c>
      <c r="G68" s="1816">
        <f t="shared" si="4"/>
        <v>0</v>
      </c>
    </row>
    <row r="69" spans="1:7" x14ac:dyDescent="0.25">
      <c r="A69" s="1675"/>
      <c r="B69" s="1689"/>
      <c r="C69" s="1676"/>
      <c r="D69" s="1866"/>
      <c r="E69" s="1562">
        <f t="shared" si="2"/>
        <v>0</v>
      </c>
      <c r="F69" s="1815">
        <f t="shared" si="3"/>
        <v>0</v>
      </c>
      <c r="G69" s="1816">
        <f t="shared" si="4"/>
        <v>0</v>
      </c>
    </row>
    <row r="70" spans="1:7" x14ac:dyDescent="0.25">
      <c r="A70" s="1675"/>
      <c r="B70" s="1689"/>
      <c r="C70" s="1676"/>
      <c r="D70" s="1866"/>
      <c r="E70" s="1562">
        <f t="shared" si="2"/>
        <v>0</v>
      </c>
      <c r="F70" s="1815">
        <f t="shared" si="3"/>
        <v>0</v>
      </c>
      <c r="G70" s="1816">
        <f t="shared" si="4"/>
        <v>0</v>
      </c>
    </row>
    <row r="71" spans="1:7" x14ac:dyDescent="0.25">
      <c r="A71" s="1675"/>
      <c r="B71" s="1689"/>
      <c r="C71" s="1676"/>
      <c r="D71" s="1866"/>
      <c r="E71" s="1562">
        <f t="shared" si="2"/>
        <v>0</v>
      </c>
      <c r="F71" s="1815">
        <f t="shared" si="3"/>
        <v>0</v>
      </c>
      <c r="G71" s="1816">
        <f t="shared" si="4"/>
        <v>0</v>
      </c>
    </row>
    <row r="72" spans="1:7" x14ac:dyDescent="0.25">
      <c r="A72" s="1675"/>
      <c r="B72" s="1689"/>
      <c r="C72" s="1676"/>
      <c r="D72" s="1866"/>
      <c r="E72" s="1562">
        <f t="shared" si="2"/>
        <v>0</v>
      </c>
      <c r="F72" s="1815">
        <f t="shared" si="3"/>
        <v>0</v>
      </c>
      <c r="G72" s="1816">
        <f t="shared" si="4"/>
        <v>0</v>
      </c>
    </row>
    <row r="73" spans="1:7" x14ac:dyDescent="0.25">
      <c r="A73" s="1675"/>
      <c r="B73" s="1689"/>
      <c r="C73" s="1676"/>
      <c r="D73" s="1866"/>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6"/>
      <c r="E74" s="1562">
        <f t="shared" si="5"/>
        <v>0</v>
      </c>
      <c r="F74" s="1815">
        <f t="shared" si="6"/>
        <v>0</v>
      </c>
      <c r="G74" s="1816">
        <f t="shared" si="7"/>
        <v>0</v>
      </c>
    </row>
    <row r="75" spans="1:7" x14ac:dyDescent="0.25">
      <c r="A75" s="1675"/>
      <c r="B75" s="1689"/>
      <c r="C75" s="1676"/>
      <c r="D75" s="1866"/>
      <c r="E75" s="1562">
        <f t="shared" si="5"/>
        <v>0</v>
      </c>
      <c r="F75" s="1815">
        <f t="shared" si="6"/>
        <v>0</v>
      </c>
      <c r="G75" s="1816">
        <f t="shared" si="7"/>
        <v>0</v>
      </c>
    </row>
    <row r="76" spans="1:7" x14ac:dyDescent="0.25">
      <c r="A76" s="1675"/>
      <c r="B76" s="1689"/>
      <c r="C76" s="1676"/>
      <c r="D76" s="1866"/>
      <c r="E76" s="1562">
        <f t="shared" si="5"/>
        <v>0</v>
      </c>
      <c r="F76" s="1815">
        <f t="shared" si="6"/>
        <v>0</v>
      </c>
      <c r="G76" s="1816">
        <f t="shared" si="7"/>
        <v>0</v>
      </c>
    </row>
    <row r="77" spans="1:7" x14ac:dyDescent="0.25">
      <c r="A77" s="1675"/>
      <c r="B77" s="1689"/>
      <c r="C77" s="1676"/>
      <c r="D77" s="1866"/>
      <c r="E77" s="1562">
        <f t="shared" si="5"/>
        <v>0</v>
      </c>
      <c r="F77" s="1815">
        <f t="shared" si="6"/>
        <v>0</v>
      </c>
      <c r="G77" s="1816">
        <f t="shared" si="7"/>
        <v>0</v>
      </c>
    </row>
    <row r="78" spans="1:7" x14ac:dyDescent="0.25">
      <c r="A78" s="1675"/>
      <c r="B78" s="1689"/>
      <c r="C78" s="1676"/>
      <c r="D78" s="1866"/>
      <c r="E78" s="1562">
        <f t="shared" si="5"/>
        <v>0</v>
      </c>
      <c r="F78" s="1815">
        <f t="shared" si="6"/>
        <v>0</v>
      </c>
      <c r="G78" s="1816">
        <f t="shared" si="7"/>
        <v>0</v>
      </c>
    </row>
    <row r="79" spans="1:7" x14ac:dyDescent="0.25">
      <c r="A79" s="1675"/>
      <c r="B79" s="1689"/>
      <c r="C79" s="1676"/>
      <c r="D79" s="1866"/>
      <c r="E79" s="1562">
        <f t="shared" si="5"/>
        <v>0</v>
      </c>
      <c r="F79" s="1815">
        <f t="shared" si="6"/>
        <v>0</v>
      </c>
      <c r="G79" s="1816">
        <f t="shared" si="7"/>
        <v>0</v>
      </c>
    </row>
    <row r="80" spans="1:7" x14ac:dyDescent="0.25">
      <c r="A80" s="1675"/>
      <c r="B80" s="1689"/>
      <c r="C80" s="1676"/>
      <c r="D80" s="1866"/>
      <c r="E80" s="1562">
        <f t="shared" si="5"/>
        <v>0</v>
      </c>
      <c r="F80" s="1815">
        <f t="shared" si="6"/>
        <v>0</v>
      </c>
      <c r="G80" s="1816">
        <f t="shared" si="7"/>
        <v>0</v>
      </c>
    </row>
    <row r="81" spans="1:7" x14ac:dyDescent="0.25">
      <c r="A81" s="1675"/>
      <c r="B81" s="1689"/>
      <c r="C81" s="1676"/>
      <c r="D81" s="1866"/>
      <c r="E81" s="1562">
        <f t="shared" si="5"/>
        <v>0</v>
      </c>
      <c r="F81" s="1815">
        <f t="shared" si="6"/>
        <v>0</v>
      </c>
      <c r="G81" s="1816">
        <f t="shared" si="7"/>
        <v>0</v>
      </c>
    </row>
    <row r="82" spans="1:7" x14ac:dyDescent="0.25">
      <c r="A82" s="1675"/>
      <c r="B82" s="1689"/>
      <c r="C82" s="1676"/>
      <c r="D82" s="1866"/>
      <c r="E82" s="1562">
        <f t="shared" si="5"/>
        <v>0</v>
      </c>
      <c r="F82" s="1815">
        <f t="shared" si="6"/>
        <v>0</v>
      </c>
      <c r="G82" s="1816">
        <f t="shared" si="7"/>
        <v>0</v>
      </c>
    </row>
    <row r="83" spans="1:7" x14ac:dyDescent="0.25">
      <c r="A83" s="1675"/>
      <c r="B83" s="1689"/>
      <c r="C83" s="1676"/>
      <c r="D83" s="1866"/>
      <c r="E83" s="1562">
        <f t="shared" si="5"/>
        <v>0</v>
      </c>
      <c r="F83" s="1815">
        <f t="shared" si="6"/>
        <v>0</v>
      </c>
      <c r="G83" s="1816">
        <f t="shared" si="7"/>
        <v>0</v>
      </c>
    </row>
    <row r="84" spans="1:7" x14ac:dyDescent="0.25">
      <c r="A84" s="1675"/>
      <c r="B84" s="1689"/>
      <c r="C84" s="1676"/>
      <c r="D84" s="1866"/>
      <c r="E84" s="1562">
        <f t="shared" si="5"/>
        <v>0</v>
      </c>
      <c r="F84" s="1815">
        <f t="shared" si="6"/>
        <v>0</v>
      </c>
      <c r="G84" s="1816">
        <f t="shared" si="7"/>
        <v>0</v>
      </c>
    </row>
    <row r="85" spans="1:7" x14ac:dyDescent="0.25">
      <c r="A85" s="1675"/>
      <c r="B85" s="1689"/>
      <c r="C85" s="1676"/>
      <c r="D85" s="1866"/>
      <c r="E85" s="1562">
        <f t="shared" si="2"/>
        <v>0</v>
      </c>
      <c r="F85" s="1815">
        <f t="shared" si="3"/>
        <v>0</v>
      </c>
      <c r="G85" s="1816">
        <f t="shared" si="4"/>
        <v>0</v>
      </c>
    </row>
    <row r="86" spans="1:7" x14ac:dyDescent="0.25">
      <c r="A86" s="1675"/>
      <c r="B86" s="1689"/>
      <c r="C86" s="1676"/>
      <c r="D86" s="1866"/>
      <c r="E86" s="1562">
        <f t="shared" si="2"/>
        <v>0</v>
      </c>
      <c r="F86" s="1815">
        <f t="shared" si="3"/>
        <v>0</v>
      </c>
      <c r="G86" s="1816">
        <f t="shared" si="4"/>
        <v>0</v>
      </c>
    </row>
    <row r="87" spans="1:7" x14ac:dyDescent="0.25">
      <c r="A87" s="1675"/>
      <c r="B87" s="1689"/>
      <c r="C87" s="1676"/>
      <c r="D87" s="1866"/>
      <c r="E87" s="1562">
        <f t="shared" si="2"/>
        <v>0</v>
      </c>
      <c r="F87" s="1815">
        <f t="shared" si="3"/>
        <v>0</v>
      </c>
      <c r="G87" s="1816">
        <f t="shared" si="4"/>
        <v>0</v>
      </c>
    </row>
    <row r="88" spans="1:7" x14ac:dyDescent="0.25">
      <c r="A88" s="1675"/>
      <c r="B88" s="1689"/>
      <c r="C88" s="1676"/>
      <c r="D88" s="1866"/>
      <c r="E88" s="1562">
        <f t="shared" si="2"/>
        <v>0</v>
      </c>
      <c r="F88" s="1815">
        <f t="shared" si="3"/>
        <v>0</v>
      </c>
      <c r="G88" s="1816">
        <f t="shared" si="4"/>
        <v>0</v>
      </c>
    </row>
    <row r="89" spans="1:7" x14ac:dyDescent="0.25">
      <c r="A89" s="1675"/>
      <c r="B89" s="1689"/>
      <c r="C89" s="1676"/>
      <c r="D89" s="1866"/>
      <c r="E89" s="1562">
        <f t="shared" si="2"/>
        <v>0</v>
      </c>
      <c r="F89" s="1815">
        <f t="shared" si="3"/>
        <v>0</v>
      </c>
      <c r="G89" s="1816">
        <f t="shared" si="4"/>
        <v>0</v>
      </c>
    </row>
    <row r="90" spans="1:7" x14ac:dyDescent="0.25">
      <c r="A90" s="1675"/>
      <c r="B90" s="1689"/>
      <c r="C90" s="1676"/>
      <c r="D90" s="1866"/>
      <c r="E90" s="1562">
        <f t="shared" si="2"/>
        <v>0</v>
      </c>
      <c r="F90" s="1815">
        <f t="shared" si="3"/>
        <v>0</v>
      </c>
      <c r="G90" s="1816">
        <f t="shared" si="4"/>
        <v>0</v>
      </c>
    </row>
    <row r="91" spans="1:7" x14ac:dyDescent="0.25">
      <c r="A91" s="1675"/>
      <c r="B91" s="1689"/>
      <c r="C91" s="1676"/>
      <c r="D91" s="1866"/>
      <c r="E91" s="1562">
        <f t="shared" si="2"/>
        <v>0</v>
      </c>
      <c r="F91" s="1815">
        <f t="shared" si="3"/>
        <v>0</v>
      </c>
      <c r="G91" s="1816">
        <f t="shared" si="4"/>
        <v>0</v>
      </c>
    </row>
    <row r="92" spans="1:7" x14ac:dyDescent="0.25">
      <c r="A92" s="1675"/>
      <c r="B92" s="1689"/>
      <c r="C92" s="1676"/>
      <c r="D92" s="1866"/>
      <c r="E92" s="1562">
        <f t="shared" si="2"/>
        <v>0</v>
      </c>
      <c r="F92" s="1815">
        <f t="shared" si="3"/>
        <v>0</v>
      </c>
      <c r="G92" s="1816">
        <f t="shared" si="4"/>
        <v>0</v>
      </c>
    </row>
    <row r="93" spans="1:7" x14ac:dyDescent="0.25">
      <c r="A93" s="1675"/>
      <c r="B93" s="1689"/>
      <c r="C93" s="1676"/>
      <c r="D93" s="1866"/>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6"/>
      <c r="E94" s="1562">
        <f t="shared" si="2"/>
        <v>0</v>
      </c>
      <c r="F94" s="1815">
        <f t="shared" si="3"/>
        <v>0</v>
      </c>
      <c r="G94" s="1816">
        <f t="shared" si="4"/>
        <v>0</v>
      </c>
    </row>
    <row r="95" spans="1:7" x14ac:dyDescent="0.25">
      <c r="A95" s="1675"/>
      <c r="B95" s="1689"/>
      <c r="C95" s="1676"/>
      <c r="D95" s="1866"/>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6"/>
      <c r="E96" s="1562">
        <f t="shared" si="11"/>
        <v>0</v>
      </c>
      <c r="F96" s="1815">
        <f t="shared" si="12"/>
        <v>0</v>
      </c>
      <c r="G96" s="1816">
        <f t="shared" si="13"/>
        <v>0</v>
      </c>
    </row>
    <row r="97" spans="1:7" x14ac:dyDescent="0.25">
      <c r="A97" s="1675"/>
      <c r="B97" s="1689"/>
      <c r="C97" s="1676"/>
      <c r="D97" s="1866"/>
      <c r="E97" s="1562">
        <f t="shared" si="11"/>
        <v>0</v>
      </c>
      <c r="F97" s="1815">
        <f t="shared" si="12"/>
        <v>0</v>
      </c>
      <c r="G97" s="1816">
        <f t="shared" si="13"/>
        <v>0</v>
      </c>
    </row>
    <row r="98" spans="1:7" x14ac:dyDescent="0.25">
      <c r="A98" s="1675"/>
      <c r="B98" s="1689"/>
      <c r="C98" s="1676"/>
      <c r="D98" s="1866"/>
      <c r="E98" s="1562">
        <f t="shared" si="11"/>
        <v>0</v>
      </c>
      <c r="F98" s="1815">
        <f t="shared" si="12"/>
        <v>0</v>
      </c>
      <c r="G98" s="1816">
        <f t="shared" si="13"/>
        <v>0</v>
      </c>
    </row>
    <row r="99" spans="1:7" x14ac:dyDescent="0.25">
      <c r="A99" s="1675"/>
      <c r="B99" s="1689"/>
      <c r="C99" s="1676"/>
      <c r="D99" s="1866"/>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6"/>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6"/>
      <c r="E101" s="1562">
        <f t="shared" si="17"/>
        <v>0</v>
      </c>
      <c r="F101" s="1815">
        <f t="shared" si="18"/>
        <v>0</v>
      </c>
      <c r="G101" s="1816">
        <f t="shared" si="19"/>
        <v>0</v>
      </c>
    </row>
    <row r="102" spans="1:7" x14ac:dyDescent="0.25">
      <c r="A102" s="1675"/>
      <c r="B102" s="1689"/>
      <c r="C102" s="1676"/>
      <c r="D102" s="1866"/>
      <c r="E102" s="1562">
        <f t="shared" si="17"/>
        <v>0</v>
      </c>
      <c r="F102" s="1815">
        <f t="shared" si="18"/>
        <v>0</v>
      </c>
      <c r="G102" s="1816">
        <f t="shared" si="19"/>
        <v>0</v>
      </c>
    </row>
    <row r="103" spans="1:7" x14ac:dyDescent="0.25">
      <c r="A103" s="1675"/>
      <c r="B103" s="1689"/>
      <c r="C103" s="1676"/>
      <c r="D103" s="1866"/>
      <c r="E103" s="1562">
        <f t="shared" si="17"/>
        <v>0</v>
      </c>
      <c r="F103" s="1815">
        <f t="shared" si="18"/>
        <v>0</v>
      </c>
      <c r="G103" s="1816">
        <f t="shared" si="19"/>
        <v>0</v>
      </c>
    </row>
    <row r="104" spans="1:7" x14ac:dyDescent="0.25">
      <c r="A104" s="1675"/>
      <c r="B104" s="1689"/>
      <c r="C104" s="1676"/>
      <c r="D104" s="1866"/>
      <c r="E104" s="1562">
        <f t="shared" si="17"/>
        <v>0</v>
      </c>
      <c r="F104" s="1815">
        <f t="shared" si="18"/>
        <v>0</v>
      </c>
      <c r="G104" s="1816">
        <f t="shared" si="19"/>
        <v>0</v>
      </c>
    </row>
    <row r="105" spans="1:7" x14ac:dyDescent="0.25">
      <c r="A105" s="1675"/>
      <c r="B105" s="1689"/>
      <c r="C105" s="1676"/>
      <c r="D105" s="1866"/>
      <c r="E105" s="1562">
        <f t="shared" si="17"/>
        <v>0</v>
      </c>
      <c r="F105" s="1815">
        <f t="shared" si="18"/>
        <v>0</v>
      </c>
      <c r="G105" s="1816">
        <f t="shared" si="19"/>
        <v>0</v>
      </c>
    </row>
    <row r="106" spans="1:7" x14ac:dyDescent="0.25">
      <c r="A106" s="1675"/>
      <c r="B106" s="1689"/>
      <c r="C106" s="1676"/>
      <c r="D106" s="1866"/>
      <c r="E106" s="1562">
        <f t="shared" si="17"/>
        <v>0</v>
      </c>
      <c r="F106" s="1815">
        <f t="shared" si="18"/>
        <v>0</v>
      </c>
      <c r="G106" s="1816">
        <f t="shared" si="19"/>
        <v>0</v>
      </c>
    </row>
    <row r="107" spans="1:7" x14ac:dyDescent="0.25">
      <c r="A107" s="1675"/>
      <c r="B107" s="1689"/>
      <c r="C107" s="1676"/>
      <c r="D107" s="1866"/>
      <c r="E107" s="1562">
        <f t="shared" si="17"/>
        <v>0</v>
      </c>
      <c r="F107" s="1815">
        <f t="shared" si="18"/>
        <v>0</v>
      </c>
      <c r="G107" s="1816">
        <f t="shared" si="19"/>
        <v>0</v>
      </c>
    </row>
    <row r="108" spans="1:7" x14ac:dyDescent="0.25">
      <c r="A108" s="1675"/>
      <c r="B108" s="1689"/>
      <c r="C108" s="1676"/>
      <c r="D108" s="1866"/>
      <c r="E108" s="1562">
        <f t="shared" si="17"/>
        <v>0</v>
      </c>
      <c r="F108" s="1815">
        <f t="shared" si="18"/>
        <v>0</v>
      </c>
      <c r="G108" s="1816">
        <f t="shared" si="19"/>
        <v>0</v>
      </c>
    </row>
    <row r="109" spans="1:7" x14ac:dyDescent="0.25">
      <c r="A109" s="1675"/>
      <c r="B109" s="1689"/>
      <c r="C109" s="1676"/>
      <c r="D109" s="1866"/>
      <c r="E109" s="1562">
        <f t="shared" si="17"/>
        <v>0</v>
      </c>
      <c r="F109" s="1815">
        <f t="shared" si="18"/>
        <v>0</v>
      </c>
      <c r="G109" s="1816">
        <f t="shared" si="19"/>
        <v>0</v>
      </c>
    </row>
    <row r="110" spans="1:7" x14ac:dyDescent="0.25">
      <c r="A110" s="1675"/>
      <c r="B110" s="1689"/>
      <c r="C110" s="1676"/>
      <c r="D110" s="1866"/>
      <c r="E110" s="1562">
        <f t="shared" si="17"/>
        <v>0</v>
      </c>
      <c r="F110" s="1815">
        <f t="shared" si="18"/>
        <v>0</v>
      </c>
      <c r="G110" s="1816">
        <f t="shared" si="19"/>
        <v>0</v>
      </c>
    </row>
    <row r="111" spans="1:7" x14ac:dyDescent="0.25">
      <c r="A111" s="1675"/>
      <c r="B111" s="1689"/>
      <c r="C111" s="1676"/>
      <c r="D111" s="1866"/>
      <c r="E111" s="1562">
        <f t="shared" si="17"/>
        <v>0</v>
      </c>
      <c r="F111" s="1815">
        <f t="shared" si="18"/>
        <v>0</v>
      </c>
      <c r="G111" s="1816">
        <f t="shared" si="19"/>
        <v>0</v>
      </c>
    </row>
    <row r="112" spans="1:7" x14ac:dyDescent="0.25">
      <c r="A112" s="1675"/>
      <c r="B112" s="1689"/>
      <c r="C112" s="1676"/>
      <c r="D112" s="1866"/>
      <c r="E112" s="1562">
        <f t="shared" si="17"/>
        <v>0</v>
      </c>
      <c r="F112" s="1815">
        <f t="shared" si="18"/>
        <v>0</v>
      </c>
      <c r="G112" s="1816">
        <f t="shared" si="19"/>
        <v>0</v>
      </c>
    </row>
    <row r="113" spans="1:7" x14ac:dyDescent="0.25">
      <c r="A113" s="1675"/>
      <c r="B113" s="1689"/>
      <c r="C113" s="1676"/>
      <c r="D113" s="1866"/>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6"/>
      <c r="E114" s="1562">
        <f t="shared" si="20"/>
        <v>0</v>
      </c>
      <c r="F114" s="1815">
        <f t="shared" si="21"/>
        <v>0</v>
      </c>
      <c r="G114" s="1816">
        <f t="shared" si="22"/>
        <v>0</v>
      </c>
    </row>
    <row r="115" spans="1:7" x14ac:dyDescent="0.25">
      <c r="A115" s="1675"/>
      <c r="B115" s="1689"/>
      <c r="C115" s="1676"/>
      <c r="D115" s="1866"/>
      <c r="E115" s="1562">
        <f t="shared" si="20"/>
        <v>0</v>
      </c>
      <c r="F115" s="1815">
        <f t="shared" si="21"/>
        <v>0</v>
      </c>
      <c r="G115" s="1816">
        <f t="shared" si="22"/>
        <v>0</v>
      </c>
    </row>
    <row r="116" spans="1:7" x14ac:dyDescent="0.25">
      <c r="A116" s="1675"/>
      <c r="B116" s="1689"/>
      <c r="C116" s="1676"/>
      <c r="D116" s="1866"/>
      <c r="E116" s="1562">
        <f t="shared" si="20"/>
        <v>0</v>
      </c>
      <c r="F116" s="1815">
        <f t="shared" si="21"/>
        <v>0</v>
      </c>
      <c r="G116" s="1816">
        <f t="shared" si="22"/>
        <v>0</v>
      </c>
    </row>
    <row r="117" spans="1:7" x14ac:dyDescent="0.25">
      <c r="A117" s="1675"/>
      <c r="B117" s="1689"/>
      <c r="C117" s="1676"/>
      <c r="D117" s="1866"/>
      <c r="E117" s="1562">
        <f t="shared" si="20"/>
        <v>0</v>
      </c>
      <c r="F117" s="1815">
        <f t="shared" si="21"/>
        <v>0</v>
      </c>
      <c r="G117" s="1816">
        <f t="shared" si="22"/>
        <v>0</v>
      </c>
    </row>
    <row r="118" spans="1:7" x14ac:dyDescent="0.25">
      <c r="A118" s="1675"/>
      <c r="B118" s="1689"/>
      <c r="C118" s="1676"/>
      <c r="D118" s="1866"/>
      <c r="E118" s="1562">
        <f t="shared" si="20"/>
        <v>0</v>
      </c>
      <c r="F118" s="1815">
        <f t="shared" si="21"/>
        <v>0</v>
      </c>
      <c r="G118" s="1816">
        <f t="shared" si="22"/>
        <v>0</v>
      </c>
    </row>
    <row r="119" spans="1:7" x14ac:dyDescent="0.25">
      <c r="A119" s="1675"/>
      <c r="B119" s="1689"/>
      <c r="C119" s="1676"/>
      <c r="D119" s="1866"/>
      <c r="E119" s="1562">
        <f t="shared" si="20"/>
        <v>0</v>
      </c>
      <c r="F119" s="1815">
        <f t="shared" si="21"/>
        <v>0</v>
      </c>
      <c r="G119" s="1816">
        <f t="shared" si="22"/>
        <v>0</v>
      </c>
    </row>
    <row r="120" spans="1:7" x14ac:dyDescent="0.25">
      <c r="A120" s="1675"/>
      <c r="B120" s="1689"/>
      <c r="C120" s="1676"/>
      <c r="D120" s="1866"/>
      <c r="E120" s="1562">
        <f t="shared" si="20"/>
        <v>0</v>
      </c>
      <c r="F120" s="1815">
        <f t="shared" si="21"/>
        <v>0</v>
      </c>
      <c r="G120" s="1816">
        <f t="shared" si="22"/>
        <v>0</v>
      </c>
    </row>
    <row r="121" spans="1:7" x14ac:dyDescent="0.25">
      <c r="A121" s="1675"/>
      <c r="B121" s="1689"/>
      <c r="C121" s="1676"/>
      <c r="D121" s="1866"/>
      <c r="E121" s="1562">
        <f t="shared" si="20"/>
        <v>0</v>
      </c>
      <c r="F121" s="1815">
        <f t="shared" si="21"/>
        <v>0</v>
      </c>
      <c r="G121" s="1816">
        <f t="shared" si="22"/>
        <v>0</v>
      </c>
    </row>
    <row r="122" spans="1:7" x14ac:dyDescent="0.25">
      <c r="A122" s="1675"/>
      <c r="B122" s="1689"/>
      <c r="C122" s="1676"/>
      <c r="D122" s="1866"/>
      <c r="E122" s="1562">
        <f t="shared" si="20"/>
        <v>0</v>
      </c>
      <c r="F122" s="1815">
        <f t="shared" si="21"/>
        <v>0</v>
      </c>
      <c r="G122" s="1816">
        <f t="shared" si="22"/>
        <v>0</v>
      </c>
    </row>
    <row r="123" spans="1:7" x14ac:dyDescent="0.25">
      <c r="A123" s="1675"/>
      <c r="B123" s="1689"/>
      <c r="C123" s="1676"/>
      <c r="D123" s="1866"/>
      <c r="E123" s="1562">
        <f t="shared" si="20"/>
        <v>0</v>
      </c>
      <c r="F123" s="1815">
        <f t="shared" si="21"/>
        <v>0</v>
      </c>
      <c r="G123" s="1816">
        <f t="shared" si="22"/>
        <v>0</v>
      </c>
    </row>
    <row r="124" spans="1:7" x14ac:dyDescent="0.25">
      <c r="A124" s="1675"/>
      <c r="B124" s="1689"/>
      <c r="C124" s="1676"/>
      <c r="D124" s="1866"/>
      <c r="E124" s="1562">
        <f t="shared" si="20"/>
        <v>0</v>
      </c>
      <c r="F124" s="1815">
        <f t="shared" si="21"/>
        <v>0</v>
      </c>
      <c r="G124" s="1816">
        <f t="shared" si="22"/>
        <v>0</v>
      </c>
    </row>
    <row r="125" spans="1:7" x14ac:dyDescent="0.25">
      <c r="A125" s="1675"/>
      <c r="B125" s="1689"/>
      <c r="C125" s="1676"/>
      <c r="D125" s="1866"/>
      <c r="E125" s="1562">
        <f t="shared" si="20"/>
        <v>0</v>
      </c>
      <c r="F125" s="1815">
        <f t="shared" si="21"/>
        <v>0</v>
      </c>
      <c r="G125" s="1816">
        <f t="shared" si="22"/>
        <v>0</v>
      </c>
    </row>
    <row r="126" spans="1:7" x14ac:dyDescent="0.25">
      <c r="A126" s="1675"/>
      <c r="B126" s="1689"/>
      <c r="C126" s="1676"/>
      <c r="D126" s="1866"/>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6"/>
      <c r="E127" s="1562">
        <f t="shared" si="23"/>
        <v>0</v>
      </c>
      <c r="F127" s="1815">
        <f t="shared" si="24"/>
        <v>0</v>
      </c>
      <c r="G127" s="1816">
        <f t="shared" si="25"/>
        <v>0</v>
      </c>
    </row>
    <row r="128" spans="1:7" x14ac:dyDescent="0.25">
      <c r="A128" s="1675"/>
      <c r="B128" s="1689"/>
      <c r="C128" s="1676"/>
      <c r="D128" s="1866"/>
      <c r="E128" s="1562">
        <f t="shared" si="23"/>
        <v>0</v>
      </c>
      <c r="F128" s="1815">
        <f t="shared" si="24"/>
        <v>0</v>
      </c>
      <c r="G128" s="1816">
        <f t="shared" si="25"/>
        <v>0</v>
      </c>
    </row>
    <row r="129" spans="1:7" x14ac:dyDescent="0.25">
      <c r="A129" s="1675"/>
      <c r="B129" s="1689"/>
      <c r="C129" s="1676"/>
      <c r="D129" s="1866"/>
      <c r="E129" s="1562">
        <f t="shared" si="23"/>
        <v>0</v>
      </c>
      <c r="F129" s="1815">
        <f t="shared" si="24"/>
        <v>0</v>
      </c>
      <c r="G129" s="1816">
        <f t="shared" si="25"/>
        <v>0</v>
      </c>
    </row>
    <row r="130" spans="1:7" x14ac:dyDescent="0.25">
      <c r="A130" s="1675"/>
      <c r="B130" s="1689"/>
      <c r="C130" s="1676"/>
      <c r="D130" s="1866"/>
      <c r="E130" s="1562">
        <f t="shared" si="23"/>
        <v>0</v>
      </c>
      <c r="F130" s="1815">
        <f t="shared" si="24"/>
        <v>0</v>
      </c>
      <c r="G130" s="1816">
        <f t="shared" si="25"/>
        <v>0</v>
      </c>
    </row>
    <row r="131" spans="1:7" x14ac:dyDescent="0.25">
      <c r="A131" s="1675"/>
      <c r="B131" s="1860"/>
      <c r="C131" s="1676"/>
      <c r="D131" s="1866"/>
      <c r="E131" s="1562">
        <f t="shared" si="23"/>
        <v>0</v>
      </c>
      <c r="F131" s="1815">
        <f t="shared" si="24"/>
        <v>0</v>
      </c>
      <c r="G131" s="1816">
        <f t="shared" si="25"/>
        <v>0</v>
      </c>
    </row>
    <row r="132" spans="1:7" x14ac:dyDescent="0.25">
      <c r="A132" s="1675"/>
      <c r="B132" s="1860"/>
      <c r="C132" s="1676"/>
      <c r="D132" s="1866"/>
      <c r="E132" s="1562">
        <f t="shared" si="23"/>
        <v>0</v>
      </c>
      <c r="F132" s="1815">
        <f t="shared" si="24"/>
        <v>0</v>
      </c>
      <c r="G132" s="1816">
        <f t="shared" si="25"/>
        <v>0</v>
      </c>
    </row>
    <row r="133" spans="1:7" x14ac:dyDescent="0.25">
      <c r="A133" s="1675"/>
      <c r="B133" s="1689"/>
      <c r="C133" s="1676"/>
      <c r="D133" s="1866"/>
      <c r="E133" s="1562">
        <f t="shared" si="23"/>
        <v>0</v>
      </c>
      <c r="F133" s="1815">
        <f t="shared" si="24"/>
        <v>0</v>
      </c>
      <c r="G133" s="1816">
        <f t="shared" si="25"/>
        <v>0</v>
      </c>
    </row>
    <row r="134" spans="1:7" x14ac:dyDescent="0.25">
      <c r="A134" s="1675"/>
      <c r="B134" s="1689"/>
      <c r="C134" s="1676"/>
      <c r="D134" s="1866"/>
      <c r="E134" s="1562">
        <f t="shared" si="23"/>
        <v>0</v>
      </c>
      <c r="F134" s="1815">
        <f t="shared" si="24"/>
        <v>0</v>
      </c>
      <c r="G134" s="1816">
        <f t="shared" si="25"/>
        <v>0</v>
      </c>
    </row>
    <row r="135" spans="1:7" x14ac:dyDescent="0.25">
      <c r="A135" s="1675"/>
      <c r="B135" s="1689"/>
      <c r="C135" s="1676"/>
      <c r="D135" s="1866"/>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6"/>
      <c r="E136" s="1562">
        <f t="shared" si="26"/>
        <v>0</v>
      </c>
      <c r="F136" s="1815">
        <f t="shared" si="27"/>
        <v>0</v>
      </c>
      <c r="G136" s="1816">
        <f t="shared" si="28"/>
        <v>0</v>
      </c>
    </row>
    <row r="137" spans="1:7" x14ac:dyDescent="0.25">
      <c r="A137" s="1675"/>
      <c r="B137" s="1689"/>
      <c r="C137" s="1676"/>
      <c r="D137" s="1866"/>
      <c r="E137" s="1562">
        <f t="shared" si="26"/>
        <v>0</v>
      </c>
      <c r="F137" s="1815">
        <f t="shared" si="27"/>
        <v>0</v>
      </c>
      <c r="G137" s="1816">
        <f t="shared" si="28"/>
        <v>0</v>
      </c>
    </row>
    <row r="138" spans="1:7" x14ac:dyDescent="0.25">
      <c r="A138" s="1675"/>
      <c r="B138" s="1689"/>
      <c r="C138" s="1676"/>
      <c r="D138" s="1866"/>
      <c r="E138" s="1562">
        <f t="shared" si="26"/>
        <v>0</v>
      </c>
      <c r="F138" s="1815">
        <f t="shared" si="27"/>
        <v>0</v>
      </c>
      <c r="G138" s="1816">
        <f t="shared" si="28"/>
        <v>0</v>
      </c>
    </row>
    <row r="139" spans="1:7" x14ac:dyDescent="0.25">
      <c r="A139" s="1675"/>
      <c r="B139" s="1689"/>
      <c r="C139" s="1676"/>
      <c r="D139" s="1866"/>
      <c r="E139" s="1562">
        <f t="shared" si="26"/>
        <v>0</v>
      </c>
      <c r="F139" s="1815">
        <f t="shared" si="27"/>
        <v>0</v>
      </c>
      <c r="G139" s="1816">
        <f t="shared" si="28"/>
        <v>0</v>
      </c>
    </row>
    <row r="140" spans="1:7" x14ac:dyDescent="0.25">
      <c r="A140" s="1675"/>
      <c r="B140" s="1688"/>
      <c r="C140" s="1676"/>
      <c r="D140" s="1866"/>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sheetPr>
  <dimension ref="A1:I46"/>
  <sheetViews>
    <sheetView showGridLines="0" defaultGridColor="0" topLeftCell="A19"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2647911</v>
      </c>
      <c r="F19" s="1822"/>
      <c r="G19" s="1824">
        <f>'Expenditures 15-22'!K33-SUM('Expenditures 15-22'!G33,'Expenditures 15-22'!I33)+'Expenditures 15-22'!D229</f>
        <v>2647911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709502</v>
      </c>
      <c r="F21" s="1825"/>
      <c r="G21" s="1828">
        <f>'Expenditures 15-22'!K42-SUM('Expenditures 15-22'!G42,'Expenditures 15-22'!I42)+'Expenditures 15-22'!K120-SUM('Expenditures 15-22'!G120,'Expenditures 15-22'!I120)+'Expenditures 15-22'!K180-SUM('Expenditures 15-22'!G180,'Expenditures 15-22'!I180)+'Expenditures 15-22'!D238</f>
        <v>709502</v>
      </c>
      <c r="H21" s="988"/>
      <c r="I21" s="162"/>
    </row>
    <row r="22" spans="1:9" s="669" customFormat="1" ht="12" customHeight="1" x14ac:dyDescent="0.2">
      <c r="A22" s="995" t="s">
        <v>585</v>
      </c>
      <c r="B22" s="996"/>
      <c r="C22" s="994">
        <v>2200</v>
      </c>
      <c r="D22" s="1825"/>
      <c r="E22" s="1827">
        <f>'Expenditures 15-22'!K47-SUM('Expenditures 15-22'!G47,'Expenditures 15-22'!I47)+'Expenditures 15-22'!D243</f>
        <v>7811</v>
      </c>
      <c r="F22" s="1825"/>
      <c r="G22" s="1828">
        <f>'Expenditures 15-22'!K47-SUM('Expenditures 15-22'!G47,'Expenditures 15-22'!I47)+'Expenditures 15-22'!D243</f>
        <v>7811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101012</v>
      </c>
      <c r="F23" s="1825"/>
      <c r="G23" s="1827">
        <f>'Expenditures 15-22'!K53-SUM('Expenditures 15-22'!G53,'Expenditures 15-22'!I53)+'Expenditures 15-22'!D257+'Expenditures 15-22'!K330-SUM('Expenditures 15-22'!G330,'Expenditures 15-22'!I330)</f>
        <v>101012</v>
      </c>
      <c r="H23" s="988"/>
      <c r="I23" s="162"/>
    </row>
    <row r="24" spans="1:9" s="669" customFormat="1" ht="12" customHeight="1" x14ac:dyDescent="0.2">
      <c r="A24" s="995" t="s">
        <v>587</v>
      </c>
      <c r="B24" s="996"/>
      <c r="C24" s="994">
        <v>2400</v>
      </c>
      <c r="D24" s="1825"/>
      <c r="E24" s="1827">
        <f>'Expenditures 15-22'!K57-SUM('Expenditures 15-22'!G57,'Expenditures 15-22'!I57)+'Expenditures 15-22'!D261</f>
        <v>226598</v>
      </c>
      <c r="F24" s="1825"/>
      <c r="G24" s="1828">
        <f>'Expenditures 15-22'!K57-SUM('Expenditures 15-22'!G57,'Expenditures 15-22'!I57)+'Expenditures 15-22'!D261</f>
        <v>226598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48252</v>
      </c>
      <c r="E26" s="1827">
        <f>'Expenditures 15-22'!K122-SUM('Expenditures 15-22'!G122,'Expenditures 15-22'!I122)+E7</f>
        <v>0</v>
      </c>
      <c r="F26" s="1827">
        <f>'Expenditures 15-22'!K59-SUM('Expenditures 15-22'!G59,'Expenditures 15-22'!I59)+'Expenditures 15-22'!D263-E7</f>
        <v>48252</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17810</v>
      </c>
      <c r="E27" s="1827">
        <f>E8</f>
        <v>0</v>
      </c>
      <c r="F27" s="1827">
        <f>'Expenditures 15-22'!K60-SUM('Expenditures 15-22'!G60,'Expenditures 15-22'!I60)+'Expenditures 15-22'!D264-E8</f>
        <v>17810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156457</v>
      </c>
      <c r="F28" s="1829">
        <f>'Expenditures 15-22'!K61-SUM('Expenditures 15-22'!G61,'Expenditures 15-22'!I61)+'Expenditures 15-22'!K124-SUM('Expenditures 15-22'!G124,'Expenditures 15-22'!I124)+'Expenditures 15-22'!D266-E9</f>
        <v>156457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432689</v>
      </c>
      <c r="F29" s="1825"/>
      <c r="G29" s="1828">
        <f>'Expenditures 15-22'!K62-SUM('Expenditures 15-22'!G62,'Expenditures 15-22'!I62)+'Expenditures 15-22'!K125-SUM('Expenditures 15-22'!G125,'Expenditures 15-22'!I125)+'Expenditures 15-22'!K182-SUM('Expenditures 15-22'!G182,'Expenditures 15-22'!I182)+'Expenditures 15-22'!D267</f>
        <v>432689</v>
      </c>
      <c r="H29" s="986"/>
    </row>
    <row r="30" spans="1:9" ht="12" customHeight="1" x14ac:dyDescent="0.2">
      <c r="A30" s="995" t="s">
        <v>102</v>
      </c>
      <c r="B30" s="998"/>
      <c r="C30" s="994">
        <v>2560</v>
      </c>
      <c r="D30" s="1825"/>
      <c r="E30" s="1827">
        <f>'Expenditures 15-22'!K63-SUM('Expenditures 15-22'!G63,'Expenditures 15-22'!I63)+'Expenditures 15-22'!D268-E10</f>
        <v>28068</v>
      </c>
      <c r="F30" s="1825"/>
      <c r="G30" s="1827">
        <f>'Expenditures 15-22'!K63-SUM('Expenditures 15-22'!G63,'Expenditures 15-22'!I63)+'Expenditures 15-22'!D268-E10</f>
        <v>28068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1979</v>
      </c>
      <c r="F33" s="1825"/>
      <c r="G33" s="1827">
        <f>'Expenditures 15-22'!K67-SUM('Expenditures 15-22'!G67,'Expenditures 15-22'!I67)+'Expenditures 15-22'!D272</f>
        <v>1979</v>
      </c>
    </row>
    <row r="34" spans="1:7" ht="12" customHeight="1" x14ac:dyDescent="0.2">
      <c r="A34" s="995" t="s">
        <v>541</v>
      </c>
      <c r="B34" s="998"/>
      <c r="C34" s="994">
        <v>2620</v>
      </c>
      <c r="D34" s="1825"/>
      <c r="E34" s="1827">
        <f>'Expenditures 15-22'!K68-SUM('Expenditures 15-22'!G68,'Expenditures 15-22'!I68)+'Expenditures 15-22'!D273</f>
        <v>6677</v>
      </c>
      <c r="F34" s="1825"/>
      <c r="G34" s="1827">
        <f>'Expenditures 15-22'!K68-SUM('Expenditures 15-22'!G68,'Expenditures 15-22'!I68)+'Expenditures 15-22'!D273</f>
        <v>6677</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8723</v>
      </c>
      <c r="E36" s="1827">
        <f>E13</f>
        <v>0</v>
      </c>
      <c r="F36" s="1827">
        <f>'Expenditures 15-22'!K70-SUM('Expenditures 15-22'!G70,'Expenditures 15-22'!I70)+'Expenditures 15-22'!D275-E13</f>
        <v>8723</v>
      </c>
      <c r="G36" s="1827">
        <f>E13</f>
        <v>0</v>
      </c>
    </row>
    <row r="37" spans="1:7" ht="12" customHeight="1" x14ac:dyDescent="0.2">
      <c r="A37" s="995" t="s">
        <v>424</v>
      </c>
      <c r="B37" s="998"/>
      <c r="C37" s="994">
        <v>2660</v>
      </c>
      <c r="D37" s="1827">
        <f>'Expenditures 15-22'!K71-SUM('Expenditures 15-22'!G71,'Expenditures 15-22'!I71)+'Expenditures 15-22'!D276-E14</f>
        <v>36595</v>
      </c>
      <c r="E37" s="1827">
        <f>E14</f>
        <v>0</v>
      </c>
      <c r="F37" s="1827">
        <f>'Expenditures 15-22'!K71-SUM('Expenditures 15-22'!G71,'Expenditures 15-22'!I71)+'Expenditures 15-22'!D276-E14</f>
        <v>36595</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28091</v>
      </c>
      <c r="F38" s="1825"/>
      <c r="G38" s="1827">
        <f>'Expenditures 15-22'!K73-SUM('Expenditures 15-22'!G73,'Expenditures 15-22'!I73)+'Expenditures 15-22'!K128-SUM('Expenditures 15-22'!G128,'Expenditures 15-22'!I128)+'Expenditures 15-22'!K183-SUM('Expenditures 15-22'!G183,'Expenditures 15-22'!I183)+'Expenditures 15-22'!D278</f>
        <v>28091</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24730</v>
      </c>
      <c r="F39" s="1825"/>
      <c r="G39" s="1827">
        <f>'Expenditures 15-22'!K75-SUM('Expenditures 15-22'!G75,'Expenditures 15-22'!I75)+'Expenditures 15-22'!K130-SUM('Expenditures 15-22'!G130,'Expenditures 15-22'!I130)+'Expenditures 15-22'!K185-SUM('Expenditures 15-22'!G185,'Expenditures 15-22'!I185)+'Expenditures 15-22'!D280</f>
        <v>24730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111380</v>
      </c>
      <c r="E41" s="1829">
        <f>SUM(E19:E40)</f>
        <v>4371525</v>
      </c>
      <c r="F41" s="1829">
        <f>SUM(F19:F39)</f>
        <v>267837</v>
      </c>
      <c r="G41" s="1829">
        <f>SUM(G19:G40)</f>
        <v>4215068</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111380</v>
      </c>
      <c r="F43" s="1830" t="s">
        <v>495</v>
      </c>
      <c r="G43" s="1831">
        <f>F41</f>
        <v>267837</v>
      </c>
    </row>
    <row r="44" spans="1:7" ht="12" customHeight="1" x14ac:dyDescent="0.2">
      <c r="A44" s="988"/>
      <c r="B44" s="162"/>
      <c r="C44" s="1002"/>
      <c r="D44" s="1830" t="s">
        <v>494</v>
      </c>
      <c r="E44" s="1831">
        <f>E41</f>
        <v>4371525</v>
      </c>
      <c r="F44" s="1830" t="s">
        <v>494</v>
      </c>
      <c r="G44" s="1831">
        <f>G41</f>
        <v>4215068</v>
      </c>
    </row>
    <row r="45" spans="1:7" ht="12" customHeight="1" x14ac:dyDescent="0.2">
      <c r="A45" s="988"/>
      <c r="B45" s="162"/>
      <c r="C45" s="162"/>
      <c r="D45" s="1832" t="s">
        <v>1063</v>
      </c>
      <c r="E45" s="1833">
        <f>(E43/E44)</f>
        <v>2.5478522941078913E-2</v>
      </c>
      <c r="F45" s="1832" t="s">
        <v>1063</v>
      </c>
      <c r="G45" s="1833">
        <f>(G43/G44)</f>
        <v>6.3542747115823514E-2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39997558519241921"/>
  </sheetPr>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1" t="s">
        <v>1446</v>
      </c>
      <c r="B1" s="2321"/>
      <c r="C1" s="2321"/>
      <c r="D1" s="2321"/>
      <c r="E1" s="2321"/>
      <c r="F1" s="2321"/>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2" t="s">
        <v>1627</v>
      </c>
      <c r="B5" s="2323"/>
      <c r="C5" s="2324"/>
      <c r="D5" s="2324"/>
      <c r="E5" s="2324"/>
      <c r="F5" s="2324"/>
    </row>
    <row r="6" spans="1:10" ht="12" customHeight="1" x14ac:dyDescent="0.25">
      <c r="A6" s="1874"/>
      <c r="B6" s="1875"/>
      <c r="C6" s="2325" t="str">
        <f>COVER!A17</f>
        <v>Evanston District 65 and 202 Joint Agreement</v>
      </c>
      <c r="D6" s="2325"/>
      <c r="E6" s="2325"/>
      <c r="F6" s="1876"/>
    </row>
    <row r="7" spans="1:10" ht="11.25" customHeight="1" thickBot="1" x14ac:dyDescent="0.3">
      <c r="A7" s="1874"/>
      <c r="B7" s="1875"/>
      <c r="C7" s="2326" t="str">
        <f>COVER!A13</f>
        <v>05-016-0650-61</v>
      </c>
      <c r="D7" s="2326"/>
      <c r="E7" s="2326"/>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t="s">
        <v>2077</v>
      </c>
      <c r="D21" s="1889" t="s">
        <v>2077</v>
      </c>
      <c r="E21" s="1892"/>
      <c r="F21" s="1891" t="s">
        <v>2097</v>
      </c>
      <c r="H21" s="1902">
        <f t="shared" si="0"/>
        <v>5</v>
      </c>
      <c r="I21" s="1902">
        <f t="shared" si="1"/>
        <v>5</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2077</v>
      </c>
      <c r="D25" s="1889" t="s">
        <v>2077</v>
      </c>
      <c r="E25" s="1892"/>
      <c r="F25" s="1891" t="s">
        <v>2098</v>
      </c>
      <c r="H25" s="1902">
        <f t="shared" si="0"/>
        <v>5</v>
      </c>
      <c r="I25" s="1902">
        <f t="shared" si="1"/>
        <v>5</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1459</v>
      </c>
      <c r="B35" s="1896"/>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7"/>
      <c r="B39" s="1897"/>
      <c r="C39" s="1897"/>
      <c r="D39" s="1897"/>
      <c r="E39" s="1897"/>
      <c r="F39" s="1897"/>
    </row>
    <row r="40" spans="1:11" s="1894" customFormat="1" ht="12" customHeight="1" x14ac:dyDescent="0.25">
      <c r="A40" s="1898" t="s">
        <v>1458</v>
      </c>
      <c r="B40" s="1899"/>
      <c r="C40" s="2316"/>
      <c r="D40" s="2316"/>
      <c r="E40" s="2316"/>
      <c r="F40" s="2317"/>
      <c r="H40" s="1903"/>
      <c r="I40" s="1903"/>
      <c r="J40" s="1903"/>
      <c r="K40" s="1903"/>
    </row>
    <row r="41" spans="1:11" s="1894" customFormat="1" ht="12" customHeight="1" x14ac:dyDescent="0.25">
      <c r="A41" s="2318"/>
      <c r="B41" s="2319"/>
      <c r="C41" s="2319"/>
      <c r="D41" s="2319"/>
      <c r="E41" s="2319"/>
      <c r="F41" s="2320"/>
      <c r="H41" s="1903"/>
      <c r="I41" s="1903"/>
      <c r="J41" s="1903"/>
      <c r="K41" s="1903"/>
    </row>
    <row r="42" spans="1:11" s="1894" customFormat="1" ht="12" customHeight="1" x14ac:dyDescent="0.25">
      <c r="A42" s="2318"/>
      <c r="B42" s="2319"/>
      <c r="C42" s="2319"/>
      <c r="D42" s="2319"/>
      <c r="E42" s="2319"/>
      <c r="F42" s="2320"/>
      <c r="H42" s="1903"/>
      <c r="I42" s="1903"/>
      <c r="J42" s="1903"/>
      <c r="K42" s="1903"/>
    </row>
    <row r="43" spans="1:11" s="1894" customFormat="1" ht="15" x14ac:dyDescent="0.25">
      <c r="A43" s="2307"/>
      <c r="B43" s="2308"/>
      <c r="C43" s="2308"/>
      <c r="D43" s="2308"/>
      <c r="E43" s="2308"/>
      <c r="F43" s="2309"/>
      <c r="H43" s="1903"/>
      <c r="I43" s="1903"/>
      <c r="J43" s="1903"/>
      <c r="K43" s="1903"/>
    </row>
    <row r="44" spans="1:11" s="1894" customFormat="1" ht="12" hidden="1" customHeight="1" x14ac:dyDescent="0.25">
      <c r="A44" s="2307"/>
      <c r="B44" s="2308"/>
      <c r="C44" s="2308"/>
      <c r="D44" s="2308"/>
      <c r="E44" s="2308"/>
      <c r="F44" s="2309"/>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39997558519241921"/>
  </sheetPr>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4" t="str">
        <f>COVER!A17</f>
        <v>Evanston District 65 and 202 Joint Agreement</v>
      </c>
      <c r="J6" s="2335"/>
      <c r="Q6" s="1686"/>
    </row>
    <row r="7" spans="1:17" x14ac:dyDescent="0.2">
      <c r="A7" s="2336" t="s">
        <v>924</v>
      </c>
      <c r="B7" s="2337"/>
      <c r="C7" s="2337"/>
      <c r="D7" s="2337"/>
      <c r="E7" s="2338"/>
      <c r="F7" s="1018"/>
      <c r="G7" s="1010"/>
      <c r="H7" s="1017" t="s">
        <v>390</v>
      </c>
      <c r="I7" s="2339" t="str">
        <f>COVER!A13</f>
        <v>05-016-0650-61</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100215</v>
      </c>
      <c r="F12" s="1040"/>
      <c r="G12" s="1834">
        <f t="shared" ref="G12:G18" si="0">SUM(E12:F12)</f>
        <v>100215</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15271</v>
      </c>
      <c r="F15" s="1834">
        <f>'Expenditures 15-22'!K122</f>
        <v>0</v>
      </c>
      <c r="G15" s="1834">
        <f t="shared" si="0"/>
        <v>15271</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115486</v>
      </c>
      <c r="F19" s="1836">
        <f t="shared" si="2"/>
        <v>0</v>
      </c>
      <c r="G19" s="1836">
        <f t="shared" si="2"/>
        <v>115486</v>
      </c>
      <c r="H19" s="1836">
        <f t="shared" si="2"/>
        <v>0</v>
      </c>
      <c r="I19" s="1836">
        <f t="shared" si="2"/>
        <v>0</v>
      </c>
      <c r="J19" s="1836">
        <f t="shared" si="2"/>
        <v>0</v>
      </c>
    </row>
    <row r="20" spans="1:10" ht="13.5" thickTop="1" x14ac:dyDescent="0.2">
      <c r="A20" s="1036">
        <v>9</v>
      </c>
      <c r="B20" s="2346" t="s">
        <v>1703</v>
      </c>
      <c r="C20" s="2346"/>
      <c r="D20" s="234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39997558519241921"/>
  </sheetPr>
  <dimension ref="A2:B65"/>
  <sheetViews>
    <sheetView showGridLines="0" zoomScale="110" zoomScaleNormal="110" workbookViewId="0">
      <selection activeCell="B32" sqref="B3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Evanston District 65 and 202 Joint Agreement</v>
      </c>
    </row>
    <row r="65" spans="2:2" x14ac:dyDescent="0.2">
      <c r="B65" s="1071" t="str">
        <f>COVER!A13</f>
        <v>05-016-0650-61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39997558519241921"/>
  </sheetPr>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3999755851924192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3647974</v>
      </c>
      <c r="C8" s="1838">
        <f>'Acct Summary 7-8'!D8</f>
        <v>156457</v>
      </c>
      <c r="D8" s="1838">
        <f>'Acct Summary 7-8'!F8</f>
        <v>432689</v>
      </c>
      <c r="E8" s="1838">
        <f>'Acct Summary 7-8'!I8</f>
        <v>0</v>
      </c>
      <c r="F8" s="1838">
        <f>SUM(B8:E8)</f>
        <v>4237120</v>
      </c>
    </row>
    <row r="9" spans="1:8" s="1080" customFormat="1" ht="14.25" customHeight="1" thickBot="1" x14ac:dyDescent="0.25">
      <c r="A9" s="1079" t="s">
        <v>1436</v>
      </c>
      <c r="B9" s="1839">
        <f>'Acct Summary 7-8'!C17</f>
        <v>3647974</v>
      </c>
      <c r="C9" s="1839">
        <f>'Acct Summary 7-8'!D17</f>
        <v>156457</v>
      </c>
      <c r="D9" s="1839">
        <f>'Acct Summary 7-8'!F17</f>
        <v>432689</v>
      </c>
      <c r="E9" s="1838"/>
      <c r="F9" s="1838">
        <f>SUM(B9:E9)</f>
        <v>4237120</v>
      </c>
    </row>
    <row r="10" spans="1:8" s="1080" customFormat="1" ht="14.25" thickTop="1" thickBot="1" x14ac:dyDescent="0.25">
      <c r="A10" s="1081" t="s">
        <v>1437</v>
      </c>
      <c r="B10" s="1840">
        <f>(B8-B9)</f>
        <v>0</v>
      </c>
      <c r="C10" s="1840">
        <f>(C8-C9)</f>
        <v>0</v>
      </c>
      <c r="D10" s="1840">
        <f>(D8-D9)</f>
        <v>0</v>
      </c>
      <c r="E10" s="1839">
        <f>(E8-E9)</f>
        <v>0</v>
      </c>
      <c r="F10" s="1841">
        <f>SUM(F8-F9)</f>
        <v>0</v>
      </c>
    </row>
    <row r="11" spans="1:8" s="1080" customFormat="1" ht="14.25" thickTop="1" thickBot="1" x14ac:dyDescent="0.25">
      <c r="A11" s="1082" t="s">
        <v>1785</v>
      </c>
      <c r="B11" s="1842">
        <f>'Acct Summary 7-8'!C81</f>
        <v>0</v>
      </c>
      <c r="C11" s="1842">
        <f>'Acct Summary 7-8'!D81</f>
        <v>0</v>
      </c>
      <c r="D11" s="1842">
        <f>'Acct Summary 7-8'!F81</f>
        <v>0</v>
      </c>
      <c r="E11" s="1842">
        <f>'Acct Summary 7-8'!I81</f>
        <v>0</v>
      </c>
      <c r="F11" s="1843">
        <f>SUM(B11:E11)</f>
        <v>0</v>
      </c>
    </row>
    <row r="12" spans="1:8" ht="16.5" customHeight="1" thickTop="1" x14ac:dyDescent="0.2">
      <c r="A12" s="1083"/>
      <c r="B12" s="1084"/>
      <c r="C12" s="2358" t="str">
        <f>IF(AND(F10&lt;0,F11&gt;=0,ABS(F10*3)&gt;ABS(F11)),A16,IF(AND(F10&lt;0,F11&gt;0,ABS(F10*3)&lt;=ABS(F11)),A17,IF(AND(F10&lt;0,F11&lt;0),A16,IF(F11=0,A19,A18))))</f>
        <v>To determine if the AFR is balanced, complete all pages of the AFR first.</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05-016-0650-61</v>
      </c>
    </row>
    <row r="3" spans="1:2" x14ac:dyDescent="0.2">
      <c r="A3" t="s">
        <v>1013</v>
      </c>
      <c r="B3" s="138" t="str">
        <f>COVER!A15</f>
        <v>Cook county</v>
      </c>
    </row>
    <row r="4" spans="1:2" x14ac:dyDescent="0.2">
      <c r="A4" t="s">
        <v>1064</v>
      </c>
      <c r="B4" s="138" t="str">
        <f>COVER!A17</f>
        <v>Evanston District 65 and 202 Joint Agreement</v>
      </c>
    </row>
    <row r="5" spans="1:2" x14ac:dyDescent="0.2">
      <c r="A5" t="s">
        <v>728</v>
      </c>
      <c r="B5" s="138" t="str">
        <f>COVER!A38</f>
        <v>Dr. Paul Goren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066-003346</v>
      </c>
    </row>
    <row r="16" spans="1:2" x14ac:dyDescent="0.2">
      <c r="A16" t="s">
        <v>442</v>
      </c>
      <c r="B16" s="138" t="str">
        <f>COVER!T13</f>
        <v>RSM US LLP</v>
      </c>
    </row>
    <row r="17" spans="1:2" x14ac:dyDescent="0.2">
      <c r="A17" t="s">
        <v>939</v>
      </c>
      <c r="B17" s="138" t="str">
        <f>COVER!T15</f>
        <v>John George</v>
      </c>
    </row>
    <row r="18" spans="1:2" x14ac:dyDescent="0.2">
      <c r="A18" t="s">
        <v>1212</v>
      </c>
      <c r="B18" s="138" t="str">
        <f>COVER!T17</f>
        <v>One South Wacker, Suite 800</v>
      </c>
    </row>
    <row r="19" spans="1:2" x14ac:dyDescent="0.2">
      <c r="A19" t="s">
        <v>941</v>
      </c>
      <c r="B19" s="138" t="str">
        <f>COVER!T25</f>
        <v>john.george@rsmus.com</v>
      </c>
    </row>
    <row r="20" spans="1:2" x14ac:dyDescent="0.2">
      <c r="A20" t="s">
        <v>942</v>
      </c>
      <c r="B20" s="138" t="str">
        <f>COVER!T19</f>
        <v>Chicago</v>
      </c>
    </row>
    <row r="21" spans="1:2" x14ac:dyDescent="0.2">
      <c r="A21" t="s">
        <v>500</v>
      </c>
      <c r="B21" s="138" t="str">
        <f>COVER!X19</f>
        <v>IL</v>
      </c>
    </row>
    <row r="22" spans="1:2" x14ac:dyDescent="0.2">
      <c r="A22" t="s">
        <v>943</v>
      </c>
      <c r="B22" s="138">
        <f>COVER!Z19</f>
        <v>60606</v>
      </c>
    </row>
    <row r="23" spans="1:2" x14ac:dyDescent="0.2">
      <c r="A23" t="s">
        <v>1214</v>
      </c>
      <c r="B23" s="138" t="str">
        <f>COVER!T21</f>
        <v>312-634-3400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47402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47402</v>
      </c>
      <c r="C91" s="2" t="s">
        <v>594</v>
      </c>
      <c r="D91" s="2" t="str">
        <f t="shared" si="0"/>
        <v>Error?</v>
      </c>
    </row>
    <row r="92" spans="1:4" x14ac:dyDescent="0.2">
      <c r="A92" s="5">
        <v>31</v>
      </c>
      <c r="B92" s="138">
        <f>'Assets-Liab 5-6'!C39</f>
        <v>0</v>
      </c>
      <c r="D92" s="2" t="str">
        <f t="shared" si="0"/>
        <v>Error?</v>
      </c>
    </row>
    <row r="93" spans="1:4" x14ac:dyDescent="0.2">
      <c r="A93" s="5">
        <v>32</v>
      </c>
      <c r="B93" s="138">
        <f>'Assets-Liab 5-6'!C41</f>
        <v>47402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160513</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139011</v>
      </c>
      <c r="D719" s="2" t="str">
        <f t="shared" si="10"/>
        <v>Error?</v>
      </c>
    </row>
    <row r="720" spans="1:4" x14ac:dyDescent="0.2">
      <c r="A720" s="5">
        <v>659</v>
      </c>
      <c r="B720" s="138">
        <f>'Expenditures 15-22'!C33</f>
        <v>2072956</v>
      </c>
      <c r="C720" s="2" t="s">
        <v>594</v>
      </c>
      <c r="D720" s="2" t="str">
        <f t="shared" si="10"/>
        <v>Error?</v>
      </c>
    </row>
    <row r="721" spans="1:4" x14ac:dyDescent="0.2">
      <c r="A721" s="5">
        <v>660</v>
      </c>
      <c r="B721" s="138">
        <f>'Expenditures 15-22'!C36</f>
        <v>37958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92285</v>
      </c>
      <c r="D723" s="2" t="str">
        <f t="shared" si="10"/>
        <v>Error?</v>
      </c>
    </row>
    <row r="724" spans="1:4" x14ac:dyDescent="0.2">
      <c r="A724" s="5">
        <v>663</v>
      </c>
      <c r="B724" s="138">
        <f>'Expenditures 15-22'!C39</f>
        <v>45838</v>
      </c>
      <c r="D724" s="2" t="str">
        <f t="shared" si="10"/>
        <v>Error?</v>
      </c>
    </row>
    <row r="725" spans="1:4" x14ac:dyDescent="0.2">
      <c r="A725" s="5">
        <v>664</v>
      </c>
      <c r="B725" s="138">
        <f>'Expenditures 15-22'!C40</f>
        <v>196796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372877</v>
      </c>
      <c r="C727" s="2" t="s">
        <v>594</v>
      </c>
      <c r="D727" s="2" t="str">
        <f t="shared" si="10"/>
        <v>Error?</v>
      </c>
    </row>
    <row r="728" spans="1:4" x14ac:dyDescent="0.2">
      <c r="A728" s="5">
        <v>667</v>
      </c>
      <c r="B728" s="138">
        <f>'Expenditures 15-22'!C44</f>
        <v>6725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6725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10213</v>
      </c>
      <c r="D733" s="2" t="str">
        <f t="shared" si="10"/>
        <v>Error?</v>
      </c>
    </row>
    <row r="734" spans="1:4" x14ac:dyDescent="0.2">
      <c r="A734" s="5">
        <v>673</v>
      </c>
      <c r="B734" s="138">
        <f>'Expenditures 15-22'!C53</f>
        <v>10213</v>
      </c>
      <c r="C734" s="2" t="s">
        <v>594</v>
      </c>
      <c r="D734" s="2" t="str">
        <f t="shared" si="10"/>
        <v>Error?</v>
      </c>
    </row>
    <row r="735" spans="1:4" x14ac:dyDescent="0.2">
      <c r="A735" s="5">
        <v>674</v>
      </c>
      <c r="B735" s="138">
        <f>'Expenditures 15-22'!C55</f>
        <v>198126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198126</v>
      </c>
      <c r="C737" s="2" t="s">
        <v>594</v>
      </c>
      <c r="D737" s="2" t="str">
        <f t="shared" si="10"/>
        <v>Error?</v>
      </c>
    </row>
    <row r="738" spans="1:4" x14ac:dyDescent="0.2">
      <c r="A738" s="5">
        <v>677</v>
      </c>
      <c r="B738" s="138">
        <f>'Expenditures 15-22'!C59</f>
        <v>6488</v>
      </c>
      <c r="D738" s="2" t="str">
        <f t="shared" si="10"/>
        <v>Error?</v>
      </c>
    </row>
    <row r="739" spans="1:4" x14ac:dyDescent="0.2">
      <c r="A739" s="5">
        <v>678</v>
      </c>
      <c r="B739" s="138">
        <f>'Expenditures 15-22'!C60</f>
        <v>15574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11273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33335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6408</v>
      </c>
      <c r="D747" s="2" t="str">
        <f t="shared" si="10"/>
        <v>Error?</v>
      </c>
    </row>
    <row r="748" spans="1:4" x14ac:dyDescent="0.2">
      <c r="A748" s="5">
        <v>687</v>
      </c>
      <c r="B748" s="138">
        <f>'Expenditures 15-22'!C69</f>
        <v>0</v>
      </c>
      <c r="D748" s="2" t="str">
        <f t="shared" si="10"/>
        <v>Error?</v>
      </c>
    </row>
    <row r="749" spans="1:4" x14ac:dyDescent="0.2">
      <c r="A749" s="5">
        <v>688</v>
      </c>
      <c r="B749" s="138">
        <f>'Expenditures 15-22'!C70</f>
        <v>7872</v>
      </c>
      <c r="D749" s="2" t="str">
        <f t="shared" si="10"/>
        <v>Error?</v>
      </c>
    </row>
    <row r="750" spans="1:4" x14ac:dyDescent="0.2">
      <c r="A750" s="10">
        <v>689</v>
      </c>
      <c r="D750" s="2" t="str">
        <f t="shared" si="10"/>
        <v>OK</v>
      </c>
    </row>
    <row r="751" spans="1:4" x14ac:dyDescent="0.2">
      <c r="A751" s="5">
        <v>690</v>
      </c>
      <c r="B751" s="138">
        <f>'Expenditures 15-22'!C71</f>
        <v>4969</v>
      </c>
      <c r="D751" s="2" t="str">
        <f t="shared" si="10"/>
        <v>Error?</v>
      </c>
    </row>
    <row r="752" spans="1:4" x14ac:dyDescent="0.2">
      <c r="A752" s="10">
        <v>691</v>
      </c>
      <c r="D752" s="2" t="str">
        <f t="shared" si="10"/>
        <v>OK</v>
      </c>
    </row>
    <row r="753" spans="1:4" x14ac:dyDescent="0.2">
      <c r="A753" s="5">
        <v>692</v>
      </c>
      <c r="B753" s="138">
        <f>'Expenditures 15-22'!C72</f>
        <v>19249</v>
      </c>
      <c r="C753" s="2" t="s">
        <v>594</v>
      </c>
      <c r="D753" s="2" t="str">
        <f t="shared" si="10"/>
        <v>Error?</v>
      </c>
    </row>
    <row r="754" spans="1:4" x14ac:dyDescent="0.2">
      <c r="A754" s="5">
        <v>693</v>
      </c>
      <c r="B754" s="138">
        <f>'Expenditures 15-22'!C73</f>
        <v>250</v>
      </c>
      <c r="D754" s="2" t="str">
        <f t="shared" si="10"/>
        <v>Error?</v>
      </c>
    </row>
    <row r="755" spans="1:4" x14ac:dyDescent="0.2">
      <c r="A755" s="5">
        <v>694</v>
      </c>
      <c r="B755" s="138">
        <f>'Expenditures 15-22'!C74</f>
        <v>640775</v>
      </c>
      <c r="C755" s="2" t="s">
        <v>594</v>
      </c>
      <c r="D755" s="2" t="str">
        <f t="shared" si="10"/>
        <v>Error?</v>
      </c>
    </row>
    <row r="756" spans="1:4" x14ac:dyDescent="0.2">
      <c r="A756" s="5">
        <v>695</v>
      </c>
      <c r="B756" s="138">
        <f>'Expenditures 15-22'!C75</f>
        <v>22973</v>
      </c>
      <c r="D756" s="2" t="str">
        <f t="shared" si="10"/>
        <v>Error?</v>
      </c>
    </row>
    <row r="757" spans="1:4" x14ac:dyDescent="0.2">
      <c r="A757" s="5">
        <v>696</v>
      </c>
      <c r="B757" s="138">
        <f>'Expenditures 15-22'!C114</f>
        <v>2736704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18466</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295659</v>
      </c>
      <c r="C778" s="2" t="s">
        <v>594</v>
      </c>
      <c r="D778" s="2" t="str">
        <f t="shared" si="11"/>
        <v>Error?</v>
      </c>
    </row>
    <row r="779" spans="1:4" x14ac:dyDescent="0.2">
      <c r="A779" s="5">
        <v>718</v>
      </c>
      <c r="B779" s="138">
        <f>'Expenditures 15-22'!D36</f>
        <v>4827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24681</v>
      </c>
      <c r="D781" s="2" t="str">
        <f t="shared" si="11"/>
        <v>Error?</v>
      </c>
    </row>
    <row r="782" spans="1:4" x14ac:dyDescent="0.2">
      <c r="A782" s="5">
        <v>721</v>
      </c>
      <c r="B782" s="138">
        <f>'Expenditures 15-22'!D39</f>
        <v>3342</v>
      </c>
      <c r="D782" s="2" t="str">
        <f t="shared" si="11"/>
        <v>Error?</v>
      </c>
    </row>
    <row r="783" spans="1:4" x14ac:dyDescent="0.2">
      <c r="A783" s="5">
        <v>722</v>
      </c>
      <c r="B783" s="138">
        <f>'Expenditures 15-22'!D40</f>
        <v>258344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291194</v>
      </c>
      <c r="C785" s="2" t="s">
        <v>594</v>
      </c>
      <c r="D785" s="2" t="str">
        <f t="shared" si="11"/>
        <v>Error?</v>
      </c>
    </row>
    <row r="786" spans="1:4" x14ac:dyDescent="0.2">
      <c r="A786" s="5">
        <v>725</v>
      </c>
      <c r="B786" s="138">
        <f>'Expenditures 15-22'!D44</f>
        <v>993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993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90002</v>
      </c>
      <c r="D791" s="2" t="str">
        <f t="shared" si="11"/>
        <v>Error?</v>
      </c>
    </row>
    <row r="792" spans="1:4" x14ac:dyDescent="0.2">
      <c r="A792" s="5">
        <v>731</v>
      </c>
      <c r="B792" s="138">
        <f>'Expenditures 15-22'!D53</f>
        <v>90002</v>
      </c>
      <c r="C792" s="2" t="s">
        <v>594</v>
      </c>
      <c r="D792" s="2" t="str">
        <f t="shared" si="11"/>
        <v>Error?</v>
      </c>
    </row>
    <row r="793" spans="1:4" x14ac:dyDescent="0.2">
      <c r="A793" s="5">
        <v>732</v>
      </c>
      <c r="B793" s="138">
        <f>'Expenditures 15-22'!D55</f>
        <v>16160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16160</v>
      </c>
      <c r="C795" s="2" t="s">
        <v>594</v>
      </c>
      <c r="D795" s="2" t="str">
        <f t="shared" si="11"/>
        <v>Error?</v>
      </c>
    </row>
    <row r="796" spans="1:4" x14ac:dyDescent="0.2">
      <c r="A796" s="5">
        <v>735</v>
      </c>
      <c r="B796" s="138">
        <f>'Expenditures 15-22'!D59</f>
        <v>8783</v>
      </c>
      <c r="D796" s="2" t="str">
        <f t="shared" si="11"/>
        <v>Error?</v>
      </c>
    </row>
    <row r="797" spans="1:4" x14ac:dyDescent="0.2">
      <c r="A797" s="5">
        <v>736</v>
      </c>
      <c r="B797" s="138">
        <f>'Expenditures 15-22'!D60</f>
        <v>2236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11019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269</v>
      </c>
      <c r="D805" s="2" t="str">
        <f t="shared" si="11"/>
        <v>Error?</v>
      </c>
    </row>
    <row r="806" spans="1:4" x14ac:dyDescent="0.2">
      <c r="A806" s="5">
        <v>745</v>
      </c>
      <c r="B806" s="138">
        <f>'Expenditures 15-22'!D69</f>
        <v>0</v>
      </c>
      <c r="D806" s="2" t="str">
        <f t="shared" si="11"/>
        <v>Error?</v>
      </c>
    </row>
    <row r="807" spans="1:4" x14ac:dyDescent="0.2">
      <c r="A807" s="5">
        <v>746</v>
      </c>
      <c r="B807" s="138">
        <f>'Expenditures 15-22'!D70</f>
        <v>851</v>
      </c>
      <c r="D807" s="2" t="str">
        <f t="shared" si="11"/>
        <v>Error?</v>
      </c>
    </row>
    <row r="808" spans="1:4" x14ac:dyDescent="0.2">
      <c r="A808" s="10">
        <v>747</v>
      </c>
      <c r="D808" s="2" t="str">
        <f t="shared" si="11"/>
        <v>OK</v>
      </c>
    </row>
    <row r="809" spans="1:4" x14ac:dyDescent="0.2">
      <c r="A809" s="5">
        <v>748</v>
      </c>
      <c r="B809" s="138">
        <f>'Expenditures 15-22'!D71</f>
        <v>31626</v>
      </c>
      <c r="D809" s="2" t="str">
        <f t="shared" si="11"/>
        <v>Error?</v>
      </c>
    </row>
    <row r="810" spans="1:4" x14ac:dyDescent="0.2">
      <c r="A810" s="10">
        <v>749</v>
      </c>
      <c r="D810" s="2" t="str">
        <f t="shared" si="11"/>
        <v>OK</v>
      </c>
    </row>
    <row r="811" spans="1:4" x14ac:dyDescent="0.2">
      <c r="A811" s="5">
        <v>750</v>
      </c>
      <c r="B811" s="138">
        <f>'Expenditures 15-22'!D72</f>
        <v>32746</v>
      </c>
      <c r="C811" s="2" t="s">
        <v>594</v>
      </c>
      <c r="D811" s="2" t="str">
        <f t="shared" si="11"/>
        <v>Error?</v>
      </c>
    </row>
    <row r="812" spans="1:4" x14ac:dyDescent="0.2">
      <c r="A812" s="5">
        <v>751</v>
      </c>
      <c r="B812" s="138">
        <f>'Expenditures 15-22'!D73</f>
        <v>27837</v>
      </c>
      <c r="D812" s="2" t="str">
        <f t="shared" si="11"/>
        <v>Error?</v>
      </c>
    </row>
    <row r="813" spans="1:4" x14ac:dyDescent="0.2">
      <c r="A813" s="5">
        <v>752</v>
      </c>
      <c r="B813" s="138">
        <f>'Expenditures 15-22'!D74</f>
        <v>469951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765610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85538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594</v>
      </c>
      <c r="D850" s="2" t="str">
        <f t="shared" si="12"/>
        <v>Error?</v>
      </c>
    </row>
    <row r="851" spans="1:4" x14ac:dyDescent="0.2">
      <c r="A851" s="5">
        <v>790</v>
      </c>
      <c r="B851" s="138">
        <f>'Expenditures 15-22'!E55</f>
        <v>3939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3939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3939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89477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1028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25337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2092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2092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16795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16795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18887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44224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3550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3550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8409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11959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183557</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139011</v>
      </c>
      <c r="C1107" s="2" t="s">
        <v>594</v>
      </c>
      <c r="D1107" s="2" t="str">
        <f t="shared" si="16"/>
        <v>Error?</v>
      </c>
    </row>
    <row r="1108" spans="1:4" x14ac:dyDescent="0.2">
      <c r="A1108" s="5">
        <v>1047</v>
      </c>
      <c r="B1108" s="138">
        <f>'Expenditures 15-22'!K33</f>
        <v>2483040</v>
      </c>
      <c r="C1108" s="2" t="s">
        <v>594</v>
      </c>
      <c r="D1108" s="2" t="str">
        <f t="shared" si="16"/>
        <v>Error?</v>
      </c>
    </row>
    <row r="1109" spans="1:4" x14ac:dyDescent="0.2">
      <c r="A1109" s="5">
        <v>1048</v>
      </c>
      <c r="B1109" s="138">
        <f>'Expenditures 15-22'!K36</f>
        <v>42785</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119058</v>
      </c>
      <c r="C1111" s="2" t="s">
        <v>594</v>
      </c>
      <c r="D1111" s="2" t="str">
        <f t="shared" si="16"/>
        <v>Error?</v>
      </c>
    </row>
    <row r="1112" spans="1:4" x14ac:dyDescent="0.2">
      <c r="A1112" s="5">
        <v>1051</v>
      </c>
      <c r="B1112" s="138">
        <f>'Expenditures 15-22'!K39</f>
        <v>49180</v>
      </c>
      <c r="C1112" s="2" t="s">
        <v>594</v>
      </c>
      <c r="D1112" s="2" t="str">
        <f t="shared" si="16"/>
        <v>Error?</v>
      </c>
    </row>
    <row r="1113" spans="1:4" x14ac:dyDescent="0.2">
      <c r="A1113" s="5">
        <v>1052</v>
      </c>
      <c r="B1113" s="138">
        <f>'Expenditures 15-22'!K40</f>
        <v>455140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666163</v>
      </c>
      <c r="C1115" s="2" t="s">
        <v>594</v>
      </c>
      <c r="D1115" s="2" t="str">
        <f t="shared" si="16"/>
        <v>Error?</v>
      </c>
    </row>
    <row r="1116" spans="1:4" x14ac:dyDescent="0.2">
      <c r="A1116" s="5">
        <v>1055</v>
      </c>
      <c r="B1116" s="138">
        <f>'Expenditures 15-22'!K44</f>
        <v>7718</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7718</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100215</v>
      </c>
      <c r="C1121" s="2" t="s">
        <v>594</v>
      </c>
      <c r="D1121" s="2" t="str">
        <f t="shared" si="16"/>
        <v>Error?</v>
      </c>
    </row>
    <row r="1122" spans="1:4" x14ac:dyDescent="0.2">
      <c r="A1122" s="5">
        <v>1061</v>
      </c>
      <c r="B1122" s="138">
        <f>'Expenditures 15-22'!K53</f>
        <v>100215</v>
      </c>
      <c r="C1122" s="2" t="s">
        <v>594</v>
      </c>
      <c r="D1122" s="2" t="str">
        <f t="shared" si="16"/>
        <v>Error?</v>
      </c>
    </row>
    <row r="1123" spans="1:4" x14ac:dyDescent="0.2">
      <c r="A1123" s="5">
        <v>1062</v>
      </c>
      <c r="B1123" s="138">
        <f>'Expenditures 15-22'!K55</f>
        <v>218225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218225</v>
      </c>
      <c r="C1125" s="2" t="s">
        <v>594</v>
      </c>
      <c r="D1125" s="2" t="str">
        <f t="shared" si="16"/>
        <v>Error?</v>
      </c>
    </row>
    <row r="1126" spans="1:4" x14ac:dyDescent="0.2">
      <c r="A1126" s="5">
        <v>1065</v>
      </c>
      <c r="B1126" s="138">
        <f>'Expenditures 15-22'!K59</f>
        <v>15271</v>
      </c>
      <c r="C1126" s="2" t="s">
        <v>594</v>
      </c>
      <c r="D1126" s="2" t="str">
        <f t="shared" si="16"/>
        <v>Error?</v>
      </c>
    </row>
    <row r="1127" spans="1:4" x14ac:dyDescent="0.2">
      <c r="A1127" s="5">
        <v>1066</v>
      </c>
      <c r="B1127" s="138">
        <f>'Expenditures 15-22'!K60</f>
        <v>17810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28068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61149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6677</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8723</v>
      </c>
      <c r="C1137" s="2" t="s">
        <v>594</v>
      </c>
      <c r="D1137" s="2" t="str">
        <f t="shared" si="16"/>
        <v>Error?</v>
      </c>
    </row>
    <row r="1138" spans="1:4" x14ac:dyDescent="0.2">
      <c r="A1138" s="10">
        <v>1077</v>
      </c>
      <c r="D1138" s="2" t="str">
        <f t="shared" si="16"/>
        <v>OK</v>
      </c>
    </row>
    <row r="1139" spans="1:4" x14ac:dyDescent="0.2">
      <c r="A1139" s="5">
        <v>1078</v>
      </c>
      <c r="B1139" s="138">
        <f>'Expenditures 15-22'!K71</f>
        <v>36595</v>
      </c>
      <c r="C1139" s="2" t="s">
        <v>594</v>
      </c>
      <c r="D1139" s="2" t="str">
        <f t="shared" si="16"/>
        <v>Error?</v>
      </c>
    </row>
    <row r="1140" spans="1:4" x14ac:dyDescent="0.2">
      <c r="A1140" s="10">
        <v>1079</v>
      </c>
      <c r="D1140" s="2" t="str">
        <f t="shared" si="16"/>
        <v>OK</v>
      </c>
    </row>
    <row r="1141" spans="1:4" x14ac:dyDescent="0.2">
      <c r="A1141" s="5">
        <v>1080</v>
      </c>
      <c r="B1141" s="138">
        <f>'Expenditures 15-22'!K72</f>
        <v>51995</v>
      </c>
      <c r="C1141" s="2" t="s">
        <v>594</v>
      </c>
      <c r="D1141" s="2" t="str">
        <f t="shared" si="16"/>
        <v>Error?</v>
      </c>
    </row>
    <row r="1142" spans="1:4" x14ac:dyDescent="0.2">
      <c r="A1142" s="5">
        <v>1081</v>
      </c>
      <c r="B1142" s="138">
        <f>'Expenditures 15-22'!K73</f>
        <v>28087</v>
      </c>
      <c r="C1142" s="2" t="s">
        <v>594</v>
      </c>
      <c r="D1142" s="2" t="str">
        <f t="shared" si="16"/>
        <v>Error?</v>
      </c>
    </row>
    <row r="1143" spans="1:4" x14ac:dyDescent="0.2">
      <c r="A1143" s="5">
        <v>1082</v>
      </c>
      <c r="B1143" s="138">
        <f>'Expenditures 15-22'!K74</f>
        <v>1133552</v>
      </c>
      <c r="C1143" s="2" t="s">
        <v>594</v>
      </c>
      <c r="D1143" s="2" t="str">
        <f t="shared" si="16"/>
        <v>Error?</v>
      </c>
    </row>
    <row r="1144" spans="1:4" x14ac:dyDescent="0.2">
      <c r="A1144" s="5">
        <v>1083</v>
      </c>
      <c r="B1144" s="138">
        <f>'Expenditures 15-22'!K75</f>
        <v>22973</v>
      </c>
      <c r="C1144" s="2" t="s">
        <v>594</v>
      </c>
      <c r="D1144" s="2" t="str">
        <f t="shared" si="16"/>
        <v>Error?</v>
      </c>
    </row>
    <row r="1145" spans="1:4" x14ac:dyDescent="0.2">
      <c r="A1145" s="5">
        <v>1084</v>
      </c>
      <c r="B1145" s="138">
        <f>'Expenditures 15-22'!K102</f>
        <v>8409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3647974</v>
      </c>
      <c r="C1152" s="2" t="s">
        <v>594</v>
      </c>
      <c r="D1152" s="2" t="str">
        <f t="shared" si="17"/>
        <v>Error?</v>
      </c>
    </row>
    <row r="1153" spans="1:4" x14ac:dyDescent="0.2">
      <c r="A1153" s="5">
        <v>1092</v>
      </c>
      <c r="B1153" s="138">
        <f>'Expenditures 15-22'!K115</f>
        <v>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67597</v>
      </c>
      <c r="D1221" s="2" t="str">
        <f t="shared" si="18"/>
        <v>Error?</v>
      </c>
    </row>
    <row r="1222" spans="1:4" x14ac:dyDescent="0.2">
      <c r="A1222" s="10">
        <v>1161</v>
      </c>
      <c r="D1222" s="2" t="str">
        <f t="shared" si="18"/>
        <v>OK</v>
      </c>
    </row>
    <row r="1223" spans="1:4" x14ac:dyDescent="0.2">
      <c r="A1223" s="5">
        <v>1162</v>
      </c>
      <c r="B1223" s="138">
        <f>'Expenditures 15-22'!C127</f>
        <v>67597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67597</v>
      </c>
      <c r="C1225" s="2" t="s">
        <v>594</v>
      </c>
      <c r="D1225" s="2" t="str">
        <f t="shared" si="18"/>
        <v>Error?</v>
      </c>
    </row>
    <row r="1226" spans="1:4" x14ac:dyDescent="0.2">
      <c r="A1226" s="5">
        <v>1165</v>
      </c>
      <c r="B1226" s="138">
        <f>'Expenditures 15-22'!C151</f>
        <v>67597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6362</v>
      </c>
      <c r="D1229" s="2" t="str">
        <f t="shared" si="18"/>
        <v>Error?</v>
      </c>
    </row>
    <row r="1230" spans="1:4" x14ac:dyDescent="0.2">
      <c r="A1230" s="10">
        <v>1169</v>
      </c>
      <c r="D1230" s="2" t="str">
        <f t="shared" si="18"/>
        <v>OK</v>
      </c>
    </row>
    <row r="1231" spans="1:4" x14ac:dyDescent="0.2">
      <c r="A1231" s="5">
        <v>1170</v>
      </c>
      <c r="B1231" s="138">
        <f>'Expenditures 15-22'!D127</f>
        <v>6362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6362</v>
      </c>
      <c r="C1233" s="2" t="s">
        <v>594</v>
      </c>
      <c r="D1233" s="2" t="str">
        <f t="shared" si="18"/>
        <v>Error?</v>
      </c>
    </row>
    <row r="1234" spans="1:4" x14ac:dyDescent="0.2">
      <c r="A1234" s="5">
        <v>1173</v>
      </c>
      <c r="B1234" s="138">
        <f>'Expenditures 15-22'!D151</f>
        <v>6362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39708</v>
      </c>
      <c r="D1237" s="2" t="str">
        <f t="shared" si="18"/>
        <v>Error?</v>
      </c>
    </row>
    <row r="1238" spans="1:4" x14ac:dyDescent="0.2">
      <c r="A1238" s="10">
        <v>1177</v>
      </c>
      <c r="D1238" s="2" t="str">
        <f t="shared" si="18"/>
        <v>OK</v>
      </c>
    </row>
    <row r="1239" spans="1:4" x14ac:dyDescent="0.2">
      <c r="A1239" s="5">
        <v>1178</v>
      </c>
      <c r="B1239" s="138">
        <f>'Expenditures 15-22'!E127</f>
        <v>39708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39708</v>
      </c>
      <c r="C1241" s="2" t="s">
        <v>594</v>
      </c>
      <c r="D1241" s="2" t="str">
        <f t="shared" si="18"/>
        <v>Error?</v>
      </c>
    </row>
    <row r="1242" spans="1:4" x14ac:dyDescent="0.2">
      <c r="A1242" s="5">
        <v>1181</v>
      </c>
      <c r="B1242" s="138">
        <f>'Expenditures 15-22'!E151</f>
        <v>39708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42790</v>
      </c>
      <c r="D1245" s="2" t="str">
        <f t="shared" si="18"/>
        <v>Error?</v>
      </c>
    </row>
    <row r="1246" spans="1:4" x14ac:dyDescent="0.2">
      <c r="A1246" s="10">
        <v>1185</v>
      </c>
      <c r="D1246" s="2" t="str">
        <f t="shared" si="18"/>
        <v>OK</v>
      </c>
    </row>
    <row r="1247" spans="1:4" x14ac:dyDescent="0.2">
      <c r="A1247" s="5">
        <v>1186</v>
      </c>
      <c r="B1247" s="138">
        <f>'Expenditures 15-22'!F127</f>
        <v>42790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42790</v>
      </c>
      <c r="C1249" s="2" t="s">
        <v>594</v>
      </c>
      <c r="D1249" s="2" t="str">
        <f t="shared" si="18"/>
        <v>Error?</v>
      </c>
    </row>
    <row r="1250" spans="1:4" x14ac:dyDescent="0.2">
      <c r="A1250" s="5">
        <v>1189</v>
      </c>
      <c r="B1250" s="138">
        <f>'Expenditures 15-22'!F151</f>
        <v>42790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156457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156457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156457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156457</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105191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105191</v>
      </c>
      <c r="C1339" s="2" t="s">
        <v>594</v>
      </c>
      <c r="D1339" s="2" t="str">
        <f t="shared" si="19"/>
        <v>Error?</v>
      </c>
    </row>
    <row r="1340" spans="1:4" x14ac:dyDescent="0.2">
      <c r="A1340" s="5">
        <v>1279</v>
      </c>
      <c r="B1340" s="138">
        <f>'Expenditures 15-22'!C210</f>
        <v>105191</v>
      </c>
      <c r="C1340" s="2" t="s">
        <v>594</v>
      </c>
      <c r="D1340" s="2" t="str">
        <f t="shared" si="19"/>
        <v>Error?</v>
      </c>
    </row>
    <row r="1341" spans="1:4" x14ac:dyDescent="0.2">
      <c r="A1341" s="5">
        <v>1280</v>
      </c>
      <c r="B1341" s="138">
        <f>'Expenditures 15-22'!D182</f>
        <v>454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454</v>
      </c>
      <c r="C1345" s="2" t="s">
        <v>594</v>
      </c>
      <c r="D1345" s="2" t="str">
        <f t="shared" si="20"/>
        <v>Error?</v>
      </c>
    </row>
    <row r="1346" spans="1:4" x14ac:dyDescent="0.2">
      <c r="A1346" s="5">
        <v>1285</v>
      </c>
      <c r="B1346" s="138">
        <f>'Expenditures 15-22'!D210</f>
        <v>454</v>
      </c>
      <c r="C1346" s="2" t="s">
        <v>594</v>
      </c>
      <c r="D1346" s="2" t="str">
        <f t="shared" si="20"/>
        <v>Error?</v>
      </c>
    </row>
    <row r="1347" spans="1:4" x14ac:dyDescent="0.2">
      <c r="A1347" s="5">
        <v>1286</v>
      </c>
      <c r="B1347" s="138">
        <f>'Expenditures 15-22'!E182</f>
        <v>327044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327044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327044</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432689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432689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432689</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2216</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13083</v>
      </c>
      <c r="D1409" s="2" t="str">
        <f t="shared" si="21"/>
        <v>Error?</v>
      </c>
    </row>
    <row r="1410" spans="1:4" x14ac:dyDescent="0.2">
      <c r="A1410" s="5">
        <v>1349</v>
      </c>
      <c r="B1410" s="138">
        <f>'Expenditures 15-22'!D229</f>
        <v>164871</v>
      </c>
      <c r="C1410" s="2" t="s">
        <v>594</v>
      </c>
      <c r="D1410" s="2" t="str">
        <f t="shared" si="21"/>
        <v>Error?</v>
      </c>
    </row>
    <row r="1411" spans="1:4" x14ac:dyDescent="0.2">
      <c r="A1411" s="5">
        <v>1350</v>
      </c>
      <c r="B1411" s="138">
        <f>'Expenditures 15-22'!D232</f>
        <v>43339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43339</v>
      </c>
      <c r="C1417" s="2" t="s">
        <v>594</v>
      </c>
      <c r="D1417" s="2" t="str">
        <f t="shared" si="21"/>
        <v>Error?</v>
      </c>
    </row>
    <row r="1418" spans="1:4" x14ac:dyDescent="0.2">
      <c r="A1418" s="5">
        <v>1357</v>
      </c>
      <c r="B1418" s="138">
        <f>'Expenditures 15-22'!D240</f>
        <v>93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93</v>
      </c>
      <c r="C1421" s="2" t="s">
        <v>594</v>
      </c>
      <c r="D1421" s="2" t="str">
        <f t="shared" si="21"/>
        <v>Error?</v>
      </c>
    </row>
    <row r="1422" spans="1:4" x14ac:dyDescent="0.2">
      <c r="A1422" s="5">
        <v>1361</v>
      </c>
      <c r="B1422" s="138">
        <f>'Expenditures 15-22'!D245</f>
        <v>797</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797</v>
      </c>
      <c r="C1424" s="2" t="s">
        <v>594</v>
      </c>
      <c r="D1424" s="2" t="str">
        <f t="shared" si="21"/>
        <v>Error?</v>
      </c>
    </row>
    <row r="1425" spans="1:4" x14ac:dyDescent="0.2">
      <c r="A1425" s="5">
        <v>1364</v>
      </c>
      <c r="B1425" s="138">
        <f>'Expenditures 15-22'!D259</f>
        <v>8373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8373</v>
      </c>
      <c r="C1427" s="2" t="s">
        <v>594</v>
      </c>
      <c r="D1427" s="2" t="str">
        <f t="shared" si="21"/>
        <v>Error?</v>
      </c>
    </row>
    <row r="1428" spans="1:4" x14ac:dyDescent="0.2">
      <c r="A1428" s="5">
        <v>1367</v>
      </c>
      <c r="B1428" s="138">
        <f>'Expenditures 15-22'!D263</f>
        <v>32981</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32981</v>
      </c>
      <c r="C1436" s="2" t="s">
        <v>594</v>
      </c>
      <c r="D1436" s="2" t="str">
        <f t="shared" si="21"/>
        <v>Error?</v>
      </c>
    </row>
    <row r="1437" spans="1:4" x14ac:dyDescent="0.2">
      <c r="A1437" s="5">
        <v>1376</v>
      </c>
      <c r="B1437" s="138">
        <f>'Expenditures 15-22'!D272</f>
        <v>1979</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1979</v>
      </c>
      <c r="C1444" s="2" t="s">
        <v>594</v>
      </c>
      <c r="D1444" s="2" t="str">
        <f t="shared" si="21"/>
        <v>Error?</v>
      </c>
    </row>
    <row r="1445" spans="1:4" x14ac:dyDescent="0.2">
      <c r="A1445" s="5">
        <v>1384</v>
      </c>
      <c r="B1445" s="138">
        <f>'Expenditures 15-22'!D278</f>
        <v>4</v>
      </c>
      <c r="D1445" s="2" t="str">
        <f t="shared" si="21"/>
        <v>Error?</v>
      </c>
    </row>
    <row r="1446" spans="1:4" x14ac:dyDescent="0.2">
      <c r="A1446" s="5">
        <v>1385</v>
      </c>
      <c r="B1446" s="138">
        <f>'Expenditures 15-22'!D279</f>
        <v>87566</v>
      </c>
      <c r="C1446" s="2" t="s">
        <v>594</v>
      </c>
      <c r="D1446" s="2" t="str">
        <f t="shared" si="21"/>
        <v>Error?</v>
      </c>
    </row>
    <row r="1447" spans="1:4" x14ac:dyDescent="0.2">
      <c r="A1447" s="5">
        <v>1386</v>
      </c>
      <c r="B1447" s="138">
        <f>'Expenditures 15-22'!D280</f>
        <v>1757</v>
      </c>
      <c r="D1447" s="2" t="str">
        <f t="shared" si="21"/>
        <v>Error?</v>
      </c>
    </row>
    <row r="1448" spans="1:4" x14ac:dyDescent="0.2">
      <c r="A1448" s="5">
        <v>1387</v>
      </c>
      <c r="B1448" s="138">
        <f>'Expenditures 15-22'!D295</f>
        <v>254194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2216</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13083</v>
      </c>
      <c r="C1473" s="2" t="s">
        <v>594</v>
      </c>
      <c r="D1473" s="2" t="str">
        <f t="shared" si="22"/>
        <v>Error?</v>
      </c>
    </row>
    <row r="1474" spans="1:4" x14ac:dyDescent="0.2">
      <c r="A1474" s="5">
        <v>1413</v>
      </c>
      <c r="B1474" s="138">
        <f>'Expenditures 15-22'!K229</f>
        <v>164871</v>
      </c>
      <c r="C1474" s="2" t="s">
        <v>594</v>
      </c>
      <c r="D1474" s="2" t="str">
        <f t="shared" si="22"/>
        <v>Error?</v>
      </c>
    </row>
    <row r="1475" spans="1:4" x14ac:dyDescent="0.2">
      <c r="A1475" s="5">
        <v>1414</v>
      </c>
      <c r="B1475" s="138">
        <f>'Expenditures 15-22'!K232</f>
        <v>43339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43339</v>
      </c>
      <c r="C1481" s="2" t="s">
        <v>594</v>
      </c>
      <c r="D1481" s="2" t="str">
        <f t="shared" si="22"/>
        <v>Error?</v>
      </c>
    </row>
    <row r="1482" spans="1:4" x14ac:dyDescent="0.2">
      <c r="A1482" s="5">
        <v>1421</v>
      </c>
      <c r="B1482" s="138">
        <f>'Expenditures 15-22'!K240</f>
        <v>93</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93</v>
      </c>
      <c r="C1485" s="2" t="s">
        <v>594</v>
      </c>
      <c r="D1485" s="2" t="str">
        <f t="shared" si="22"/>
        <v>Error?</v>
      </c>
    </row>
    <row r="1486" spans="1:4" x14ac:dyDescent="0.2">
      <c r="A1486" s="5">
        <v>1425</v>
      </c>
      <c r="B1486" s="138">
        <f>'Expenditures 15-22'!K245</f>
        <v>797</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797</v>
      </c>
      <c r="C1488" s="2" t="s">
        <v>594</v>
      </c>
      <c r="D1488" s="2" t="str">
        <f t="shared" si="22"/>
        <v>Error?</v>
      </c>
    </row>
    <row r="1489" spans="1:4" x14ac:dyDescent="0.2">
      <c r="A1489" s="5">
        <v>1428</v>
      </c>
      <c r="B1489" s="138">
        <f>'Expenditures 15-22'!K259</f>
        <v>8373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8373</v>
      </c>
      <c r="C1491" s="2" t="s">
        <v>594</v>
      </c>
      <c r="D1491" s="2" t="str">
        <f t="shared" si="22"/>
        <v>Error?</v>
      </c>
    </row>
    <row r="1492" spans="1:4" x14ac:dyDescent="0.2">
      <c r="A1492" s="5">
        <v>1431</v>
      </c>
      <c r="B1492" s="138">
        <f>'Expenditures 15-22'!K263</f>
        <v>32981</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32981</v>
      </c>
      <c r="C1500" s="2" t="s">
        <v>594</v>
      </c>
      <c r="D1500" s="2" t="str">
        <f t="shared" si="22"/>
        <v>Error?</v>
      </c>
    </row>
    <row r="1501" spans="1:4" x14ac:dyDescent="0.2">
      <c r="A1501" s="5">
        <v>1440</v>
      </c>
      <c r="B1501" s="138">
        <f>'Expenditures 15-22'!K272</f>
        <v>1979</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1979</v>
      </c>
      <c r="C1508" s="2" t="s">
        <v>594</v>
      </c>
      <c r="D1508" s="2" t="str">
        <f t="shared" si="22"/>
        <v>Error?</v>
      </c>
    </row>
    <row r="1509" spans="1:4" x14ac:dyDescent="0.2">
      <c r="A1509" s="5">
        <v>1448</v>
      </c>
      <c r="B1509" s="138">
        <f>'Expenditures 15-22'!K278</f>
        <v>4</v>
      </c>
      <c r="C1509" s="2" t="s">
        <v>594</v>
      </c>
      <c r="D1509" s="2" t="str">
        <f t="shared" si="22"/>
        <v>Error?</v>
      </c>
    </row>
    <row r="1510" spans="1:4" x14ac:dyDescent="0.2">
      <c r="A1510" s="5">
        <v>1449</v>
      </c>
      <c r="B1510" s="138">
        <f>'Expenditures 15-22'!K279</f>
        <v>87566</v>
      </c>
      <c r="C1510" s="2" t="s">
        <v>594</v>
      </c>
      <c r="D1510" s="2" t="str">
        <f t="shared" si="22"/>
        <v>Error?</v>
      </c>
    </row>
    <row r="1511" spans="1:4" x14ac:dyDescent="0.2">
      <c r="A1511" s="5">
        <v>1450</v>
      </c>
      <c r="B1511" s="138">
        <f>'Expenditures 15-22'!K280</f>
        <v>1757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254194</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0</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8409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3241005</v>
      </c>
      <c r="C2551" s="2" t="s">
        <v>594</v>
      </c>
      <c r="D2551" s="2" t="str">
        <f t="shared" si="38"/>
        <v>Error?</v>
      </c>
    </row>
    <row r="2552" spans="1:4" x14ac:dyDescent="0.2">
      <c r="A2552" s="10">
        <v>2491</v>
      </c>
      <c r="D2552" s="2" t="str">
        <f t="shared" si="38"/>
        <v>OK</v>
      </c>
    </row>
    <row r="2553" spans="1:4" x14ac:dyDescent="0.2">
      <c r="A2553" s="5">
        <v>2492</v>
      </c>
      <c r="B2553" s="138">
        <f>'Acct Summary 7-8'!C6</f>
        <v>372247</v>
      </c>
      <c r="C2553" s="2" t="s">
        <v>594</v>
      </c>
      <c r="D2553" s="2" t="str">
        <f t="shared" si="38"/>
        <v>Error?</v>
      </c>
    </row>
    <row r="2554" spans="1:4" x14ac:dyDescent="0.2">
      <c r="A2554" s="5">
        <v>2493</v>
      </c>
      <c r="B2554" s="138">
        <f>'Acct Summary 7-8'!C7</f>
        <v>34722</v>
      </c>
      <c r="C2554" s="2" t="s">
        <v>594</v>
      </c>
      <c r="D2554" s="2" t="str">
        <f t="shared" si="38"/>
        <v>Error?</v>
      </c>
    </row>
    <row r="2555" spans="1:4" x14ac:dyDescent="0.2">
      <c r="A2555" s="5">
        <v>2494</v>
      </c>
      <c r="B2555" s="138">
        <f>'Acct Summary 7-8'!C8</f>
        <v>3647974</v>
      </c>
      <c r="C2555" s="2" t="s">
        <v>594</v>
      </c>
      <c r="D2555" s="2" t="str">
        <f t="shared" si="38"/>
        <v>Error?</v>
      </c>
    </row>
    <row r="2556" spans="1:4" x14ac:dyDescent="0.2">
      <c r="A2556" s="5">
        <v>2495</v>
      </c>
      <c r="B2556" s="138">
        <f>'Acct Summary 7-8'!C12</f>
        <v>2483040</v>
      </c>
      <c r="C2556" s="2" t="s">
        <v>594</v>
      </c>
      <c r="D2556" s="2" t="str">
        <f t="shared" si="38"/>
        <v>Error?</v>
      </c>
    </row>
    <row r="2557" spans="1:4" x14ac:dyDescent="0.2">
      <c r="A2557" s="5">
        <v>2496</v>
      </c>
      <c r="B2557" s="138">
        <f>'Acct Summary 7-8'!C13</f>
        <v>1133552</v>
      </c>
      <c r="C2557" s="2" t="s">
        <v>594</v>
      </c>
      <c r="D2557" s="2" t="str">
        <f t="shared" si="38"/>
        <v>Error?</v>
      </c>
    </row>
    <row r="2558" spans="1:4" x14ac:dyDescent="0.2">
      <c r="A2558" s="5">
        <v>2497</v>
      </c>
      <c r="B2558" s="138">
        <f>'Acct Summary 7-8'!C14</f>
        <v>22973</v>
      </c>
      <c r="C2558" s="2" t="s">
        <v>594</v>
      </c>
      <c r="D2558" s="2" t="str">
        <f t="shared" si="38"/>
        <v>Error?</v>
      </c>
    </row>
    <row r="2559" spans="1:4" x14ac:dyDescent="0.2">
      <c r="A2559" s="5">
        <v>2498</v>
      </c>
      <c r="B2559" s="138">
        <f>'Acct Summary 7-8'!C15</f>
        <v>8409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3647974</v>
      </c>
      <c r="C2561" s="2" t="s">
        <v>594</v>
      </c>
      <c r="D2561" s="2" t="str">
        <f t="shared" si="39"/>
        <v>Error?</v>
      </c>
    </row>
    <row r="2562" spans="1:4" x14ac:dyDescent="0.2">
      <c r="A2562" s="5">
        <v>2501</v>
      </c>
      <c r="B2562" s="138">
        <f>'Acct Summary 7-8'!C20</f>
        <v>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151432</v>
      </c>
      <c r="C2564" s="2" t="s">
        <v>594</v>
      </c>
      <c r="D2564" s="2" t="str">
        <f t="shared" si="39"/>
        <v>Error?</v>
      </c>
    </row>
    <row r="2565" spans="1:4" x14ac:dyDescent="0.2">
      <c r="A2565" s="10">
        <v>2504</v>
      </c>
      <c r="D2565" s="2" t="str">
        <f t="shared" si="39"/>
        <v>OK</v>
      </c>
    </row>
    <row r="2566" spans="1:4" x14ac:dyDescent="0.2">
      <c r="A2566" s="5">
        <v>2505</v>
      </c>
      <c r="B2566" s="138">
        <f>'Acct Summary 7-8'!D6</f>
        <v>5025</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156457</v>
      </c>
      <c r="C2568" s="2" t="s">
        <v>594</v>
      </c>
      <c r="D2568" s="2" t="str">
        <f t="shared" si="39"/>
        <v>Error?</v>
      </c>
    </row>
    <row r="2569" spans="1:4" x14ac:dyDescent="0.2">
      <c r="A2569" s="5">
        <v>2508</v>
      </c>
      <c r="B2569" s="138">
        <f>'Acct Summary 7-8'!D13</f>
        <v>156457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156457</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58207</v>
      </c>
      <c r="C2591" s="2" t="s">
        <v>594</v>
      </c>
      <c r="D2591" s="2" t="str">
        <f t="shared" si="39"/>
        <v>Error?</v>
      </c>
    </row>
    <row r="2592" spans="1:4" x14ac:dyDescent="0.2">
      <c r="A2592" s="10">
        <v>2531</v>
      </c>
      <c r="D2592" s="2" t="str">
        <f t="shared" si="39"/>
        <v>OK</v>
      </c>
    </row>
    <row r="2593" spans="1:4" x14ac:dyDescent="0.2">
      <c r="A2593" s="5">
        <v>2532</v>
      </c>
      <c r="B2593" s="138">
        <f>'Acct Summary 7-8'!F6</f>
        <v>374482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432689</v>
      </c>
      <c r="C2595" s="2" t="s">
        <v>594</v>
      </c>
      <c r="D2595" s="2" t="str">
        <f t="shared" si="39"/>
        <v>Error?</v>
      </c>
    </row>
    <row r="2596" spans="1:4" x14ac:dyDescent="0.2">
      <c r="A2596" s="5">
        <v>2535</v>
      </c>
      <c r="B2596" s="138">
        <f>'Acct Summary 7-8'!F13</f>
        <v>432689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432689</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254194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254194</v>
      </c>
      <c r="C2606" s="2" t="s">
        <v>594</v>
      </c>
      <c r="D2606" s="2" t="str">
        <f t="shared" si="39"/>
        <v>Error?</v>
      </c>
    </row>
    <row r="2607" spans="1:4" x14ac:dyDescent="0.2">
      <c r="A2607" s="5">
        <v>2546</v>
      </c>
      <c r="B2607" s="138">
        <f>'Acct Summary 7-8'!G12</f>
        <v>164871</v>
      </c>
      <c r="C2607" s="2" t="s">
        <v>594</v>
      </c>
      <c r="D2607" s="2" t="str">
        <f t="shared" si="39"/>
        <v>Error?</v>
      </c>
    </row>
    <row r="2608" spans="1:4" x14ac:dyDescent="0.2">
      <c r="A2608" s="5">
        <v>2547</v>
      </c>
      <c r="B2608" s="138">
        <f>'Acct Summary 7-8'!G13</f>
        <v>87566</v>
      </c>
      <c r="C2608" s="2" t="s">
        <v>594</v>
      </c>
      <c r="D2608" s="2" t="str">
        <f t="shared" si="39"/>
        <v>Error?</v>
      </c>
    </row>
    <row r="2609" spans="1:4" x14ac:dyDescent="0.2">
      <c r="A2609" s="5">
        <v>2548</v>
      </c>
      <c r="B2609" s="138">
        <f>'Acct Summary 7-8'!G14</f>
        <v>1757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254194</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1773432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277193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85538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24309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2160472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149572</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149572</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3647974</v>
      </c>
      <c r="C4122" s="2" t="s">
        <v>594</v>
      </c>
      <c r="D4122" s="2" t="str">
        <f t="shared" si="63"/>
        <v>Error?</v>
      </c>
    </row>
    <row r="4123" spans="1:4" x14ac:dyDescent="0.2">
      <c r="A4123" s="5">
        <v>4062</v>
      </c>
      <c r="B4123" s="138">
        <f>'Acct Summary 7-8'!D10</f>
        <v>156457</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432689</v>
      </c>
      <c r="C4125" s="2" t="s">
        <v>594</v>
      </c>
      <c r="D4125" s="2" t="str">
        <f t="shared" si="63"/>
        <v>Error?</v>
      </c>
    </row>
    <row r="4126" spans="1:4" x14ac:dyDescent="0.2">
      <c r="A4126" s="5">
        <v>4065</v>
      </c>
      <c r="B4126" s="138">
        <f>'Acct Summary 7-8'!G10</f>
        <v>254194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3647974</v>
      </c>
      <c r="C4136" s="2" t="s">
        <v>594</v>
      </c>
      <c r="D4136" s="2" t="str">
        <f t="shared" si="63"/>
        <v>Error?</v>
      </c>
    </row>
    <row r="4137" spans="1:4" x14ac:dyDescent="0.2">
      <c r="A4137" s="5">
        <v>4076</v>
      </c>
      <c r="B4137" s="138">
        <f>'Acct Summary 7-8'!D19</f>
        <v>156457</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432689</v>
      </c>
      <c r="C4139" s="2" t="s">
        <v>594</v>
      </c>
      <c r="D4139" s="2" t="str">
        <f t="shared" si="63"/>
        <v>Error?</v>
      </c>
    </row>
    <row r="4140" spans="1:4" x14ac:dyDescent="0.2">
      <c r="A4140" s="5">
        <v>4079</v>
      </c>
      <c r="B4140" s="138">
        <f>'Acct Summary 7-8'!G19</f>
        <v>254194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26672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1223579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8050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30619</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1201706</v>
      </c>
      <c r="D5082" s="2" t="str">
        <f t="shared" si="78"/>
        <v>Error?</v>
      </c>
    </row>
    <row r="5083" spans="1:4" x14ac:dyDescent="0.2">
      <c r="A5083" s="5">
        <v>5022</v>
      </c>
      <c r="B5083" s="138">
        <f>'Revenues 9-14'!C34</f>
        <v>815720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2017426</v>
      </c>
      <c r="C5087" s="2" t="s">
        <v>594</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1223579</v>
      </c>
      <c r="C5120" s="2" t="s">
        <v>594</v>
      </c>
      <c r="D5120" s="2" t="str">
        <f t="shared" si="79"/>
        <v>Error?</v>
      </c>
    </row>
    <row r="5121" spans="1:4" x14ac:dyDescent="0.2">
      <c r="A5121" s="5">
        <v>5060</v>
      </c>
      <c r="B5121" s="138">
        <f>'Revenues 9-14'!C109</f>
        <v>3241005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104582</v>
      </c>
      <c r="D5134" s="2" t="str">
        <f t="shared" si="79"/>
        <v>Error?</v>
      </c>
    </row>
    <row r="5135" spans="1:4" x14ac:dyDescent="0.2">
      <c r="A5135" s="5">
        <v>5074</v>
      </c>
      <c r="B5135" s="138">
        <f>'Revenues 9-14'!C126</f>
        <v>267665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372247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372247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372247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34722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34722</v>
      </c>
      <c r="C5326" s="2" t="s">
        <v>594</v>
      </c>
      <c r="D5326" s="2" t="str">
        <f t="shared" si="82"/>
        <v>Error?</v>
      </c>
    </row>
    <row r="5327" spans="1:4" x14ac:dyDescent="0.2">
      <c r="A5327" s="5">
        <v>5266</v>
      </c>
      <c r="B5327" s="138">
        <f>'Revenues 9-14'!C275</f>
        <v>3647974</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151432</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151432</v>
      </c>
      <c r="C5355" s="2" t="s">
        <v>594</v>
      </c>
      <c r="D5355" s="2" t="str">
        <f t="shared" si="82"/>
        <v>Error?</v>
      </c>
    </row>
    <row r="5356" spans="1:4" x14ac:dyDescent="0.2">
      <c r="A5356" s="5">
        <v>5295</v>
      </c>
      <c r="B5356" s="138">
        <f>'Revenues 9-14'!D109</f>
        <v>151432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5025</v>
      </c>
      <c r="D5368" s="2" t="str">
        <f t="shared" si="82"/>
        <v>Error?</v>
      </c>
    </row>
    <row r="5369" spans="1:4" x14ac:dyDescent="0.2">
      <c r="A5369" s="5">
        <v>5308</v>
      </c>
      <c r="B5369" s="138">
        <f>'Revenues 9-14'!D131</f>
        <v>5025</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5025</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5025</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156457</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27588</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27588</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30619</v>
      </c>
      <c r="C5587" s="2" t="s">
        <v>594</v>
      </c>
      <c r="D5587" s="2" t="str">
        <f t="shared" si="86"/>
        <v>Error?</v>
      </c>
    </row>
    <row r="5588" spans="1:4" x14ac:dyDescent="0.2">
      <c r="A5588" s="5">
        <v>5527</v>
      </c>
      <c r="B5588" s="138">
        <f>'Revenues 9-14'!F109</f>
        <v>58207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374482</v>
      </c>
      <c r="D5617" s="2" t="str">
        <f t="shared" si="86"/>
        <v>Error?</v>
      </c>
    </row>
    <row r="5618" spans="1:4" x14ac:dyDescent="0.2">
      <c r="A5618" s="5">
        <v>5557</v>
      </c>
      <c r="B5618" s="138">
        <f>'Revenues 9-14'!F154</f>
        <v>374482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374482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374482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432689</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254194</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254194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254194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47402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47402</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0</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t="e">
        <f>'Acct Summary 7-8'!C83</f>
        <v>#DIV/0!</v>
      </c>
      <c r="D6276" s="2" t="e">
        <f t="shared" si="97"/>
        <v>#DIV/0!</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254194</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45191</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8409</v>
      </c>
      <c r="D6983" s="2" t="str">
        <f t="shared" si="108"/>
        <v>Error?</v>
      </c>
    </row>
    <row r="6984" spans="1:4" x14ac:dyDescent="0.2">
      <c r="A6984">
        <v>6923</v>
      </c>
      <c r="B6984" s="138">
        <f>'Expenditures 15-22'!K86</f>
        <v>8409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8409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sheetPr>
  <dimension ref="A1:L82"/>
  <sheetViews>
    <sheetView showGridLines="0" defaultGridColor="0" colorId="8" zoomScale="110" zoomScaleNormal="110" workbookViewId="0">
      <selection activeCell="C5" sqref="C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ENTRY IS REQUIRED!</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Evanston District 65 and 202 Joint Agreement</v>
      </c>
      <c r="B7" s="2402"/>
      <c r="C7" s="2402"/>
      <c r="D7" s="2439"/>
      <c r="E7" s="2440" t="str">
        <f>COVER!A13</f>
        <v>05-016-0650-61</v>
      </c>
      <c r="F7" s="2441"/>
      <c r="G7" s="2408" t="str">
        <f>COVER!T23</f>
        <v>066-003346</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RSM US LLP</v>
      </c>
      <c r="H9" s="2415"/>
      <c r="I9" s="2415"/>
      <c r="J9" s="2415"/>
      <c r="K9" s="2415"/>
      <c r="L9" s="2416"/>
    </row>
    <row r="10" spans="1:29" ht="13.5" customHeight="1" x14ac:dyDescent="0.2">
      <c r="A10" s="2398" t="str">
        <f>COVER!A38</f>
        <v>Dr. Paul Goren</v>
      </c>
      <c r="B10" s="2399"/>
      <c r="C10" s="2399"/>
      <c r="D10" s="2399"/>
      <c r="E10" s="2399"/>
      <c r="F10" s="2400"/>
      <c r="G10" s="2414" t="str">
        <f>COVER!T17</f>
        <v>One South Wacker, Suite 800</v>
      </c>
      <c r="H10" s="2427"/>
      <c r="I10" s="2427"/>
      <c r="J10" s="2427"/>
      <c r="K10" s="2427"/>
      <c r="L10" s="2428"/>
    </row>
    <row r="11" spans="1:29" ht="13.5" customHeight="1" x14ac:dyDescent="0.2">
      <c r="A11" s="1185" t="s">
        <v>1599</v>
      </c>
      <c r="B11" s="1186"/>
      <c r="C11" s="1187"/>
      <c r="D11" s="1192"/>
      <c r="E11" s="1187"/>
      <c r="F11" s="1191"/>
      <c r="G11" s="2414" t="str">
        <f>COVER!T19</f>
        <v>Chicago</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john.george@rsmus.com</v>
      </c>
      <c r="J13" s="2436"/>
      <c r="K13" s="2436"/>
      <c r="L13" s="2437"/>
    </row>
    <row r="14" spans="1:29" ht="13.5" customHeight="1" x14ac:dyDescent="0.2">
      <c r="A14" s="2414" t="str">
        <f>COVER!A19</f>
        <v>1500 McDaniel Avenue</v>
      </c>
      <c r="B14" s="2427"/>
      <c r="C14" s="2427"/>
      <c r="D14" s="2427"/>
      <c r="E14" s="2427"/>
      <c r="F14" s="2428"/>
      <c r="G14" s="1196" t="s">
        <v>1247</v>
      </c>
      <c r="H14" s="1194"/>
      <c r="I14" s="1194"/>
      <c r="J14" s="1194"/>
      <c r="K14" s="1194"/>
      <c r="L14" s="1195"/>
    </row>
    <row r="15" spans="1:29" ht="13.5" customHeight="1" x14ac:dyDescent="0.2">
      <c r="A15" s="2414" t="str">
        <f>COVER!A21</f>
        <v>Evanston</v>
      </c>
      <c r="B15" s="2427"/>
      <c r="C15" s="2427"/>
      <c r="D15" s="2427"/>
      <c r="E15" s="2427"/>
      <c r="F15" s="2428"/>
      <c r="G15" s="2424" t="str">
        <f>COVER!T15</f>
        <v>John George</v>
      </c>
      <c r="H15" s="2425"/>
      <c r="I15" s="2425"/>
      <c r="J15" s="2425"/>
      <c r="K15" s="2425"/>
      <c r="L15" s="2426"/>
    </row>
    <row r="16" spans="1:29" ht="12.2" customHeight="1" x14ac:dyDescent="0.2">
      <c r="A16" s="2404">
        <f>COVER!A25</f>
        <v>60201</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312-634-3400</v>
      </c>
      <c r="H18" s="2402"/>
      <c r="I18" s="2402"/>
      <c r="J18" s="2402"/>
      <c r="K18" s="2401" t="str">
        <f>COVER!X21</f>
        <v>312-634-5518</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Evanston District 65 and 202 Joint Agreement</v>
      </c>
      <c r="B1" s="2438"/>
      <c r="C1" s="2438"/>
      <c r="D1" s="2438"/>
    </row>
    <row r="2" spans="1:11" s="1215" customFormat="1" ht="12.75" x14ac:dyDescent="0.2">
      <c r="A2" s="2443" t="str">
        <f>'Single Audit Cover'!E7</f>
        <v>05-016-0650-61</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49"/>
  <sheetViews>
    <sheetView showGridLines="0" topLeftCell="A19" zoomScale="110" zoomScaleNormal="110" zoomScaleSheetLayoutView="100" workbookViewId="0">
      <selection activeCell="I19" sqref="I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Evanston District 65 and 202 Joint Agreement</v>
      </c>
      <c r="B1" s="2446"/>
      <c r="C1" s="2446"/>
      <c r="D1" s="2446"/>
      <c r="E1" s="2446"/>
    </row>
    <row r="2" spans="1:5" x14ac:dyDescent="0.2">
      <c r="A2" s="2447" t="str">
        <f>'Single Audit Cover'!E7</f>
        <v>05-016-0650-61</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34722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-26672</v>
      </c>
    </row>
    <row r="19" spans="1:4" ht="13.5" thickBot="1" x14ac:dyDescent="0.25">
      <c r="A19" s="1265" t="s">
        <v>1297</v>
      </c>
      <c r="D19" s="1266">
        <f>SUM(D10:D17)</f>
        <v>8050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t="s">
        <v>2100</v>
      </c>
      <c r="B24" s="2448"/>
      <c r="D24" s="1268">
        <v>-8050</v>
      </c>
    </row>
    <row r="25" spans="1:4" x14ac:dyDescent="0.2">
      <c r="A25" s="2445" t="s">
        <v>2101</v>
      </c>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52"/>
  <sheetViews>
    <sheetView showGridLines="0" topLeftCell="A25"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Evanston District 65 and 202 Joint Agreement</v>
      </c>
      <c r="B1" s="2451"/>
      <c r="C1" s="2451"/>
      <c r="D1" s="2451"/>
      <c r="E1" s="2451"/>
      <c r="F1" s="2451"/>
    </row>
    <row r="2" spans="1:7" ht="13.5" customHeight="1" x14ac:dyDescent="0.2">
      <c r="A2" s="2452" t="str">
        <f>'Single Audit Cover'!E7</f>
        <v>05-016-0650-61</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0" t="s">
        <v>1332</v>
      </c>
      <c r="D15" s="2456" t="s">
        <v>1331</v>
      </c>
      <c r="E15" s="2456"/>
      <c r="F15" s="2456"/>
    </row>
    <row r="16" spans="1:7" ht="13.5" customHeight="1" x14ac:dyDescent="0.2">
      <c r="A16" s="1282"/>
      <c r="B16" s="1276" t="s">
        <v>1330</v>
      </c>
      <c r="C16" s="1870" t="s">
        <v>1329</v>
      </c>
      <c r="D16" s="2457" t="s">
        <v>1670</v>
      </c>
      <c r="E16" s="2457"/>
      <c r="F16" s="2457"/>
    </row>
    <row r="17" spans="1:6" ht="20.45" customHeight="1" x14ac:dyDescent="0.2">
      <c r="A17" s="1283"/>
      <c r="B17" s="1284" t="s">
        <v>2099</v>
      </c>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7"/>
      <c r="E33" s="1286"/>
    </row>
    <row r="34" spans="1:6" ht="13.5" customHeight="1" x14ac:dyDescent="0.2">
      <c r="A34" s="328" t="s">
        <v>1948</v>
      </c>
      <c r="B34" s="328"/>
      <c r="C34" s="1289">
        <v>0</v>
      </c>
      <c r="D34" s="1927" t="s">
        <v>1671</v>
      </c>
      <c r="E34" s="2460">
        <f>+C33+C34</f>
        <v>0</v>
      </c>
      <c r="F34" s="2461"/>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69"/>
      <c r="C50" s="1869"/>
      <c r="D50" s="1869"/>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N152"/>
  <sheetViews>
    <sheetView showGridLines="0" zoomScaleNormal="100" workbookViewId="0">
      <selection activeCell="K27" sqref="K2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Evanston District 65 and 202 Joint Agreement</v>
      </c>
      <c r="C1" s="2463"/>
      <c r="D1" s="2463"/>
      <c r="E1" s="2463"/>
      <c r="F1" s="2463"/>
      <c r="G1" s="2463"/>
      <c r="H1" s="2463"/>
      <c r="I1" s="2463"/>
      <c r="J1" s="2463"/>
      <c r="K1" s="2463"/>
      <c r="L1" s="2463"/>
      <c r="M1" s="2463"/>
    </row>
    <row r="2" spans="2:14" ht="15" x14ac:dyDescent="0.2">
      <c r="B2" s="2452" t="str">
        <f>'Single Audit Cover'!E7</f>
        <v>05-016-0650-61</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63"/>
  <sheetViews>
    <sheetView showGridLines="0" zoomScale="110" zoomScaleNormal="110" workbookViewId="0">
      <selection activeCell="C12" sqref="C1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Evanston District 65 and 202 Joint Agreement</v>
      </c>
      <c r="C1" s="2471"/>
      <c r="D1" s="2471"/>
      <c r="E1" s="2471"/>
      <c r="F1" s="2471"/>
      <c r="G1" s="2471"/>
      <c r="H1" s="2471"/>
      <c r="I1" s="2471"/>
      <c r="J1" s="1422"/>
    </row>
    <row r="2" spans="2:10" s="317" customFormat="1" ht="12.75" customHeight="1" x14ac:dyDescent="0.2">
      <c r="B2" s="2472" t="str">
        <f>'Single Audit Cover'!E7</f>
        <v>05-016-0650-61</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t="s">
        <v>2099</v>
      </c>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1951</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Evanston District 65 and 202 Joint Agreement</v>
      </c>
      <c r="C1" s="2470"/>
      <c r="D1" s="2470"/>
      <c r="E1" s="2470"/>
      <c r="F1" s="2470"/>
      <c r="G1" s="2470"/>
      <c r="H1" s="2470"/>
      <c r="I1" s="2470"/>
      <c r="J1" s="2470"/>
      <c r="K1" s="2470"/>
      <c r="L1" s="1374"/>
      <c r="M1" s="1374"/>
    </row>
    <row r="2" spans="1:13" ht="12" customHeight="1" x14ac:dyDescent="0.2">
      <c r="B2" s="2472" t="str">
        <f>'Single Audit Cover'!E7</f>
        <v>05-016-0650-61</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t="s">
        <v>2099</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Evanston District 65 and 202 Joint Agreement</v>
      </c>
      <c r="C1" s="2497"/>
      <c r="D1" s="2497"/>
      <c r="E1" s="2497"/>
      <c r="F1" s="2497"/>
      <c r="G1" s="2497"/>
      <c r="H1" s="2497"/>
      <c r="I1" s="2497"/>
      <c r="J1" s="2497"/>
      <c r="K1" s="2497"/>
      <c r="L1" s="1465"/>
    </row>
    <row r="2" spans="1:12" ht="12.75" customHeight="1" x14ac:dyDescent="0.2">
      <c r="B2" s="2498" t="str">
        <f>'Single Audit Cover'!E7</f>
        <v>05-016-0650-61</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t="s">
        <v>2099</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E73"/>
  <sheetViews>
    <sheetView showGridLines="0" zoomScale="110" zoomScaleNormal="110" workbookViewId="0">
      <selection activeCell="E18" sqref="E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Evanston District 65 and 202 Joint Agreement</v>
      </c>
      <c r="C1" s="2470"/>
      <c r="D1" s="2470"/>
      <c r="E1" s="1491"/>
    </row>
    <row r="2" spans="2:5" s="1282" customFormat="1" ht="12.75" customHeight="1" x14ac:dyDescent="0.2">
      <c r="B2" s="2472" t="str">
        <f>'Single Audit Cover'!E7</f>
        <v>05-016-0650-61</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t="s">
        <v>2099</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B0920CD-3DEE-4A31-A47D-EFBEC443C523}">
  <ds:schemaRefs>
    <ds:schemaRef ds:uri="http://schemas.microsoft.com/sharepoint/v3/contenttype/forms"/>
  </ds:schemaRefs>
</ds:datastoreItem>
</file>

<file path=customXml/itemProps2.xml><?xml version="1.0" encoding="utf-8"?>
<ds:datastoreItem xmlns:ds="http://schemas.openxmlformats.org/officeDocument/2006/customXml" ds:itemID="{9D13DE51-86CE-4198-B8FA-8203B3C2E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C8732-B5A4-4FA0-A043-A5337E94E6A4}">
  <ds:schemaRefs>
    <ds:schemaRef ds:uri="d21dc803-237d-4c68-8692-8d731fd29118"/>
    <ds:schemaRef ds:uri="http://schemas.microsoft.com/office/2006/metadata/properties"/>
    <ds:schemaRef ds:uri="http://www.w3.org/XML/1998/namespace"/>
    <ds:schemaRef ds:uri="http://schemas.microsoft.com/sharepoint/v3"/>
    <ds:schemaRef ds:uri="http://purl.org/dc/terms/"/>
    <ds:schemaRef ds:uri="http://purl.org/dc/dcmitype/"/>
    <ds:schemaRef ds:uri="http://purl.org/dc/elements/1.1/"/>
    <ds:schemaRef ds:uri="6ce3111e-7420-4802-b50a-75d4e9a0b980"/>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AFR18</vt:lpstr>
      <vt:lpstr>AUDITCHECK</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HEMBERGER MICHELLE</cp:lastModifiedBy>
  <cp:lastPrinted>2018-07-31T16:34:21Z</cp:lastPrinted>
  <dcterms:created xsi:type="dcterms:W3CDTF">2003-10-29T19:06:34Z</dcterms:created>
  <dcterms:modified xsi:type="dcterms:W3CDTF">2019-05-08T21:04:27Z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