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EFA NOTES (2)" sheetId="183" r:id="rId31"/>
    <sheet name="SF&amp;QC Sec-1" sheetId="174" r:id="rId32"/>
    <sheet name="SF&amp;QC Sec-2" sheetId="175" r:id="rId33"/>
    <sheet name="SF&amp;QC Sec-3" sheetId="176" r:id="rId34"/>
    <sheet name="SSPAF" sheetId="177" r:id="rId35"/>
  </sheets>
  <definedNames>
    <definedName name="_xlnm.Print_Area" localSheetId="27">' SEFA'!$B$1:$M$45</definedName>
    <definedName name="_xlnm.Print_Area" localSheetId="28">' SEFA (2)'!$B$1:$M$45</definedName>
    <definedName name="_xlnm.Print_Area" localSheetId="29">'SEFA NOTES'!$A$1:$F$52</definedName>
    <definedName name="_xlnm.Print_Area" localSheetId="30">'SEFA NOTES (2)'!$A$1:$F$51</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K20" i="184" l="1"/>
  <c r="K21" i="184" s="1"/>
  <c r="K27" i="184" s="1"/>
  <c r="J20" i="184"/>
  <c r="J21" i="184" s="1"/>
  <c r="I20" i="184"/>
  <c r="I21" i="184" s="1"/>
  <c r="H20" i="184"/>
  <c r="H21" i="184" s="1"/>
  <c r="G20" i="184"/>
  <c r="G21" i="184" s="1"/>
  <c r="G27" i="184" s="1"/>
  <c r="F20" i="184"/>
  <c r="F21" i="184" s="1"/>
  <c r="E20" i="184"/>
  <c r="E21" i="184" s="1"/>
  <c r="G13" i="184"/>
  <c r="K12" i="184"/>
  <c r="K13" i="184" s="1"/>
  <c r="J12" i="184"/>
  <c r="J13" i="184" s="1"/>
  <c r="J27" i="184" s="1"/>
  <c r="I12" i="184"/>
  <c r="I13" i="184" s="1"/>
  <c r="H12" i="184"/>
  <c r="H13" i="184" s="1"/>
  <c r="G12" i="184"/>
  <c r="F12" i="184"/>
  <c r="F13" i="184" s="1"/>
  <c r="F27" i="184" s="1"/>
  <c r="D35" i="171" s="1"/>
  <c r="E12" i="184"/>
  <c r="E13" i="184" s="1"/>
  <c r="K22" i="179"/>
  <c r="J22" i="179"/>
  <c r="G22" i="179"/>
  <c r="F22" i="179"/>
  <c r="K21" i="179"/>
  <c r="J21" i="179"/>
  <c r="I21" i="179"/>
  <c r="I22" i="179" s="1"/>
  <c r="H21" i="179"/>
  <c r="H22" i="179" s="1"/>
  <c r="G21" i="179"/>
  <c r="F21" i="179"/>
  <c r="E21" i="179"/>
  <c r="E22" i="179" s="1"/>
  <c r="K16" i="179"/>
  <c r="J16" i="179"/>
  <c r="I16" i="179"/>
  <c r="H16" i="179"/>
  <c r="G16" i="179"/>
  <c r="F16" i="179"/>
  <c r="E16" i="179"/>
  <c r="L18" i="179"/>
  <c r="L26" i="184"/>
  <c r="L25" i="184"/>
  <c r="L24" i="184"/>
  <c r="L23" i="184"/>
  <c r="L22" i="184"/>
  <c r="L19" i="184"/>
  <c r="L18" i="184"/>
  <c r="L11" i="184"/>
  <c r="B4" i="184"/>
  <c r="E33" i="183"/>
  <c r="A4" i="183"/>
  <c r="H27" i="184" l="1"/>
  <c r="E27" i="184"/>
  <c r="I27" i="184"/>
  <c r="L27" i="184"/>
  <c r="L13" i="184"/>
  <c r="L20" i="184"/>
  <c r="L21" i="184"/>
  <c r="L12" i="184"/>
  <c r="L17" i="184"/>
  <c r="G8" i="127"/>
  <c r="G7" i="127"/>
  <c r="G14" i="127" s="1"/>
  <c r="G22" i="127"/>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1" i="179"/>
  <c r="L22" i="179" s="1"/>
  <c r="L20" i="179"/>
  <c r="L19"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A1" i="183"/>
  <c r="B2" i="179"/>
  <c r="B2" i="184"/>
  <c r="A2" i="183"/>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s="1"/>
  <c r="B5116" i="106"/>
  <c r="D5116" i="106" s="1"/>
  <c r="B5117" i="106"/>
  <c r="D5117" i="106"/>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C109" i="5" s="1"/>
  <c r="B5121" i="106" s="1"/>
  <c r="D5121" i="106" s="1"/>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9" i="7"/>
  <c r="B1767" i="106" s="1"/>
  <c r="D1767" i="106" s="1"/>
  <c r="F136" i="34"/>
  <c r="F128" i="34"/>
  <c r="F127" i="34"/>
  <c r="B5847" i="106"/>
  <c r="D5847" i="106" s="1"/>
  <c r="B5752" i="106"/>
  <c r="D5752" i="106" s="1"/>
  <c r="B5599" i="106"/>
  <c r="D5599" i="106" s="1"/>
  <c r="H173" i="5"/>
  <c r="B5906" i="106" s="1"/>
  <c r="D5906" i="106" s="1"/>
  <c r="C172" i="5"/>
  <c r="B5214" i="106" s="1"/>
  <c r="D5214" i="106" s="1"/>
  <c r="F106" i="34"/>
  <c r="D7" i="7"/>
  <c r="B1763" i="106" s="1"/>
  <c r="D1763" i="106" s="1"/>
  <c r="B1746" i="106"/>
  <c r="D1746" i="106" s="1"/>
  <c r="D12" i="7"/>
  <c r="B1769" i="106" s="1"/>
  <c r="D1769" i="106" s="1"/>
  <c r="D11" i="7"/>
  <c r="B1768" i="106" s="1"/>
  <c r="D1768" i="106" s="1"/>
  <c r="D15" i="7"/>
  <c r="B1772" i="106" s="1"/>
  <c r="D1772" i="106" s="1"/>
  <c r="G173" i="5" l="1"/>
  <c r="B5778" i="106" s="1"/>
  <c r="D5778" i="106" s="1"/>
  <c r="B5770" i="106"/>
  <c r="D5770" i="106" s="1"/>
  <c r="B7041" i="106"/>
  <c r="D7041" i="106" s="1"/>
  <c r="B3621" i="106"/>
  <c r="D3621" i="106" s="1"/>
  <c r="C367" i="29"/>
  <c r="B3622" i="106" s="1"/>
  <c r="D3622" i="106" s="1"/>
  <c r="H6" i="4"/>
  <c r="B2656" i="106" s="1"/>
  <c r="D2656" i="106" s="1"/>
  <c r="D109" i="5"/>
  <c r="B5356" i="106" s="1"/>
  <c r="D5356" i="106" s="1"/>
  <c r="K274" i="5"/>
  <c r="F130" i="34"/>
  <c r="E109" i="5"/>
  <c r="E4" i="4" s="1"/>
  <c r="B2630" i="106" s="1"/>
  <c r="D2630" i="106" s="1"/>
  <c r="D17" i="7"/>
  <c r="B4104" i="106" s="1"/>
  <c r="D4104" i="106" s="1"/>
  <c r="H109" i="5"/>
  <c r="G4" i="4"/>
  <c r="B2603" i="106" s="1"/>
  <c r="D2603" i="106" s="1"/>
  <c r="F111" i="34"/>
  <c r="F131" i="34"/>
  <c r="D13" i="7"/>
  <c r="B3726" i="106" s="1"/>
  <c r="D3726" i="106" s="1"/>
  <c r="G5" i="4"/>
  <c r="B3409" i="106" s="1"/>
  <c r="D3409" i="106" s="1"/>
  <c r="K173" i="5"/>
  <c r="K6" i="4" s="1"/>
  <c r="B3570" i="106" s="1"/>
  <c r="D3570" i="106" s="1"/>
  <c r="F172" i="5"/>
  <c r="B5644" i="106" s="1"/>
  <c r="D5644" i="106" s="1"/>
  <c r="L312" i="29"/>
  <c r="F66" i="34"/>
  <c r="F45" i="34"/>
  <c r="D7245" i="106"/>
  <c r="I342" i="29"/>
  <c r="B7222" i="106" s="1"/>
  <c r="D7222" i="106" s="1"/>
  <c r="B6238" i="106"/>
  <c r="D6238" i="106" s="1"/>
  <c r="J77" i="4"/>
  <c r="B6262" i="106" s="1"/>
  <c r="D6262" i="106" s="1"/>
  <c r="B3649" i="106"/>
  <c r="D3649" i="106" s="1"/>
  <c r="G367" i="29"/>
  <c r="K24" i="12"/>
  <c r="D6103" i="106"/>
  <c r="K350" i="29"/>
  <c r="E174" i="29"/>
  <c r="B1309" i="106" s="1"/>
  <c r="D1309" i="106" s="1"/>
  <c r="C129" i="29"/>
  <c r="K41" i="3"/>
  <c r="L15" i="11"/>
  <c r="B3459" i="106" s="1"/>
  <c r="D3459" i="106" s="1"/>
  <c r="B1410" i="106"/>
  <c r="D1410" i="106" s="1"/>
  <c r="D295" i="29"/>
  <c r="B1329" i="106"/>
  <c r="D1329" i="106" s="1"/>
  <c r="F61" i="34"/>
  <c r="K76" i="4"/>
  <c r="B3586" i="106" s="1"/>
  <c r="D3586" i="106" s="1"/>
  <c r="L13" i="11"/>
  <c r="B2060" i="106" s="1"/>
  <c r="D2060" i="106" s="1"/>
  <c r="D4" i="4"/>
  <c r="B2564" i="106" s="1"/>
  <c r="D2564" i="106" s="1"/>
  <c r="C173" i="5"/>
  <c r="B5223" i="106" s="1"/>
  <c r="D522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B3447" i="106"/>
  <c r="D3447" i="106" s="1"/>
  <c r="D19" i="7"/>
  <c r="B1775" i="106" s="1"/>
  <c r="D1775" i="106" s="1"/>
  <c r="B7270" i="106"/>
  <c r="D274" i="5" l="1"/>
  <c r="F275" i="5"/>
  <c r="D7256" i="106"/>
  <c r="D7251" i="106"/>
  <c r="B6014" i="106"/>
  <c r="D6014" i="106" s="1"/>
  <c r="H367" i="29"/>
  <c r="B3660" i="106" s="1"/>
  <c r="D3660" i="106" s="1"/>
  <c r="B6025" i="106"/>
  <c r="D6025" i="106" s="1"/>
  <c r="H4" i="4"/>
  <c r="D7253" i="106"/>
  <c r="B3670" i="106"/>
  <c r="D3670" i="106" s="1"/>
  <c r="K352" i="29"/>
  <c r="B3568" i="106"/>
  <c r="D3568" i="106" s="1"/>
  <c r="D52" i="36"/>
  <c r="B7733" i="106"/>
  <c r="D7733" i="106" s="1"/>
  <c r="K26" i="12"/>
  <c r="B7743" i="106" s="1"/>
  <c r="D7743" i="106" s="1"/>
  <c r="L16" i="11"/>
  <c r="B2061" i="106" s="1"/>
  <c r="D2061" i="106" s="1"/>
  <c r="B2031" i="106"/>
  <c r="D203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K13" i="4" l="1"/>
  <c r="B3572" i="106" s="1"/>
  <c r="D3572" i="106" s="1"/>
  <c r="B3672" i="106"/>
  <c r="D3672" i="106" s="1"/>
  <c r="B2655" i="106"/>
  <c r="D2655" i="106" s="1"/>
  <c r="H8" i="4"/>
  <c r="K367" i="29"/>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<sst xmlns="http://schemas.openxmlformats.org/spreadsheetml/2006/main" count="5278" uniqueCount="2179">
  <si>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</si>
  <si>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</si>
  <si>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</si>
  <si>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</si>
  <si>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</si>
  <si>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</si>
  <si>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</si>
  <si>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</si>
  <si>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</si>
  <si>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</si>
  <si>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</si>
  <si>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</si>
  <si>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</si>
  <si>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</si>
  <si>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</si>
  <si>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</si>
  <si>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</si>
  <si>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</si>
  <si>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</si>
  <si>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</si>
  <si>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</si>
  <si>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</si>
  <si>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</si>
  <si>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</si>
  <si>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</si>
  <si>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</si>
  <si>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</si>
  <si>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</si>
  <si>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</si>
  <si>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</si>
  <si>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</si>
  <si>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</si>
  <si>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</si>
  <si>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</si>
  <si>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</si>
  <si>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</si>
  <si>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</si>
  <si>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</si>
  <si>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</si>
  <si>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</si>
  <si>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</si>
  <si>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</si>
  <si>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</si>
  <si>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</si>
  <si>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</si>
  <si>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</si>
  <si>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</si>
  <si>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</si>
  <si>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</si>
  <si>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</si>
  <si>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</si>
  <si>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</si>
  <si>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</si>
  <si>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</si>
  <si>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</si>
  <si>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</si>
  <si>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</si>
  <si>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</si>
  <si>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</si>
  <si>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</si>
  <si>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</si>
  <si>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</si>
  <si>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</si>
  <si>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</si>
  <si>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</si>
  <si>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</si>
  <si>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</si>
  <si>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</si>
  <si>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</si>
  <si>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</si>
  <si>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</si>
  <si>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</si>
  <si>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</si>
  <si>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</si>
  <si>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</si>
  <si>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</si>
  <si>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</si>
  <si>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</si>
  <si>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</si>
  <si>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</si>
  <si>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</si>
  <si>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</si>
  <si>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</si>
  <si>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</si>
  <si>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</si>
  <si>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</si>
  <si>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</si>
  <si>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</si>
  <si>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</si>
  <si>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</si>
  <si>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</si>
  <si>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</si>
  <si>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</si>
  <si>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</si>
  <si>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</si>
  <si>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</si>
  <si>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</si>
  <si>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</si>
  <si>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</si>
  <si>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</si>
  <si>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</si>
  <si>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</si>
  <si>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</si>
  <si>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</si>
  <si>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</si>
  <si>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</si>
  <si>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</si>
  <si>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</si>
  <si>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</si>
  <si>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</si>
  <si>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</si>
  <si>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</si>
  <si>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</si>
  <si>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</si>
  <si>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</si>
  <si>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</si>
  <si>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</si>
  <si>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</si>
  <si>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</si>
  <si>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</si>
  <si>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</si>
  <si>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</si>
  <si>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</si>
  <si>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</si>
  <si>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</si>
  <si>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</si>
  <si>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</si>
  <si>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</si>
  <si>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</si>
  <si>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</si>
  <si>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</si>
  <si>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</si>
  <si>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</si>
  <si>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</si>
  <si>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</si>
  <si>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</si>
  <si>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</si>
  <si>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</si>
  <si>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</si>
  <si>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</si>
  <si>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</si>
  <si>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</si>
  <si>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</si>
  <si>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</si>
  <si>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</si>
  <si>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</si>
  <si>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</si>
  <si>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</si>
  <si>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</si>
  <si>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</si>
  <si>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</si>
  <si>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</si>
  <si>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</si>
  <si>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</si>
  <si>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</si>
  <si>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</si>
  <si>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</si>
  <si>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</si>
  <si>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</si>
  <si>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</si>
  <si>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</si>
  <si>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</si>
  <si>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</si>
  <si>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</si>
  <si>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</si>
  <si>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</si>
  <si>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</si>
  <si>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</si>
  <si>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</si>
  <si>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</si>
  <si>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</si>
  <si>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</si>
  <si>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</si>
  <si>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</si>
  <si>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</si>
  <si>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</si>
  <si>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</si>
  <si>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</si>
  <si>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</si>
  <si>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</si>
  <si>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</si>
  <si>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</si>
  <si>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</si>
  <si>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</si>
  <si>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</si>
  <si>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</si>
  <si>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</si>
  <si>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</si>
  <si>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</si>
  <si>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</si>
  <si>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</si>
  <si>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</si>
  <si>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</si>
  <si>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</si>
  <si>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</si>
  <si>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</si>
  <si>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</si>
  <si>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</si>
  <si>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</si>
  <si>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</si>
  <si>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</si>
  <si>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</si>
  <si>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</si>
  <si>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</si>
  <si>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</si>
  <si>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</si>
  <si>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</si>
  <si>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</si>
  <si>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</si>
  <si>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</si>
  <si>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</si>
  <si>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</si>
  <si>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</si>
  <si>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</si>
  <si>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</si>
  <si>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</si>
  <si>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</si>
  <si>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</si>
  <si>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</si>
  <si>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</si>
  <si>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</si>
  <si>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</si>
  <si>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</si>
  <si>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</si>
  <si>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</si>
  <si>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</si>
  <si>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</si>
  <si>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</si>
  <si>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</si>
  <si>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</si>
  <si>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</si>
  <si>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</si>
  <si>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</si>
  <si>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</si>
  <si>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</si>
  <si>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</si>
  <si>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</si>
  <si>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</si>
  <si>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</si>
  <si>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</si>
  <si>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</si>
  <si>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</si>
  <si>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</si>
  <si>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</si>
  <si>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</si>
  <si>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</si>
  <si>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</si>
  <si>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</si>
  <si>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</si>
  <si>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</si>
  <si>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</si>
  <si>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</si>
  <si>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</si>
  <si>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</si>
  <si>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</si>
  <si>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</si>
  <si>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</si>
  <si>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</si>
  <si>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</si>
  <si>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</si>
  <si>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</si>
  <si>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</si>
  <si>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</si>
  <si>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</si>
  <si>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</si>
  <si>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</si>
  <si>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</si>
  <si>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</si>
  <si>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</si>
  <si>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</si>
  <si>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</si>
  <si>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</si>
  <si>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</si>
  <si>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</si>
  <si>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</si>
  <si>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</si>
  <si>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</si>
  <si>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</si>
  <si>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</si>
  <si>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</si>
  <si>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</si>
  <si>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</si>
  <si>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</si>
  <si>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</si>
  <si>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</si>
  <si>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</si>
  <si>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</si>
  <si>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</si>
  <si>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</si>
  <si>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</si>
  <si>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</si>
  <si>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</si>
  <si>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</si>
  <si>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</si>
  <si>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</si>
  <si>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</si>
  <si>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</si>
  <si>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</si>
  <si>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</si>
  <si>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</si>
  <si>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</si>
  <si>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</si>
  <si>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</si>
  <si>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</si>
  <si>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</si>
  <si>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</si>
  <si>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</si>
  <si>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</si>
  <si>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</si>
  <si>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</si>
  <si>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</si>
  <si>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</si>
  <si>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</si>
  <si>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</si>
  <si>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</si>
  <si>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</si>
  <si>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</si>
  <si>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</si>
  <si>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</si>
  <si>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</si>
  <si>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</si>
  <si>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</si>
  <si>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</si>
  <si>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</si>
  <si>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</si>
  <si>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</si>
  <si>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</si>
  <si>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</si>
  <si>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</si>
  <si>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</si>
  <si>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</si>
  <si>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</si>
  <si>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</si>
  <si>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</si>
  <si>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</si>
  <si>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</si>
  <si>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</si>
  <si>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</si>
  <si>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</si>
  <si>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</si>
  <si>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</si>
  <si>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</si>
  <si>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</si>
  <si>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</si>
  <si>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</si>
  <si>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</si>
  <si>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</si>
  <si>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</si>
  <si>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</si>
  <si>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</si>
  <si>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</si>
  <si>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</si>
  <si>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</si>
  <si>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</si>
  <si>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</si>
  <si>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</si>
  <si>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</si>
  <si>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</si>
  <si>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</si>
  <si>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</si>
  <si>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</si>
  <si>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</si>
  <si>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</si>
  <si>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</si>
  <si>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</si>
  <si>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</si>
  <si>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</si>
  <si>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</si>
  <si>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</si>
  <si>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</si>
  <si>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</si>
  <si>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</si>
  <si>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</si>
  <si>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</si>
  <si>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</si>
  <si>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</si>
  <si>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</si>
  <si>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</si>
  <si>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</si>
  <si>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</si>
  <si>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</si>
  <si>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</si>
  <si>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</si>
  <si>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</si>
  <si>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</si>
  <si>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</si>
  <si>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</si>
  <si>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</si>
  <si>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</si>
  <si>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</si>
  <si>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</si>
  <si>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</si>
  <si>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</si>
  <si>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</si>
  <si>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</si>
  <si>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</si>
  <si>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</si>
  <si>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</si>
  <si>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</si>
  <si>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</si>
  <si>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</si>
  <si>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</si>
  <si>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</si>
  <si>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</si>
  <si>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</si>
  <si>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</si>
  <si>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</si>
  <si>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</si>
  <si>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</si>
  <si>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</si>
  <si>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</si>
  <si>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</si>
  <si>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</si>
  <si>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</si>
  <si>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</si>
  <si>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</si>
  <si>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</si>
  <si>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</si>
  <si>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</si>
  <si>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</si>
  <si>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</si>
  <si>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</si>
  <si>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</si>
  <si>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</si>
  <si>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</si>
  <si>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</si>
  <si>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</si>
  <si>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</si>
  <si>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</si>
  <si>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</si>
  <si>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</si>
  <si>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</si>
  <si>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</si>
  <si>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</si>
  <si>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</si>
  <si>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</si>
  <si>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</si>
  <si>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</si>
  <si>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</si>
  <si>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</si>
  <si>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</si>
  <si>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</si>
  <si>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</si>
  <si>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</si>
  <si>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</si>
  <si>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</si>
  <si>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</si>
  <si>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</si>
  <si>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</si>
  <si>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</si>
  <si>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</si>
  <si>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</si>
  <si>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</si>
  <si>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</si>
  <si>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</si>
  <si>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</si>
  <si>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</si>
  <si>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</si>
  <si>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</si>
  <si>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</si>
  <si>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</si>
  <si>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</si>
  <si>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</si>
  <si>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</si>
  <si>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</si>
  <si>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</si>
  <si>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</si>
  <si>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</si>
  <si>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</si>
  <si>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</si>
  <si>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</si>
  <si>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</si>
  <si>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</si>
  <si>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</si>
  <si>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</si>
  <si>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</si>
  <si>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</si>
  <si>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</si>
  <si>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</si>
  <si>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</si>
  <si>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</si>
  <si>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</si>
  <si>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</si>
  <si>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</si>
  <si>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</si>
  <si>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</si>
  <si>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</si>
  <si>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</si>
  <si>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</si>
  <si>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</si>
  <si>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</si>
  <si>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</si>
  <si>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</si>
  <si>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</si>
  <si>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</si>
  <si>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</si>
  <si>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</si>
  <si>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</si>
  <si>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</si>
  <si>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</si>
  <si>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</si>
  <si>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</si>
  <si>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</si>
  <si>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</si>
  <si>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</si>
  <si>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</si>
  <si>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</si>
  <si>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</si>
  <si>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</si>
  <si>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</si>
  <si>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</si>
  <si>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</si>
  <si>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</si>
  <si>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</si>
  <si>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</si>
  <si>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</si>
  <si>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</si>
  <si>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</si>
  <si>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</si>
  <si>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</si>
  <si>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</si>
  <si>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</si>
  <si>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</si>
  <si>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</si>
  <si>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</si>
  <si>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</si>
  <si>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</si>
  <si>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</si>
  <si>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</si>
  <si>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</si>
  <si>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</si>
  <si>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</si>
  <si>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</si>
  <si>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</si>
  <si>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</si>
  <si>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</si>
  <si>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</si>
  <si>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</si>
  <si>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</si>
  <si>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</si>
  <si>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</si>
  <si>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</si>
  <si>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</si>
  <si>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</si>
  <si>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</si>
  <si>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</si>
  <si>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</si>
  <si>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</si>
  <si>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</si>
  <si>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</si>
  <si>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</si>
  <si>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</si>
  <si>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</si>
  <si>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</si>
  <si>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</si>
  <si>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</si>
  <si>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</si>
  <si>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</si>
  <si>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</si>
  <si>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</si>
  <si>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</si>
  <si>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</si>
  <si>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</si>
  <si>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</si>
  <si>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</si>
  <si>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</si>
  <si>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</si>
  <si>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</si>
  <si>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</si>
  <si>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</si>
  <si>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</si>
  <si>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</si>
  <si>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</si>
  <si>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</si>
  <si>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</si>
  <si>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</si>
  <si>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</si>
  <si>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</si>
  <si>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</si>
  <si>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</si>
  <si>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</si>
  <si>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</si>
  <si>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</si>
  <si>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</si>
  <si>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</si>
  <si>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</si>
  <si>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</si>
  <si>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</si>
  <si>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</si>
  <si>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</si>
  <si>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</si>
  <si>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</si>
  <si>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</si>
  <si>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</si>
  <si>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</si>
  <si>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</si>
  <si>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</si>
  <si>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</si>
  <si>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</si>
  <si>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</si>
  <si>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</si>
  <si>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</si>
  <si>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</si>
  <si>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</si>
  <si>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</si>
  <si>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</si>
  <si>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</si>
  <si>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</si>
  <si>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</si>
  <si>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</si>
  <si>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</si>
  <si>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</si>
  <si>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</si>
  <si>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</si>
  <si>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</si>
  <si>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</si>
  <si>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</si>
  <si>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</si>
  <si>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</si>
  <si>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</si>
  <si>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</si>
  <si>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</si>
  <si>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</si>
  <si>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</si>
  <si>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</si>
  <si>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</si>
  <si>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</si>
  <si>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</si>
  <si>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</si>
  <si>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</si>
  <si>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</si>
  <si>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</si>
  <si>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</si>
  <si>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</si>
  <si>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</si>
  <si>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</si>
  <si>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</si>
  <si>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</si>
  <si>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</si>
  <si>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</si>
  <si>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</si>
  <si>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</si>
  <si>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</si>
  <si>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</si>
  <si>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</si>
  <si>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</si>
  <si>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</si>
  <si>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</si>
  <si>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</si>
  <si>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</si>
  <si>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</si>
  <si>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</si>
  <si>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</si>
  <si>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</si>
  <si>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</si>
  <si>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</si>
  <si>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</si>
  <si>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</si>
  <si>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</si>
  <si>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</si>
  <si>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</si>
  <si>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</si>
  <si>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</si>
  <si>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</si>
  <si>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</si>
  <si>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</si>
  <si>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</si>
  <si>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</si>
  <si>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</si>
  <si>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</si>
  <si>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</si>
  <si>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</si>
  <si>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</si>
  <si>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</si>
  <si>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</si>
  <si>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</si>
  <si>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</si>
  <si>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</si>
  <si>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</si>
  <si>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</si>
  <si>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</si>
  <si>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</si>
  <si>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</si>
  <si>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</si>
  <si>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</si>
  <si>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</si>
  <si>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</si>
  <si>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</si>
  <si>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</si>
  <si>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</si>
  <si>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</si>
  <si>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</si>
  <si>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</si>
  <si>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</si>
  <si>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</si>
  <si>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</si>
  <si>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</si>
  <si>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</si>
  <si>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</si>
  <si>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</si>
  <si>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</si>
  <si>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</si>
  <si>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</si>
  <si>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</si>
  <si>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</si>
  <si>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</si>
  <si>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</si>
  <si>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</si>
  <si>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</si>
  <si>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</si>
  <si>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</si>
  <si>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</si>
  <si>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</si>
  <si>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</si>
  <si>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</si>
  <si>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</si>
  <si>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</si>
  <si>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</si>
  <si>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</si>
  <si>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</si>
  <si>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</si>
  <si>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</si>
  <si>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</si>
  <si>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</si>
  <si>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</si>
  <si>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</si>
  <si>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</si>
  <si>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</si>
  <si>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</si>
  <si>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</si>
  <si>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</si>
  <si>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</si>
  <si>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</si>
  <si>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</si>
  <si>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</si>
  <si>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</si>
  <si>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</si>
  <si>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</si>
  <si>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</si>
  <si>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</si>
  <si>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</si>
  <si>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</si>
  <si>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</si>
  <si>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</si>
  <si>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</si>
  <si>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</si>
  <si>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</si>
  <si>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</si>
  <si>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</si>
  <si>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</si>
  <si>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</si>
  <si>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</si>
  <si>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</si>
  <si>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</si>
  <si>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</si>
  <si>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</si>
  <si>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</si>
  <si>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</si>
  <si>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</si>
  <si>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</si>
  <si>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</si>
  <si>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</si>
  <si>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</si>
  <si>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</si>
  <si>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</si>
  <si>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</si>
  <si>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</si>
  <si>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</si>
  <si>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</si>
  <si>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</si>
  <si>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</si>
  <si>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</si>
  <si>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</si>
  <si>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</si>
  <si>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</si>
  <si>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</si>
  <si>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</si>
  <si>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</si>
  <si>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</si>
  <si>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</si>
  <si>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</si>
  <si>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</si>
  <si>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</si>
  <si>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</si>
  <si>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</si>
  <si>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</si>
  <si>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</si>
  <si>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</si>
  <si>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</si>
  <si>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</si>
  <si>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</si>
  <si>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</si>
  <si>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</si>
  <si>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</si>
  <si>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</si>
  <si>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</si>
  <si>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</si>
  <si>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</si>
  <si>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</si>
  <si>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</si>
  <si>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</si>
  <si>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</si>
  <si>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</si>
  <si>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</si>
  <si>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</si>
  <si>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</si>
  <si>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</si>
  <si>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</si>
  <si>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</si>
  <si>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</si>
  <si>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</si>
  <si>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</si>
  <si>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</si>
  <si>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</si>
  <si>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</si>
  <si>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</si>
  <si>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</si>
  <si>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</si>
  <si>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</si>
  <si>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</si>
  <si>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</si>
  <si>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</si>
  <si>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</si>
  <si>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</si>
  <si>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</si>
  <si>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</si>
  <si>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</si>
  <si>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</si>
  <si>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</si>
  <si>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</si>
  <si>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</si>
  <si>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</si>
  <si>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</si>
  <si>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</si>
  <si>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</si>
  <si>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</si>
  <si>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</si>
  <si>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</si>
  <si>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</si>
  <si>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</si>
  <si>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</si>
  <si>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</si>
  <si>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</si>
  <si>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</si>
  <si>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</si>
  <si>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</si>
  <si>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</si>
  <si>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</si>
  <si>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</si>
  <si>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</si>
  <si>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</si>
  <si>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</si>
  <si>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</si>
  <si>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</si>
  <si>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</si>
  <si>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</si>
  <si>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</si>
  <si>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</si>
  <si>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</si>
  <si>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</si>
  <si>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</si>
  <si>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</si>
  <si>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</si>
  <si>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</si>
  <si>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</si>
  <si>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</si>
  <si>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</si>
  <si>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</si>
  <si>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</si>
  <si>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</si>
  <si>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</si>
  <si>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</si>
  <si>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</si>
  <si>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</si>
  <si>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</si>
  <si>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</si>
  <si>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</si>
  <si>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</si>
  <si>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</si>
  <si>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</si>
  <si>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</si>
  <si>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</si>
  <si>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</si>
  <si>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</si>
  <si>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</si>
  <si>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</si>
  <si>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</si>
  <si>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</si>
  <si>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</si>
  <si>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</si>
  <si>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</si>
  <si>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</si>
  <si>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</si>
  <si>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</si>
  <si>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</si>
  <si>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</si>
  <si>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</si>
  <si>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</si>
  <si>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</si>
  <si>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</si>
  <si>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</si>
  <si>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</si>
  <si>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</si>
  <si>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</si>
  <si>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</si>
  <si>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</si>
  <si>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</si>
  <si>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</si>
  <si>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</si>
  <si>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</si>
  <si>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</si>
  <si>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</si>
  <si>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</si>
  <si>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</si>
  <si>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</si>
  <si>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</si>
  <si>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</si>
  <si>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</si>
  <si>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</si>
  <si>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</si>
  <si>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</si>
  <si>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</si>
  <si>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</si>
  <si>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</si>
  <si>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</si>
  <si>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</si>
  <si>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</si>
  <si>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</si>
  <si>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</si>
  <si>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</si>
  <si>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</si>
  <si>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</si>
  <si>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</si>
  <si>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</si>
  <si>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</si>
  <si>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</si>
  <si>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</si>
  <si>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</si>
  <si>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</si>
  <si>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</si>
  <si>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</si>
  <si>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</si>
  <si>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</si>
  <si>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</si>
  <si>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</si>
  <si>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</si>
  <si>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</si>
  <si>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</si>
  <si>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</si>
  <si>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</si>
  <si>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</si>
  <si>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</si>
  <si>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</si>
  <si>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</si>
  <si>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</si>
  <si>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</si>
  <si>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</si>
  <si>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</si>
  <si>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</si>
  <si>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</si>
  <si>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</si>
  <si>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</si>
  <si>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</si>
  <si>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</si>
  <si>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</si>
  <si>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</si>
  <si>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</si>
  <si>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</si>
  <si>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</si>
  <si>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</si>
  <si>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</si>
  <si>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</si>
  <si>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</si>
  <si>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</si>
  <si>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</si>
  <si>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</si>
  <si>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</si>
  <si>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</si>
  <si>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</si>
  <si>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</si>
  <si>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</si>
  <si>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</si>
  <si>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</si>
  <si>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</si>
  <si>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</si>
  <si>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</si>
  <si>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</si>
  <si>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</si>
  <si>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</si>
  <si>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</si>
  <si>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</si>
  <si>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</si>
  <si>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</si>
  <si>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</si>
  <si>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</si>
  <si>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</si>
  <si>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</si>
  <si>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</si>
  <si>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</si>
  <si>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</si>
  <si>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</si>
  <si>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</si>
  <si>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</si>
  <si>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</si>
  <si>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</si>
  <si>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</si>
  <si>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</si>
  <si>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</si>
  <si>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</si>
  <si>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</si>
  <si>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</si>
  <si>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</si>
  <si>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</si>
  <si>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</si>
  <si>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</si>
  <si>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</si>
  <si>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</si>
  <si>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</si>
  <si>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</si>
  <si>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</si>
  <si>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</si>
  <si>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</si>
  <si>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</si>
  <si>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</si>
  <si>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</si>
  <si>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</si>
  <si>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</si>
  <si>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</si>
  <si>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</si>
  <si>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</si>
  <si>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</si>
  <si>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</si>
  <si>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</si>
  <si>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</si>
  <si>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</si>
  <si>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</si>
  <si>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</si>
  <si>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</si>
  <si>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</si>
  <si>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</si>
  <si>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</si>
  <si>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</si>
  <si>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</si>
  <si>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</si>
  <si>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</si>
  <si>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</si>
  <si>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</si>
  <si>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</si>
  <si>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</si>
  <si>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</si>
  <si>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</si>
  <si>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</si>
  <si>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</si>
  <si>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</si>
  <si>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</si>
  <si>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</si>
  <si>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</si>
  <si>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</si>
  <si>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</si>
  <si>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</si>
  <si>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</si>
  <si>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</si>
  <si>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</si>
  <si>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</si>
  <si>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</si>
  <si>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</si>
  <si>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</si>
  <si>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</si>
  <si>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</si>
  <si>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</si>
  <si>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</si>
  <si>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</si>
  <si>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</si>
  <si>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</si>
  <si>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</si>
  <si>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</si>
  <si>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</si>
  <si>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</si>
  <si>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</si>
  <si>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</si>
  <si>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</si>
  <si>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</si>
  <si>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</si>
  <si>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</si>
  <si>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</si>
  <si>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</si>
  <si>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</si>
  <si>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</si>
  <si>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</si>
  <si>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</si>
  <si>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</si>
  <si>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</si>
  <si>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</si>
  <si>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</si>
  <si>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</si>
  <si>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</si>
  <si>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</si>
  <si>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</si>
  <si>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</si>
  <si>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</si>
  <si>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</si>
  <si>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</si>
  <si>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</si>
  <si>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</si>
  <si>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</si>
  <si>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</si>
  <si>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</si>
  <si>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</si>
  <si>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</si>
  <si>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</si>
  <si>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</si>
  <si>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</si>
  <si>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</si>
  <si>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</si>
  <si>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</si>
  <si>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</si>
  <si>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</si>
  <si>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</si>
  <si>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</si>
  <si>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</si>
  <si>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</si>
  <si>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</si>
  <si>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</si>
  <si>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</si>
  <si>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</si>
  <si>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</si>
  <si>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</si>
  <si>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</si>
  <si>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</si>
  <si>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</si>
  <si>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</si>
  <si>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</si>
  <si>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</si>
  <si>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</si>
  <si>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</si>
  <si>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</si>
  <si>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</si>
  <si>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</si>
  <si>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</si>
  <si>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</si>
  <si>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</si>
  <si>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</si>
  <si>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</si>
  <si>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</si>
  <si>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</si>
  <si>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</si>
  <si>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</si>
  <si>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</si>
  <si>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</si>
  <si>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</si>
  <si>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</si>
  <si>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</si>
  <si>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</si>
  <si>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</si>
  <si>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</si>
  <si>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</si>
  <si>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</si>
  <si>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</si>
  <si>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</si>
  <si>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</si>
  <si>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</si>
  <si>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</si>
  <si>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</si>
  <si>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</si>
  <si>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</si>
  <si>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</si>
  <si>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</si>
  <si>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</si>
  <si>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</si>
  <si>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</si>
  <si>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</si>
  <si>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</si>
  <si>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</si>
  <si>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</si>
  <si>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</si>
  <si>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</si>
  <si>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</si>
  <si>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</si>
  <si>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</si>
  <si>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</si>
  <si>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</si>
  <si>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</si>
  <si>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</si>
  <si>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</si>
  <si>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</si>
  <si>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</si>
  <si>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</si>
  <si>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</si>
  <si>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</si>
  <si>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</si>
  <si>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</si>
  <si>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</si>
  <si>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</si>
  <si>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</si>
  <si>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</si>
  <si>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</si>
  <si>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</si>
  <si>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</si>
  <si>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</si>
  <si>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</si>
  <si>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</si>
  <si>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</si>
  <si>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</si>
  <si>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</si>
  <si>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</si>
  <si>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</si>
  <si>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</si>
  <si>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</si>
  <si>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</si>
  <si>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</si>
  <si>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</si>
  <si>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</si>
  <si>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</si>
  <si>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</si>
  <si>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</si>
  <si>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</si>
  <si>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</si>
  <si>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</si>
  <si>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</si>
  <si>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</si>
  <si>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</si>
  <si>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</si>
  <si>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</si>
  <si>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</si>
  <si>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</si>
  <si>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</si>
  <si>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</si>
  <si>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</si>
  <si>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</si>
  <si>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</si>
  <si>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</si>
  <si>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</si>
  <si>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</si>
  <si>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</si>
  <si>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</si>
  <si>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</si>
  <si>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</si>
  <si>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</si>
  <si>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</si>
  <si>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</si>
  <si>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</si>
  <si>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</si>
  <si>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</si>
  <si>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</si>
  <si>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</si>
  <si>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</si>
  <si>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</si>
  <si>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</si>
  <si>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</si>
  <si>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</si>
  <si>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</si>
  <si>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</si>
  <si>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</si>
  <si>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</si>
  <si>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</si>
  <si>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</si>
  <si>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</si>
  <si>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</si>
  <si>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</si>
  <si>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</si>
  <si>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</si>
  <si>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</si>
  <si>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</si>
  <si>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</si>
  <si>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</si>
  <si>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</si>
  <si>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</si>
  <si>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</si>
  <si>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</si>
  <si>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</si>
  <si>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</si>
  <si>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</si>
  <si>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</si>
  <si>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</si>
  <si>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</si>
  <si>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</si>
  <si>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</si>
  <si>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</si>
  <si>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</si>
  <si>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</si>
  <si>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</si>
  <si>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</si>
  <si>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</si>
  <si>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</si>
  <si>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</si>
  <si>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</si>
  <si>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</si>
  <si>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</si>
  <si>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</si>
  <si>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</si>
  <si>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</si>
  <si>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</si>
  <si>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</si>
  <si>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</si>
  <si>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</si>
  <si>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</si>
  <si>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</si>
  <si>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</si>
  <si>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</si>
  <si>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</si>
  <si>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</si>
  <si>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</si>
  <si>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</si>
  <si>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</si>
  <si>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</si>
  <si>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</si>
  <si>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</si>
  <si>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</si>
  <si>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</si>
  <si>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</si>
  <si>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</si>
  <si>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</si>
  <si>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</si>
  <si>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</si>
  <si>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</si>
  <si>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</si>
  <si>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</si>
  <si>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</si>
  <si>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</si>
  <si>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</si>
  <si>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</si>
  <si>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</si>
  <si>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</si>
  <si>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</si>
  <si>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</si>
  <si>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</si>
  <si>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</si>
  <si>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</si>
  <si>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</si>
  <si>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</si>
  <si>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</si>
  <si>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</si>
  <si>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</si>
  <si>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</si>
  <si>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</si>
  <si>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</si>
  <si>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</si>
  <si>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</si>
  <si>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</si>
  <si>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</si>
  <si>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</si>
  <si>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</si>
  <si>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</si>
  <si>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</si>
  <si>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</si>
  <si>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</si>
  <si>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</si>
  <si>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</si>
  <si>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</si>
  <si>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</si>
  <si>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</si>
  <si>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</si>
  <si>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</si>
  <si>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</si>
  <si>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</si>
  <si>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</si>
  <si>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</si>
  <si>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</si>
  <si>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</si>
  <si>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</si>
  <si>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</si>
  <si>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</si>
  <si>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</si>
  <si>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</si>
  <si>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</si>
  <si>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</si>
  <si>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</si>
  <si>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</si>
  <si>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</si>
  <si>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</si>
  <si>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</si>
  <si>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</si>
  <si>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</si>
  <si>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</si>
  <si>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</si>
  <si>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</si>
  <si>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</si>
  <si>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</si>
  <si>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</si>
  <si>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</si>
  <si>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</si>
  <si>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</si>
  <si>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</si>
  <si>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</si>
  <si>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</si>
  <si>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</si>
  <si>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</si>
  <si>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</si>
  <si>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</si>
  <si>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</si>
  <si>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</si>
  <si>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</si>
  <si>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</si>
  <si>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</si>
  <si>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</si>
  <si>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</si>
  <si>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</si>
  <si>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</si>
  <si>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</si>
  <si>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</si>
  <si>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</si>
  <si>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</si>
  <si>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</si>
  <si>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</si>
  <si>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</si>
  <si>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</si>
  <si>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</si>
  <si>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</si>
  <si>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</si>
  <si>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</si>
  <si>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</si>
  <si>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</si>
  <si>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</si>
  <si>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</si>
  <si>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</si>
  <si>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</si>
  <si>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</si>
  <si>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</si>
  <si>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</si>
  <si>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</si>
  <si>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</si>
  <si>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</si>
  <si>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</si>
  <si>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</si>
  <si>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</si>
  <si>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</si>
  <si>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</si>
  <si>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</si>
  <si>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</si>
  <si>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</si>
  <si>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</si>
  <si>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</si>
  <si>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</si>
  <si>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</si>
  <si>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</si>
  <si>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</si>
  <si>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</si>
  <si>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</si>
  <si>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</si>
  <si>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</si>
  <si>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</si>
  <si>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</si>
  <si>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</si>
  <si>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</si>
  <si>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</si>
  <si>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</si>
  <si>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</si>
  <si>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</si>
  <si>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</si>
  <si>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</si>
  <si>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</si>
  <si>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</si>
  <si>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</si>
  <si>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</si>
  <si>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</si>
  <si>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</si>
  <si>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</si>
  <si>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</si>
  <si>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</si>
  <si>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</si>
  <si>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</si>
  <si>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</si>
  <si>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</si>
  <si>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</si>
  <si>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</si>
  <si>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</si>
  <si>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</si>
  <si>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</si>
  <si>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</si>
  <si>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</si>
  <si>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</si>
  <si>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</si>
  <si>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</si>
  <si>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</si>
  <si>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</si>
  <si>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</si>
  <si>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</si>
  <si>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</si>
  <si>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</si>
  <si>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</si>
  <si>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</si>
  <si>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</si>
  <si>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</si>
  <si>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</si>
  <si>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</si>
  <si>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</si>
  <si>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</si>
  <si>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</si>
  <si>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</si>
  <si>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</si>
  <si>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</si>
  <si>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</si>
  <si>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</si>
  <si>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</si>
  <si>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</si>
  <si>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</si>
  <si>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</si>
  <si>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</si>
  <si>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</si>
  <si>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</si>
  <si>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</si>
  <si>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</si>
  <si>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</si>
  <si>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</si>
  <si>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</si>
  <si>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</si>
  <si>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</si>
  <si>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</si>
  <si>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</si>
  <si>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</si>
  <si>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</si>
  <si>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</si>
  <si>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</si>
  <si>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</si>
  <si>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</si>
  <si>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</si>
  <si>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</si>
  <si>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</si>
  <si>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</si>
  <si>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</si>
  <si>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</si>
  <si>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</si>
  <si>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</si>
  <si>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</si>
  <si>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</si>
  <si>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</si>
  <si>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</si>
  <si>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</si>
  <si>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</si>
  <si>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</si>
  <si>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</si>
  <si>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</si>
  <si>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</si>
  <si>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</si>
  <si>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</si>
  <si>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</si>
  <si>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</si>
  <si>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</si>
  <si>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</si>
  <si>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</si>
  <si>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</si>
  <si>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</si>
  <si>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</si>
  <si>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</si>
  <si>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</si>
  <si>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</si>
  <si>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</si>
  <si>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</si>
  <si>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</si>
  <si>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</si>
  <si>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</si>
  <si>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</si>
  <si>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</si>
  <si>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</si>
  <si>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</si>
  <si>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</si>
  <si>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</si>
  <si>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</si>
  <si>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</si>
  <si>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</si>
  <si>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</si>
  <si>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</si>
  <si>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</si>
  <si>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</si>
  <si>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</si>
  <si>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</si>
  <si>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</si>
  <si>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</si>
  <si>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</si>
  <si>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</si>
  <si>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</si>
  <si>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</si>
  <si>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</si>
  <si>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</si>
  <si>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</si>
  <si>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</si>
  <si>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</si>
  <si>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</si>
  <si>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</si>
  <si>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</si>
  <si>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</si>
  <si>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</si>
  <si>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</si>
  <si>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</si>
  <si>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</si>
  <si>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</si>
  <si>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</si>
  <si>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</si>
  <si>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</si>
  <si>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</si>
  <si>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</si>
  <si>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</si>
  <si>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</si>
  <si>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</si>
  <si>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</si>
  <si>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</si>
  <si>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</si>
  <si>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</si>
  <si>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</si>
  <si>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</si>
  <si>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</si>
  <si>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</si>
  <si>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</si>
  <si>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</si>
  <si>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</si>
  <si>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</si>
  <si>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</si>
  <si>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</si>
  <si>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</si>
  <si>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</si>
  <si>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</si>
  <si>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</si>
  <si>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</si>
  <si>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</si>
  <si>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</si>
  <si>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</si>
  <si>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</si>
  <si>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</si>
  <si>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</si>
  <si>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</si>
  <si>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</si>
  <si>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</si>
  <si>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</si>
  <si>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</si>
  <si>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</si>
  <si>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</si>
  <si>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</si>
  <si>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</si>
  <si>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</si>
  <si>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</si>
  <si>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</si>
  <si>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</si>
  <si>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</si>
  <si>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</si>
  <si>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</si>
  <si>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</si>
  <si>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</si>
  <si>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</si>
  <si>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</si>
  <si>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</si>
  <si>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</si>
  <si>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</si>
  <si>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</si>
  <si>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</si>
  <si>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</si>
  <si>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</si>
  <si>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</si>
  <si>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</si>
  <si>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</si>
  <si>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</si>
  <si>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</si>
  <si>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</si>
  <si>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</si>
  <si>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</si>
  <si>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</si>
  <si>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</si>
  <si>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</si>
  <si>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</si>
  <si>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</si>
  <si>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</si>
  <si>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</si>
  <si>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</si>
  <si>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</si>
  <si>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</si>
  <si>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</si>
  <si>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</si>
  <si>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</si>
  <si>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</si>
  <si>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</si>
  <si>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</si>
  <si>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</si>
  <si>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</si>
  <si>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</si>
  <si>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</si>
  <si>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</si>
  <si>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</si>
  <si>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</si>
  <si>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</si>
  <si>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</si>
  <si>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</si>
  <si>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</si>
  <si>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</si>
  <si>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</si>
  <si>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</si>
  <si>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</si>
  <si>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</si>
  <si>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</si>
  <si>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</si>
  <si>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</si>
  <si>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</si>
  <si>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</si>
  <si>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</si>
  <si>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</si>
  <si>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</si>
  <si>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</si>
  <si>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</si>
  <si>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</si>
  <si>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</si>
  <si>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</si>
  <si>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</si>
  <si>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</si>
  <si>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</si>
  <si>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</si>
  <si>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</si>
  <si>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</si>
  <si>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</si>
  <si>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</si>
  <si>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</si>
  <si>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</si>
  <si>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</si>
  <si>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</si>
  <si>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</si>
  <si>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</si>
  <si>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</si>
  <si>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</si>
  <si>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</si>
  <si>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</si>
  <si>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</si>
  <si>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</si>
  <si>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</si>
  <si>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</si>
  <si>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</si>
  <si>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</si>
  <si>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</si>
  <si>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</si>
  <si>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</si>
  <si>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</si>
  <si>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</si>
  <si>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</si>
  <si>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</si>
  <si>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</si>
  <si>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</si>
  <si>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</si>
  <si>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</si>
  <si>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</si>
  <si>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</si>
  <si>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</si>
  <si>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</si>
  <si>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</si>
  <si>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</si>
  <si>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</si>
  <si>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</si>
  <si>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</si>
  <si>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</si>
  <si>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</si>
  <si>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</si>
  <si>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</si>
  <si>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</si>
  <si>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</si>
  <si>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</si>
  <si>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</si>
  <si>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</si>
  <si>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</si>
  <si>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</si>
  <si>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</si>
  <si>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</si>
  <si>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</si>
  <si>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</si>
  <si>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</si>
  <si>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</si>
  <si>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</si>
  <si>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</si>
  <si>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</si>
  <si>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</si>
  <si>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</si>
  <si>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</si>
  <si>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</si>
  <si>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</si>
  <si>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</si>
  <si>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</si>
  <si>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</si>
  <si>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</si>
  <si>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</si>
  <si>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</si>
  <si>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</si>
  <si>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</si>
  <si>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</si>
  <si>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</si>
  <si>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</si>
  <si>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</si>
  <si>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</si>
  <si>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</si>
  <si>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</si>
  <si>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</si>
  <si>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</si>
  <si>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</si>
  <si>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</si>
  <si>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</si>
  <si>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</si>
  <si>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</si>
  <si>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</si>
  <si>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</si>
  <si>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</si>
  <si>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</si>
  <si>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</si>
  <si>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</si>
  <si>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</si>
  <si>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</si>
  <si>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</si>
  <si>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</si>
  <si>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</si>
  <si>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</si>
  <si>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</si>
  <si>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</si>
  <si>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</si>
  <si>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</si>
  <si>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</si>
  <si>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</si>
  <si>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</si>
  <si>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</si>
  <si>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</si>
  <si>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</si>
  <si>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</si>
  <si>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</si>
  <si>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</si>
  <si>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</si>
  <si>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</si>
  <si>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</si>
  <si>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</si>
  <si>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</si>
  <si>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</si>
  <si>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</si>
  <si>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</si>
  <si>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</si>
  <si>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</si>
  <si>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</si>
  <si>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</si>
  <si>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</si>
  <si>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</si>
  <si>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</si>
  <si>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</si>
  <si>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</si>
  <si>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</si>
  <si>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</si>
  <si>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</si>
  <si>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</si>
  <si>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</si>
  <si>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</si>
  <si>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</si>
  <si>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</si>
  <si>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</si>
  <si>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</si>
  <si>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</si>
  <si>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</si>
  <si>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</si>
  <si>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</si>
  <si>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</si>
  <si>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</si>
  <si>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</si>
  <si>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</si>
  <si>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</si>
  <si>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</si>
  <si>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</si>
  <si>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</si>
  <si>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</si>
  <si>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</si>
  <si>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</si>
  <si>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</si>
  <si>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</si>
  <si>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</si>
  <si>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</si>
  <si>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</si>
  <si>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</si>
  <si>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</si>
  <si>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</si>
  <si>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</si>
  <si>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</si>
  <si>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</si>
  <si>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</si>
  <si>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</si>
  <si>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</si>
  <si>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</si>
  <si>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</si>
  <si>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</si>
  <si>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</si>
  <si>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</si>
  <si>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</si>
  <si>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</si>
  <si>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</si>
  <si>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</si>
  <si>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</si>
  <si>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</si>
  <si>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</si>
  <si>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</si>
  <si>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</si>
  <si>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</si>
  <si>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</si>
  <si>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</si>
  <si>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</si>
  <si>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</si>
  <si>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</si>
  <si>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</si>
  <si>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</si>
  <si>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</si>
  <si>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</si>
  <si>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</si>
  <si>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</si>
  <si>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</si>
  <si>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</si>
  <si>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</si>
  <si>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</si>
  <si>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</si>
  <si>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</si>
  <si>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</si>
  <si>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</si>
  <si>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</si>
  <si>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</si>
  <si>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</si>
  <si>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</si>
  <si>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</si>
  <si>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</si>
  <si>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</si>
  <si>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</si>
  <si>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</si>
  <si>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</si>
  <si>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</si>
  <si>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</si>
  <si>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</si>
  <si>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</si>
  <si>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</si>
  <si>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</si>
  <si>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</si>
  <si>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</si>
  <si>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</si>
  <si>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</si>
  <si>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</si>
  <si>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</si>
  <si>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</si>
  <si>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</si>
  <si>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</si>
  <si>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</si>
  <si>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</si>
  <si>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</si>
  <si>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</si>
  <si>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</si>
  <si>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</si>
  <si>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</si>
  <si>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</si>
  <si>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</si>
  <si>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</si>
  <si>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</si>
  <si>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</si>
  <si>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</si>
  <si>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</si>
  <si>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</si>
  <si>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</si>
  <si>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</si>
  <si>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</si>
  <si>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</si>
  <si>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</si>
  <si>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</si>
  <si>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</si>
  <si>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</si>
  <si>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</si>
  <si>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</si>
  <si>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</si>
  <si>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</si>
  <si>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</si>
  <si>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</si>
  <si>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</si>
  <si>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</si>
  <si>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</si>
  <si>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</si>
  <si>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</si>
  <si>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</si>
  <si>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</si>
  <si>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</si>
  <si>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</si>
  <si>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</si>
  <si>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</si>
  <si>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</si>
  <si>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</si>
  <si>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</si>
  <si>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</si>
  <si>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</si>
  <si>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</si>
  <si>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</si>
  <si>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</si>
  <si>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</si>
  <si>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</si>
  <si>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</si>
  <si>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</si>
  <si>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</si>
  <si>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</si>
  <si>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</si>
  <si>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</si>
  <si>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</si>
  <si>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</si>
  <si>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</si>
  <si>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</si>
  <si>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</si>
  <si>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</si>
  <si>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</si>
  <si>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</si>
  <si>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</si>
  <si>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</si>
  <si>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</si>
  <si>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</si>
  <si>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</si>
  <si>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</si>
  <si>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</si>
  <si>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</si>
  <si>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</si>
  <si>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</si>
  <si>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</si>
  <si>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</si>
  <si>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</si>
  <si>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</si>
  <si>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</si>
  <si>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</si>
  <si>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</si>
  <si>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</si>
  <si>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</si>
  <si>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</si>
  <si>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</si>
  <si>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</si>
  <si>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</si>
  <si>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</si>
  <si>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</si>
  <si>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</si>
  <si>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</si>
  <si>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</si>
  <si>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</si>
  <si>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</si>
  <si>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</si>
  <si>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</si>
  <si>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</si>
  <si>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</si>
  <si>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</si>
  <si>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</si>
  <si>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</si>
  <si>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</si>
  <si>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</si>
  <si>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</si>
  <si>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</si>
  <si>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</si>
  <si>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</si>
  <si>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</si>
  <si>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</si>
  <si>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</si>
  <si>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</si>
  <si>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</si>
  <si>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</si>
  <si>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</si>
  <si>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</si>
  <si>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</si>
  <si>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</si>
  <si>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</si>
  <si>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</si>
  <si>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</si>
  <si>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</si>
  <si>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</si>
  <si>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</si>
  <si>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</si>
  <si>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</si>
  <si>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</si>
  <si>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</si>
  <si>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</si>
  <si>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</si>
  <si>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</si>
  <si>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</si>
  <si>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</si>
  <si>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</si>
  <si>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</si>
  <si>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</si>
  <si>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</si>
  <si>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</si>
  <si>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</si>
  <si>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</si>
  <si>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</si>
  <si>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</si>
  <si>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</si>
  <si>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</si>
  <si>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</si>
  <si>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</si>
  <si>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Winnebago</t>
  </si>
  <si>
    <t xml:space="preserve">Winnebago County Special Education Cooperative </t>
  </si>
  <si>
    <t xml:space="preserve">11971 Wagon Wheel Road </t>
  </si>
  <si>
    <t>Rockton</t>
  </si>
  <si>
    <t>X</t>
  </si>
  <si>
    <t xml:space="preserve">Benning Group, LLC </t>
  </si>
  <si>
    <t xml:space="preserve">Jenny L. Blocker </t>
  </si>
  <si>
    <t>50 W Douglas Street, Suite 801</t>
  </si>
  <si>
    <t>Freeport</t>
  </si>
  <si>
    <t>IL</t>
  </si>
  <si>
    <t>066-004238</t>
  </si>
  <si>
    <t>jblocker@benninggroup.com</t>
  </si>
  <si>
    <t xml:space="preserve">Health Insurance Cooperative with Rockton School District </t>
  </si>
  <si>
    <t>See List Below (A)</t>
  </si>
  <si>
    <t>(A): Durand #322, Hononegah #207, Kinnikinnick #131, Pecatonica #321, Prairie Hill #133, Rockton #140, Shirland #134, South Beloit #320 and Winnebago #323.</t>
  </si>
  <si>
    <t xml:space="preserve">Fund </t>
  </si>
  <si>
    <t xml:space="preserve">Account </t>
  </si>
  <si>
    <t xml:space="preserve">Page </t>
  </si>
  <si>
    <t xml:space="preserve">Line </t>
  </si>
  <si>
    <t>Ecolab Grant FY18</t>
  </si>
  <si>
    <t>Hearing Itinerant Fundraiser</t>
  </si>
  <si>
    <t xml:space="preserve">Transportation Aide </t>
  </si>
  <si>
    <t>Special Education Teaching Services</t>
  </si>
  <si>
    <t>ELL Services</t>
  </si>
  <si>
    <t>NIA Assessment</t>
  </si>
  <si>
    <t>Scrip Card Inventory</t>
  </si>
  <si>
    <t>Miscellaneous Items</t>
  </si>
  <si>
    <t>STEP Grant</t>
  </si>
  <si>
    <t>Scrip Card Expense</t>
  </si>
  <si>
    <t xml:space="preserve">EBS-SPED Personnel </t>
  </si>
  <si>
    <t>Reimbursement of prior year WCSEC building loan overpayment</t>
  </si>
  <si>
    <t xml:space="preserve">Lori Fanello </t>
  </si>
  <si>
    <t>lfanello@kidsroe.org</t>
  </si>
  <si>
    <t>N/A</t>
  </si>
  <si>
    <r>
      <t xml:space="preserve">Of the federal expenditures presented in the schedule, </t>
    </r>
    <r>
      <rPr>
        <b/>
        <sz val="9"/>
        <rFont val="Calibri"/>
        <family val="2"/>
        <scheme val="minor"/>
      </rPr>
      <t>Winnebago County Special Education Cooperative</t>
    </r>
    <r>
      <rPr>
        <sz val="9"/>
        <rFont val="Calibri"/>
        <family val="2"/>
        <scheme val="minor"/>
      </rPr>
      <t xml:space="preserve"> provided federal awards to subrecipients as follows:</t>
    </r>
  </si>
  <si>
    <t>84.027A</t>
  </si>
  <si>
    <t>Fed. Special Ed. - IDEA - Flow-Through Grant (M) - County of Winnebago School District No. 320</t>
  </si>
  <si>
    <t>Fed. Special Ed. - IDEA - Flow-Through Grant (M) - Honogegah School District No. 207</t>
  </si>
  <si>
    <t>Fed. Special Ed. - IDEA - Flow-Through Grant (M) - Kinnikinnick Consolidated Community School District No. 131</t>
  </si>
  <si>
    <t>Fed. Special Ed. - IDEA - Flow-Through Grant (M) - Rockton School District No. 320</t>
  </si>
  <si>
    <t>Fed. Special Ed. - IDEA - Flow-Through Grant (M) - Pecatoncia School District No. 321</t>
  </si>
  <si>
    <t>Fed. Special Ed. - IDEA - Flow-Through Grant (M) - Prairie Hill School District No. 133</t>
  </si>
  <si>
    <t>Fed. Special Ed. - IDEA - Flow-Through Grant (M) - Shirland School District No. 134</t>
  </si>
  <si>
    <t>Fed. Special Ed. - IDEA - Flow-Through Grant (M) - Winnebago School District No. 323</t>
  </si>
  <si>
    <t>Fed. Special Ed. - IDEA - Flow-Through Grant (M) - Durand School District No. 322</t>
  </si>
  <si>
    <r>
      <t xml:space="preserve">The following amounts were expended in the form of non-cash assistance by </t>
    </r>
    <r>
      <rPr>
        <b/>
        <sz val="9"/>
        <rFont val="Calibri"/>
        <family val="2"/>
        <scheme val="minor"/>
      </rPr>
      <t>Winnebago County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</si>
  <si>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Fed. Special Ed. - IDEA - Pre-School Flow-Through Grant (M) - County of Winnebago School District No. 320</t>
  </si>
  <si>
    <t>Fed. Special Ed. - IDEA - Pre-School Flow-Through Grant (M) - Kinnikinnick Consolidated Community School District No. 131</t>
  </si>
  <si>
    <t>Fed. Special Ed. - IDEA - Pre-School Flow-Through Grant (M) - Rockton School District No. 320</t>
  </si>
  <si>
    <t>Fed. Special Ed. - IDEA - Pre-School Flow-Through Grant (M) - Pecatoncia School District No. 321</t>
  </si>
  <si>
    <t>Fed. Special Ed. - IDEA - Pre-School Flow-Through Grant (M) - Prairie Hill School District No. 133</t>
  </si>
  <si>
    <t>Fed. Special Ed. - IDEA - Pre-School Flow-Through Grant (M) - Shirland School District No. 134</t>
  </si>
  <si>
    <t>Fed. Special Ed. - IDEA - Pre-School Flow-Through Grant (M) - Winnebago School District No. 323</t>
  </si>
  <si>
    <t>Fed. Special Ed. - IDEA - Pre-School Flow-Through Grant (M) - Durand School District No. 322</t>
  </si>
  <si>
    <t>US DEPARTMENT OF EDUCATION:</t>
  </si>
  <si>
    <t>16-4620-00</t>
  </si>
  <si>
    <t>Through Illinois State Board of Education</t>
  </si>
  <si>
    <t>17-4620-00</t>
  </si>
  <si>
    <t>18-4620-00</t>
  </si>
  <si>
    <t xml:space="preserve"> Fed. Special Ed. - IDEA - Flow-Through Grant (M) </t>
  </si>
  <si>
    <t xml:space="preserve">  Subtotal 84.027A</t>
  </si>
  <si>
    <t xml:space="preserve"> Fed. Special Ed. - IDEA Pre-School Flow-Through (M)</t>
  </si>
  <si>
    <t xml:space="preserve"> Fed. Special Ed. IDEA Flow-Through (M)</t>
  </si>
  <si>
    <t>84.173A</t>
  </si>
  <si>
    <t>16-4600-00</t>
  </si>
  <si>
    <t>17-4600-00</t>
  </si>
  <si>
    <t>18-4600-00</t>
  </si>
  <si>
    <t xml:space="preserve">  Subtotal 84.173A</t>
  </si>
  <si>
    <t>TOTAL THROUGH USDE PROGRAMS</t>
  </si>
  <si>
    <t>Illinois Department of Human Services</t>
  </si>
  <si>
    <t>S.T.E.P.</t>
  </si>
  <si>
    <t>46CUD00136</t>
  </si>
  <si>
    <t>46CVF00136</t>
  </si>
  <si>
    <t>46CWF00136</t>
  </si>
  <si>
    <t xml:space="preserve">  Locally Held Match (Note A)</t>
  </si>
  <si>
    <t>Total Illinois Department of Human Services</t>
  </si>
  <si>
    <t xml:space="preserve">  Subtotal 84.126</t>
  </si>
  <si>
    <t>US DEPARTMENT OF HEALTH AND HUMAN SERVICES:</t>
  </si>
  <si>
    <t xml:space="preserve"> Through Illinois Dept. of Healthcare and Family Services:</t>
  </si>
  <si>
    <t xml:space="preserve">  Medicaid Administrative Outreach</t>
  </si>
  <si>
    <t>16-4991</t>
  </si>
  <si>
    <t>17-4991</t>
  </si>
  <si>
    <t>18-4991</t>
  </si>
  <si>
    <t xml:space="preserve">  Subtotal 93.778</t>
  </si>
  <si>
    <t>TOTAL THROUGH USDHHS PROGRAMS</t>
  </si>
  <si>
    <t>Note A: S.T.E.P. grant locally held match expenditures were incurred by the 5 high schools. Expenditures were for vocational teacher salaries</t>
  </si>
  <si>
    <t>TOTAL FEDERAL AWARDS</t>
  </si>
  <si>
    <t>Unmodified</t>
  </si>
  <si>
    <t>Fed. Special Ed. - IDEA Flow-Through</t>
  </si>
  <si>
    <t>Fed. Special Ed. - IDEA Pre-School Flow-Through</t>
  </si>
  <si>
    <t>The Cooperative has a lack of segregation of duties in the accounting area due to the limited number of employees.</t>
  </si>
  <si>
    <t>Based on our knowledge of the Cooperative and its personnel and during the process of obtaining an understanding of internal control in planning the audit and assessing risk, the above condition was noted.</t>
  </si>
  <si>
    <t>The lack of segregation of duties and certain checks and balances for recording financial information could result in financial activity not being reliably reported at year-end or during the fiscal year.</t>
  </si>
  <si>
    <t>A limited number of accounting staff precluded adequate segregation of duties.</t>
  </si>
  <si>
    <t>See corrective action plan.</t>
  </si>
  <si>
    <t>None</t>
  </si>
  <si>
    <t>2017-001</t>
  </si>
  <si>
    <t>The status of this finding remains unchanged and is still in place for 2018.</t>
  </si>
  <si>
    <t>Benning Group, LLC</t>
  </si>
  <si>
    <t>Ms. Katie Kreller, Director</t>
  </si>
  <si>
    <t>kkreller@winnebagosec.org</t>
  </si>
  <si>
    <t xml:space="preserve">Internal controls are designed to allow management or employees, in the normal course of performing their assigned functions, to prevent or detect misstatements and safeguard assets. </t>
  </si>
  <si>
    <r>
      <t xml:space="preserve">The accompanying Schedule of Expenditures of Federal Awards includes the federal grant activity of </t>
    </r>
    <r>
      <rPr>
        <b/>
        <sz val="9"/>
        <rFont val="Calibri"/>
        <family val="2"/>
        <scheme val="minor"/>
      </rPr>
      <t>Winnebago County Special Education Cooperative</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</si>
  <si>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t>Segregation of duties is normally difficult to accomplish within a small number of accounting staff. The Cooperative should consider improvements that could be implemented/improved including, but not limited to, having the independent Treasurer review reconciled bank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</si>
</sst>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37" fontId="138" fillId="0" borderId="0"/>
    <xf numFmtId="43" fontId="45" fillId="0" borderId="0" applyFont="0" applyFill="0" applyBorder="0" applyAlignment="0" applyProtection="0"/>
    <xf numFmtId="9" fontId="45" fillId="0" borderId="0" applyFont="0" applyFill="0" applyBorder="0" applyAlignment="0" applyProtection="0"/>
    <xf numFmtId="0" fontId="2" fillId="0" borderId="0"/>
  </cellStyleXfs>
  <cellXfs count="25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49" fontId="62" fillId="0" borderId="0" xfId="3" applyNumberFormat="1" applyFont="1" applyAlignment="1">
      <alignment vertical="top"/>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66" fillId="0" borderId="0" xfId="0" applyFont="1" applyBorder="1" applyAlignment="1">
      <alignment horizontal="center"/>
    </xf>
    <xf numFmtId="0" fontId="57" fillId="0" borderId="0" xfId="0" applyFont="1" applyAlignment="1">
      <alignment horizontal="center"/>
    </xf>
    <xf numFmtId="181" fontId="57" fillId="0" borderId="0" xfId="1" applyNumberFormat="1" applyFont="1" applyAlignment="1">
      <alignment horizontal="center"/>
    </xf>
    <xf numFmtId="181" fontId="57" fillId="0" borderId="78" xfId="1" applyNumberFormat="1" applyFont="1" applyBorder="1" applyAlignment="1">
      <alignment horizontal="center"/>
    </xf>
    <xf numFmtId="164" fontId="62" fillId="0" borderId="0" xfId="0" applyNumberFormat="1" applyFont="1" applyBorder="1" applyAlignment="1">
      <alignment horizont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5" fillId="0" borderId="148" xfId="3" applyFont="1" applyBorder="1" applyAlignment="1" applyProtection="1">
      <alignment wrapText="1"/>
      <protection locked="0"/>
    </xf>
    <xf numFmtId="0" fontId="62" fillId="0" borderId="148" xfId="3" applyFont="1" applyBorder="1" applyAlignment="1" applyProtection="1">
      <alignment wrapText="1"/>
      <protection locked="0"/>
    </xf>
    <xf numFmtId="3" fontId="62" fillId="0" borderId="22" xfId="3" applyNumberFormat="1" applyFont="1" applyFill="1" applyBorder="1" applyAlignment="1" applyProtection="1">
      <alignment horizontal="center"/>
      <protection locked="0"/>
    </xf>
    <xf numFmtId="3" fontId="98" fillId="0" borderId="8"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0" fontId="62" fillId="0" borderId="0" xfId="3" applyFont="1" applyFill="1" applyBorder="1" applyAlignment="1" applyProtection="1">
      <alignment horizontal="center"/>
    </xf>
    <xf numFmtId="0" fontId="64" fillId="0" borderId="9" xfId="3" applyFont="1" applyFill="1" applyBorder="1" applyAlignment="1" applyProtection="1">
      <alignment horizontal="center"/>
      <protection locked="0"/>
    </xf>
    <xf numFmtId="0" fontId="62" fillId="0" borderId="145" xfId="3" applyFont="1" applyFill="1" applyBorder="1" applyAlignment="1" applyProtection="1">
      <alignment horizontal="center"/>
    </xf>
    <xf numFmtId="0" fontId="64" fillId="0" borderId="148" xfId="3" applyFont="1" applyFill="1" applyBorder="1" applyAlignment="1" applyProtection="1">
      <alignment horizontal="center"/>
      <protection locked="0"/>
    </xf>
    <xf numFmtId="0" fontId="64" fillId="0" borderId="22" xfId="3" applyFont="1" applyFill="1" applyBorder="1" applyAlignment="1" applyProtection="1">
      <alignment horizontal="center"/>
      <protection locked="0"/>
    </xf>
    <xf numFmtId="0" fontId="57" fillId="0" borderId="0" xfId="3" applyFont="1" applyBorder="1" applyAlignment="1" applyProtection="1">
      <alignment wrapText="1"/>
      <protection locked="0"/>
    </xf>
    <xf numFmtId="0" fontId="57" fillId="0" borderId="1" xfId="3" applyNumberFormat="1" applyFont="1" applyFill="1" applyBorder="1" applyAlignment="1" applyProtection="1">
      <alignment horizontal="center" vertical="center"/>
      <protection locked="0"/>
    </xf>
    <xf numFmtId="0" fontId="57" fillId="0" borderId="0" xfId="3" applyFont="1" applyBorder="1" applyAlignment="1" applyProtection="1">
      <alignment horizontal="left"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 fontId="62" fillId="0" borderId="45" xfId="3" applyNumberFormat="1" applyFont="1" applyBorder="1" applyAlignment="1" applyProtection="1">
      <alignment horizontal="left" vertical="center" wrapText="1"/>
      <protection locked="0"/>
    </xf>
    <xf numFmtId="3" fontId="62" fillId="0" borderId="44"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left" vertical="center" wrapText="1"/>
      <protection locked="0"/>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150" xfId="3" applyNumberFormat="1" applyFont="1" applyBorder="1" applyAlignment="1" applyProtection="1">
      <alignment horizontal="right" indent="1"/>
      <protection locked="0"/>
    </xf>
    <xf numFmtId="3" fontId="55" fillId="0" borderId="76" xfId="3" applyNumberFormat="1" applyFont="1" applyBorder="1" applyAlignment="1" applyProtection="1">
      <alignment horizontal="right" indent="1"/>
      <protection locked="0"/>
    </xf>
    <xf numFmtId="3" fontId="55" fillId="0" borderId="151" xfId="3" applyNumberFormat="1" applyFont="1" applyBorder="1" applyAlignment="1" applyProtection="1">
      <alignment horizontal="right" indent="1"/>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 fillId="0" borderId="158" xfId="17" applyFont="1" applyBorder="1" applyAlignment="1" applyProtection="1">
      <alignment horizontal="left" vertical="top" wrapText="1"/>
      <protection locked="0"/>
    </xf>
  </cellXfs>
  <cellStyles count="26">
    <cellStyle name="Comma" xfId="1" builtinId="3"/>
    <cellStyle name="Comma 2" xfId="23"/>
    <cellStyle name="Hyperlink" xfId="2" builtinId="8"/>
    <cellStyle name="Hyperlink 2" xfId="15"/>
    <cellStyle name="Normal" xfId="0" builtinId="0"/>
    <cellStyle name="Normal 2" xfId="3"/>
    <cellStyle name="Normal 3" xfId="4"/>
    <cellStyle name="Normal 3 2" xfId="14"/>
    <cellStyle name="Normal 3 2 2" xfId="18"/>
    <cellStyle name="Normal 3 2 2 2" xfId="25"/>
    <cellStyle name="Normal 3 2 3" xfId="20"/>
    <cellStyle name="Normal 3 3" xfId="19"/>
    <cellStyle name="Normal 4" xfId="16"/>
    <cellStyle name="Normal 4 2"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0" t="s">
        <v>425</v>
      </c>
      <c r="J1" s="2051"/>
      <c r="K1" s="2051"/>
      <c r="L1" s="2051"/>
      <c r="M1" s="2051"/>
      <c r="N1" s="2051"/>
      <c r="O1" s="2051"/>
      <c r="P1" s="2051"/>
      <c r="Q1" s="2051"/>
      <c r="R1" s="2051"/>
      <c r="S1" s="2051"/>
    </row>
    <row r="2" spans="1:28" ht="12" customHeight="1" x14ac:dyDescent="0.2">
      <c r="A2" s="47" t="s">
        <v>1684</v>
      </c>
      <c r="D2" s="48"/>
      <c r="I2" s="2052" t="s">
        <v>1036</v>
      </c>
      <c r="J2" s="2051"/>
      <c r="K2" s="2051"/>
      <c r="L2" s="2051"/>
      <c r="M2" s="2051"/>
      <c r="N2" s="2051"/>
      <c r="O2" s="2051"/>
      <c r="P2" s="2051"/>
      <c r="Q2" s="2051"/>
      <c r="R2" s="2051"/>
      <c r="S2" s="2051"/>
    </row>
    <row r="3" spans="1:28" ht="12" customHeight="1" x14ac:dyDescent="0.2">
      <c r="A3" s="155" t="s">
        <v>1685</v>
      </c>
      <c r="B3" s="156"/>
      <c r="C3" s="156"/>
      <c r="D3" s="157"/>
      <c r="I3" s="2052" t="s">
        <v>54</v>
      </c>
      <c r="J3" s="2051"/>
      <c r="K3" s="2051"/>
      <c r="L3" s="2051"/>
      <c r="M3" s="2051"/>
      <c r="N3" s="2051"/>
      <c r="O3" s="2051"/>
      <c r="P3" s="2051"/>
      <c r="Q3" s="2051"/>
      <c r="R3" s="2051"/>
      <c r="S3" s="2051"/>
    </row>
    <row r="4" spans="1:28" ht="12" customHeight="1" x14ac:dyDescent="0.2">
      <c r="A4" s="37"/>
      <c r="I4" s="2052" t="s">
        <v>545</v>
      </c>
      <c r="J4" s="2051"/>
      <c r="K4" s="2051"/>
      <c r="L4" s="2051"/>
      <c r="M4" s="2051"/>
      <c r="N4" s="2051"/>
      <c r="O4" s="2051"/>
      <c r="P4" s="2051"/>
      <c r="Q4" s="2051"/>
      <c r="R4" s="2051"/>
      <c r="S4" s="2051"/>
    </row>
    <row r="5" spans="1:28" ht="14.1" customHeight="1" x14ac:dyDescent="0.2">
      <c r="B5" s="104"/>
      <c r="C5" s="26" t="s">
        <v>966</v>
      </c>
      <c r="D5" s="84"/>
      <c r="E5" s="84"/>
      <c r="H5" s="38"/>
      <c r="I5" s="2059" t="s">
        <v>701</v>
      </c>
      <c r="J5" s="2004"/>
      <c r="K5" s="2004"/>
      <c r="L5" s="2004"/>
      <c r="M5" s="2004"/>
      <c r="N5" s="2004"/>
      <c r="O5" s="2004"/>
      <c r="P5" s="2004"/>
      <c r="Q5" s="2004"/>
      <c r="R5" s="2004"/>
      <c r="S5" s="2004"/>
    </row>
    <row r="6" spans="1:28" ht="14.1" customHeight="1" x14ac:dyDescent="0.2">
      <c r="B6" s="104" t="s">
        <v>2074</v>
      </c>
      <c r="C6" s="26" t="s">
        <v>967</v>
      </c>
      <c r="D6" s="84"/>
      <c r="E6" s="84"/>
      <c r="I6" s="2058" t="s">
        <v>938</v>
      </c>
      <c r="J6" s="2004"/>
      <c r="K6" s="2004"/>
      <c r="L6" s="2004"/>
      <c r="M6" s="2004"/>
      <c r="N6" s="2004"/>
      <c r="O6" s="2004"/>
      <c r="P6" s="2004"/>
      <c r="Q6" s="2004"/>
      <c r="R6" s="2004"/>
      <c r="S6" s="2004"/>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695</v>
      </c>
      <c r="J9" s="2056"/>
      <c r="K9" s="2056"/>
      <c r="L9" s="2056"/>
      <c r="M9" s="2056"/>
      <c r="N9" s="2056"/>
      <c r="O9" s="2056"/>
      <c r="P9" s="2056"/>
      <c r="Q9" s="2056"/>
      <c r="R9" s="2056"/>
      <c r="S9" s="2057"/>
      <c r="T9" s="2000" t="s">
        <v>554</v>
      </c>
      <c r="U9" s="2001"/>
      <c r="V9" s="2001"/>
      <c r="W9" s="2001"/>
      <c r="X9" s="2001"/>
      <c r="Y9" s="2001"/>
      <c r="Z9" s="2001"/>
      <c r="AA9" s="2002"/>
    </row>
    <row r="10" spans="1:28" ht="13.5" customHeight="1" x14ac:dyDescent="0.2">
      <c r="A10" s="2009" t="s">
        <v>696</v>
      </c>
      <c r="B10" s="2010"/>
      <c r="C10" s="2010"/>
      <c r="D10" s="2010"/>
      <c r="E10" s="2010"/>
      <c r="F10" s="2010"/>
      <c r="G10" s="2010"/>
      <c r="H10" s="2011"/>
      <c r="I10" s="29"/>
      <c r="J10" s="30"/>
      <c r="K10" s="28"/>
      <c r="R10" s="30"/>
      <c r="S10" s="30"/>
      <c r="T10" s="2003"/>
      <c r="U10" s="2004"/>
      <c r="V10" s="2004"/>
      <c r="W10" s="2004"/>
      <c r="X10" s="2004"/>
      <c r="Y10" s="2004"/>
      <c r="Z10" s="2004"/>
      <c r="AA10" s="2005"/>
    </row>
    <row r="11" spans="1:28" ht="14.25" customHeight="1" x14ac:dyDescent="0.2">
      <c r="A11" s="2012" t="s">
        <v>1012</v>
      </c>
      <c r="B11" s="2013"/>
      <c r="C11" s="2013"/>
      <c r="D11" s="2013"/>
      <c r="E11" s="2013"/>
      <c r="F11" s="2013"/>
      <c r="G11" s="2013"/>
      <c r="H11" s="2014"/>
      <c r="I11" s="27"/>
      <c r="J11" s="74"/>
      <c r="K11" s="27"/>
      <c r="O11" s="148" t="s">
        <v>2079</v>
      </c>
      <c r="P11" s="100" t="s">
        <v>210</v>
      </c>
      <c r="Q11" s="30"/>
      <c r="R11" s="28"/>
      <c r="S11" s="27"/>
      <c r="T11" s="2006"/>
      <c r="U11" s="2007"/>
      <c r="V11" s="2007"/>
      <c r="W11" s="2007"/>
      <c r="X11" s="2007"/>
      <c r="Y11" s="2007"/>
      <c r="Z11" s="2007"/>
      <c r="AA11" s="200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0">
        <v>4101140061</v>
      </c>
      <c r="B13" s="2021"/>
      <c r="C13" s="2021"/>
      <c r="D13" s="2021"/>
      <c r="E13" s="2021"/>
      <c r="F13" s="2021"/>
      <c r="G13" s="2021"/>
      <c r="H13" s="2022"/>
      <c r="I13" s="31"/>
      <c r="J13" s="30"/>
      <c r="K13" s="28"/>
      <c r="L13" s="30"/>
      <c r="M13" s="30"/>
      <c r="N13" s="30"/>
      <c r="O13" s="30"/>
      <c r="P13" s="30"/>
      <c r="Q13" s="30"/>
      <c r="R13" s="30"/>
      <c r="S13" s="30"/>
      <c r="T13" s="2025" t="s">
        <v>2080</v>
      </c>
      <c r="U13" s="2026"/>
      <c r="V13" s="2026"/>
      <c r="W13" s="2026"/>
      <c r="X13" s="2026"/>
      <c r="Y13" s="2027"/>
      <c r="Z13" s="2027"/>
      <c r="AA13" s="202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8" t="s">
        <v>2075</v>
      </c>
      <c r="B15" s="2023"/>
      <c r="C15" s="2023"/>
      <c r="D15" s="2023"/>
      <c r="E15" s="2023"/>
      <c r="F15" s="2023"/>
      <c r="G15" s="2023"/>
      <c r="H15" s="2024"/>
      <c r="T15" s="1986" t="s">
        <v>2081</v>
      </c>
      <c r="U15" s="1987"/>
      <c r="V15" s="1987"/>
      <c r="W15" s="1987"/>
      <c r="X15" s="1987"/>
      <c r="Y15" s="2029"/>
      <c r="Z15" s="2029"/>
      <c r="AA15" s="203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8" t="s">
        <v>2076</v>
      </c>
      <c r="B17" s="2048"/>
      <c r="C17" s="2048"/>
      <c r="D17" s="2048"/>
      <c r="E17" s="2048"/>
      <c r="F17" s="2048"/>
      <c r="G17" s="2048"/>
      <c r="H17" s="2049"/>
      <c r="T17" s="2035" t="s">
        <v>2082</v>
      </c>
      <c r="U17" s="2036"/>
      <c r="V17" s="2036"/>
      <c r="W17" s="2036"/>
      <c r="X17" s="2036"/>
      <c r="Y17" s="2036"/>
      <c r="Z17" s="2036"/>
      <c r="AA17" s="2037"/>
    </row>
    <row r="18" spans="1:27" ht="13.5" customHeight="1" x14ac:dyDescent="0.2">
      <c r="A18" s="85" t="s">
        <v>551</v>
      </c>
      <c r="B18" s="76"/>
      <c r="C18" s="72"/>
      <c r="D18" s="76"/>
      <c r="E18" s="76"/>
      <c r="F18" s="76"/>
      <c r="G18" s="76"/>
      <c r="H18" s="56"/>
      <c r="I18" s="2045" t="s">
        <v>697</v>
      </c>
      <c r="J18" s="2046"/>
      <c r="K18" s="2046"/>
      <c r="L18" s="2046"/>
      <c r="M18" s="2046"/>
      <c r="N18" s="2046"/>
      <c r="O18" s="2046"/>
      <c r="P18" s="2046"/>
      <c r="Q18" s="2046"/>
      <c r="R18" s="2046"/>
      <c r="S18" s="2047"/>
      <c r="T18" s="85" t="s">
        <v>735</v>
      </c>
      <c r="U18" s="51"/>
      <c r="V18" s="72"/>
      <c r="W18" s="50"/>
      <c r="X18" s="85" t="s">
        <v>284</v>
      </c>
      <c r="Y18" s="81"/>
      <c r="Z18" s="159" t="s">
        <v>698</v>
      </c>
      <c r="AA18" s="46"/>
    </row>
    <row r="19" spans="1:27" ht="13.5" customHeight="1" x14ac:dyDescent="0.2">
      <c r="A19" s="2018" t="s">
        <v>2077</v>
      </c>
      <c r="B19" s="2019"/>
      <c r="C19" s="2019"/>
      <c r="D19" s="2019"/>
      <c r="E19" s="2019"/>
      <c r="F19" s="2019"/>
      <c r="G19" s="2019"/>
      <c r="H19" s="2017"/>
      <c r="I19" s="30"/>
      <c r="J19" s="99"/>
      <c r="K19" s="40"/>
      <c r="L19" s="38"/>
      <c r="M19" s="112" t="s">
        <v>333</v>
      </c>
      <c r="P19" s="27"/>
      <c r="Q19" s="27"/>
      <c r="R19" s="27"/>
      <c r="S19" s="31"/>
      <c r="T19" s="2018" t="s">
        <v>2083</v>
      </c>
      <c r="U19" s="2016"/>
      <c r="V19" s="2016"/>
      <c r="W19" s="2017"/>
      <c r="X19" s="2033" t="s">
        <v>2084</v>
      </c>
      <c r="Y19" s="2034"/>
      <c r="Z19" s="2031">
        <v>61032</v>
      </c>
      <c r="AA19" s="203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5" t="s">
        <v>2078</v>
      </c>
      <c r="B21" s="2016"/>
      <c r="C21" s="2016"/>
      <c r="D21" s="2016"/>
      <c r="E21" s="2016"/>
      <c r="F21" s="2016"/>
      <c r="G21" s="2016"/>
      <c r="H21" s="2017"/>
      <c r="I21" s="2041" t="s">
        <v>699</v>
      </c>
      <c r="J21" s="2004"/>
      <c r="K21" s="2004"/>
      <c r="L21" s="2004"/>
      <c r="M21" s="2004"/>
      <c r="N21" s="2004"/>
      <c r="O21" s="2004"/>
      <c r="P21" s="2004"/>
      <c r="Q21" s="2004"/>
      <c r="R21" s="2004"/>
      <c r="S21" s="2005"/>
      <c r="T21" s="1983">
        <v>8152353157</v>
      </c>
      <c r="U21" s="1984"/>
      <c r="V21" s="1984"/>
      <c r="W21" s="1984"/>
      <c r="X21" s="1997">
        <v>8152353158</v>
      </c>
      <c r="Y21" s="1998"/>
      <c r="Z21" s="1998"/>
      <c r="AA21" s="1999"/>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8"/>
      <c r="B23" s="2039"/>
      <c r="C23" s="2039"/>
      <c r="D23" s="2039"/>
      <c r="E23" s="2039"/>
      <c r="F23" s="2039"/>
      <c r="G23" s="2039"/>
      <c r="H23" s="2040"/>
      <c r="T23" s="1978" t="s">
        <v>2085</v>
      </c>
      <c r="U23" s="1979"/>
      <c r="V23" s="1979"/>
      <c r="W23" s="1979"/>
      <c r="X23" s="1994">
        <v>43434</v>
      </c>
      <c r="Y23" s="1995"/>
      <c r="Z23" s="1995"/>
      <c r="AA23" s="1996"/>
    </row>
    <row r="24" spans="1:27" ht="14.1" customHeight="1" x14ac:dyDescent="0.2">
      <c r="A24" s="88" t="s">
        <v>698</v>
      </c>
      <c r="B24" s="49"/>
      <c r="C24" s="49"/>
      <c r="D24" s="49"/>
      <c r="E24" s="49"/>
      <c r="F24" s="49"/>
      <c r="G24" s="49"/>
      <c r="H24" s="61"/>
      <c r="J24" s="2080" t="str">
        <f>IF(B5="x",IF(AUDITCHECK!D29="AFR form Incomplete.","",IF(AUDITCHECK!D29="Deficit reduction plan is required.","School District must complete a deficit reduction plan in the 2018-2019 Budget",)),"")</f>
        <v/>
      </c>
      <c r="K24" s="2080"/>
      <c r="L24" s="2080"/>
      <c r="M24" s="2080"/>
      <c r="N24" s="2080"/>
      <c r="O24" s="2080"/>
      <c r="P24" s="2080"/>
      <c r="Q24" s="2080"/>
      <c r="R24" s="2080"/>
      <c r="S24" s="2081"/>
      <c r="T24" s="105" t="s">
        <v>552</v>
      </c>
      <c r="U24" s="106"/>
      <c r="V24" s="106"/>
      <c r="W24" s="106"/>
      <c r="X24" s="107"/>
      <c r="Y24" s="107"/>
      <c r="Z24" s="107"/>
      <c r="AA24" s="108"/>
    </row>
    <row r="25" spans="1:27" ht="14.1" customHeight="1" x14ac:dyDescent="0.2">
      <c r="A25" s="2015">
        <v>61072</v>
      </c>
      <c r="B25" s="2016"/>
      <c r="C25" s="2016"/>
      <c r="D25" s="2016"/>
      <c r="E25" s="2016"/>
      <c r="F25" s="2016"/>
      <c r="G25" s="2016"/>
      <c r="H25" s="2017"/>
      <c r="I25" s="113"/>
      <c r="J25" s="2082"/>
      <c r="K25" s="2082"/>
      <c r="L25" s="2082"/>
      <c r="M25" s="2082"/>
      <c r="N25" s="2082"/>
      <c r="O25" s="2082"/>
      <c r="P25" s="2082"/>
      <c r="Q25" s="2082"/>
      <c r="R25" s="2082"/>
      <c r="S25" s="2083"/>
      <c r="T25" s="1975" t="s">
        <v>2086</v>
      </c>
      <c r="U25" s="1976"/>
      <c r="V25" s="1976"/>
      <c r="W25" s="1976"/>
      <c r="X25" s="1976"/>
      <c r="Y25" s="1976"/>
      <c r="Z25" s="1976"/>
      <c r="AA25" s="19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3" t="s">
        <v>1591</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2079</v>
      </c>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2079</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9"/>
      <c r="Q35" s="2016"/>
      <c r="R35" s="201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8" t="s">
        <v>2174</v>
      </c>
      <c r="B38" s="2048"/>
      <c r="C38" s="2048"/>
      <c r="D38" s="2048"/>
      <c r="E38" s="2048"/>
      <c r="F38" s="2016"/>
      <c r="G38" s="2016"/>
      <c r="H38" s="2017"/>
      <c r="I38" s="2067"/>
      <c r="J38" s="1987"/>
      <c r="K38" s="1987"/>
      <c r="L38" s="1987"/>
      <c r="M38" s="1987"/>
      <c r="N38" s="1987"/>
      <c r="O38" s="1987"/>
      <c r="P38" s="1988"/>
      <c r="Q38" s="1988"/>
      <c r="R38" s="1988"/>
      <c r="S38" s="1989"/>
      <c r="T38" s="1986" t="s">
        <v>2106</v>
      </c>
      <c r="U38" s="1987"/>
      <c r="V38" s="1987"/>
      <c r="W38" s="1987"/>
      <c r="X38" s="1988"/>
      <c r="Y38" s="1988"/>
      <c r="Z38" s="1988"/>
      <c r="AA38" s="1989"/>
    </row>
    <row r="39" spans="1:27" ht="12" customHeight="1" x14ac:dyDescent="0.2">
      <c r="A39" s="2071" t="s">
        <v>552</v>
      </c>
      <c r="B39" s="2072"/>
      <c r="C39" s="72"/>
      <c r="D39" s="69"/>
      <c r="E39" s="69"/>
      <c r="F39" s="79"/>
      <c r="G39" s="69"/>
      <c r="H39" s="56"/>
      <c r="I39" s="2071" t="s">
        <v>552</v>
      </c>
      <c r="J39" s="2072"/>
      <c r="K39" s="2072"/>
      <c r="L39" s="2072"/>
      <c r="M39" s="2072"/>
      <c r="N39" s="67"/>
      <c r="O39" s="72"/>
      <c r="P39" s="72"/>
      <c r="Q39" s="78"/>
      <c r="R39" s="72"/>
      <c r="S39" s="56"/>
      <c r="T39" s="72" t="s">
        <v>552</v>
      </c>
      <c r="U39" s="51"/>
      <c r="V39" s="72"/>
      <c r="W39" s="50"/>
      <c r="X39" s="78"/>
      <c r="Y39" s="45"/>
      <c r="Z39" s="45"/>
      <c r="AA39" s="46"/>
    </row>
    <row r="40" spans="1:27" ht="13.5" customHeight="1" x14ac:dyDescent="0.2">
      <c r="A40" s="2074" t="s">
        <v>2175</v>
      </c>
      <c r="B40" s="2075"/>
      <c r="C40" s="2076"/>
      <c r="D40" s="2076"/>
      <c r="E40" s="2076"/>
      <c r="F40" s="2077"/>
      <c r="G40" s="2077"/>
      <c r="H40" s="2078"/>
      <c r="I40" s="1990"/>
      <c r="J40" s="1992"/>
      <c r="K40" s="1992"/>
      <c r="L40" s="1992"/>
      <c r="M40" s="1992"/>
      <c r="N40" s="1992"/>
      <c r="O40" s="1992"/>
      <c r="P40" s="1992"/>
      <c r="Q40" s="1992"/>
      <c r="R40" s="1992"/>
      <c r="S40" s="1993"/>
      <c r="T40" s="1990" t="s">
        <v>2107</v>
      </c>
      <c r="U40" s="1991"/>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4">
        <v>8156242615</v>
      </c>
      <c r="B42" s="2065"/>
      <c r="C42" s="2066"/>
      <c r="D42" s="2079">
        <v>8156248118</v>
      </c>
      <c r="E42" s="2065"/>
      <c r="F42" s="2065"/>
      <c r="G42" s="2065"/>
      <c r="H42" s="2066"/>
      <c r="I42" s="1985"/>
      <c r="J42" s="1981"/>
      <c r="K42" s="1981"/>
      <c r="L42" s="1981"/>
      <c r="M42" s="1981"/>
      <c r="N42" s="1981"/>
      <c r="O42" s="1982"/>
      <c r="P42" s="1980"/>
      <c r="Q42" s="1981"/>
      <c r="R42" s="1981"/>
      <c r="S42" s="1982"/>
      <c r="T42" s="1985">
        <v>8156363060</v>
      </c>
      <c r="U42" s="1981"/>
      <c r="V42" s="1981"/>
      <c r="W42" s="1982"/>
      <c r="X42" s="1980">
        <v>8156363069</v>
      </c>
      <c r="Y42" s="1981"/>
      <c r="Z42" s="1981"/>
      <c r="AA42" s="198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8"/>
      <c r="B44" s="2069"/>
      <c r="C44" s="2069"/>
      <c r="D44" s="2069"/>
      <c r="E44" s="2069"/>
      <c r="F44" s="2069"/>
      <c r="G44" s="2069"/>
      <c r="H44" s="2070"/>
      <c r="I44" s="2060"/>
      <c r="J44" s="2062"/>
      <c r="K44" s="2062"/>
      <c r="L44" s="2062"/>
      <c r="M44" s="2062"/>
      <c r="N44" s="2062"/>
      <c r="O44" s="2062"/>
      <c r="P44" s="2062"/>
      <c r="Q44" s="2062"/>
      <c r="R44" s="2062"/>
      <c r="S44" s="2063"/>
      <c r="T44" s="2060"/>
      <c r="U44" s="2061"/>
      <c r="V44" s="2061"/>
      <c r="W44" s="2061"/>
      <c r="X44" s="2061"/>
      <c r="Y44" s="2061"/>
      <c r="Z44" s="2062"/>
      <c r="AA44" s="206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1" sqref="A4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7" t="s">
        <v>1902</v>
      </c>
      <c r="B2" s="1548" t="s">
        <v>2034</v>
      </c>
      <c r="C2" s="715" t="s">
        <v>1907</v>
      </c>
      <c r="D2" s="715" t="s">
        <v>1908</v>
      </c>
      <c r="E2" s="715" t="s">
        <v>1909</v>
      </c>
      <c r="F2" s="715" t="s">
        <v>1910</v>
      </c>
    </row>
    <row r="3" spans="1:6" ht="12" customHeight="1" x14ac:dyDescent="0.2">
      <c r="A3" s="2218"/>
      <c r="B3" s="1545"/>
      <c r="C3" s="1546"/>
      <c r="D3" s="1547" t="s">
        <v>274</v>
      </c>
      <c r="E3" s="1546"/>
      <c r="F3" s="1547" t="s">
        <v>275</v>
      </c>
    </row>
    <row r="4" spans="1:6" ht="13.7" customHeight="1" x14ac:dyDescent="0.2">
      <c r="A4" s="716" t="s">
        <v>1217</v>
      </c>
      <c r="B4" s="1769">
        <f>'Revenues 9-14'!C5</f>
        <v>0</v>
      </c>
      <c r="C4" s="1544"/>
      <c r="D4" s="1772">
        <f>B4-C4</f>
        <v>0</v>
      </c>
      <c r="E4" s="1544"/>
      <c r="F4" s="1772">
        <f>E4-C4</f>
        <v>0</v>
      </c>
    </row>
    <row r="5" spans="1:6" ht="13.7" customHeight="1" x14ac:dyDescent="0.2">
      <c r="A5" s="716" t="s">
        <v>925</v>
      </c>
      <c r="B5" s="1770">
        <f>'Revenues 9-14'!D5</f>
        <v>0</v>
      </c>
      <c r="C5" s="585"/>
      <c r="D5" s="1773">
        <f t="shared" ref="D5:D18" si="0">B5-C5</f>
        <v>0</v>
      </c>
      <c r="E5" s="585"/>
      <c r="F5" s="1773">
        <f>E5-C5</f>
        <v>0</v>
      </c>
    </row>
    <row r="6" spans="1:6" ht="13.7" customHeight="1" x14ac:dyDescent="0.2">
      <c r="A6" s="716" t="s">
        <v>431</v>
      </c>
      <c r="B6" s="1770">
        <f>'Revenues 9-14'!E5</f>
        <v>0</v>
      </c>
      <c r="C6" s="585"/>
      <c r="D6" s="1773">
        <f t="shared" si="0"/>
        <v>0</v>
      </c>
      <c r="E6" s="585"/>
      <c r="F6" s="1773">
        <f t="shared" ref="F6:F18" si="1">E6-C6</f>
        <v>0</v>
      </c>
    </row>
    <row r="7" spans="1:6" ht="13.7" customHeight="1" x14ac:dyDescent="0.2">
      <c r="A7" s="716" t="s">
        <v>157</v>
      </c>
      <c r="B7" s="1770">
        <f>'Revenues 9-14'!F5</f>
        <v>0</v>
      </c>
      <c r="C7" s="585"/>
      <c r="D7" s="1773">
        <f t="shared" si="0"/>
        <v>0</v>
      </c>
      <c r="E7" s="585"/>
      <c r="F7" s="1773">
        <f t="shared" si="1"/>
        <v>0</v>
      </c>
    </row>
    <row r="8" spans="1:6" ht="13.7" customHeight="1" x14ac:dyDescent="0.2">
      <c r="A8" s="716" t="s">
        <v>1241</v>
      </c>
      <c r="B8" s="1770">
        <f>'Revenues 9-14'!G5</f>
        <v>0</v>
      </c>
      <c r="C8" s="585"/>
      <c r="D8" s="1773">
        <f t="shared" si="0"/>
        <v>0</v>
      </c>
      <c r="E8" s="585"/>
      <c r="F8" s="1773">
        <f t="shared" si="1"/>
        <v>0</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0</v>
      </c>
      <c r="C10" s="585"/>
      <c r="D10" s="1773">
        <f t="shared" si="0"/>
        <v>0</v>
      </c>
      <c r="E10" s="585"/>
      <c r="F10" s="1773">
        <f t="shared" si="1"/>
        <v>0</v>
      </c>
    </row>
    <row r="11" spans="1:6" x14ac:dyDescent="0.2">
      <c r="A11" s="716" t="s">
        <v>429</v>
      </c>
      <c r="B11" s="1770">
        <f>'Revenues 9-14'!J5</f>
        <v>0</v>
      </c>
      <c r="C11" s="585"/>
      <c r="D11" s="1773">
        <f t="shared" si="0"/>
        <v>0</v>
      </c>
      <c r="E11" s="585"/>
      <c r="F11" s="1773">
        <f t="shared" si="1"/>
        <v>0</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0</v>
      </c>
      <c r="C14" s="585"/>
      <c r="D14" s="1773">
        <f t="shared" si="0"/>
        <v>0</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0</v>
      </c>
      <c r="C16" s="585"/>
      <c r="D16" s="1773">
        <f t="shared" si="0"/>
        <v>0</v>
      </c>
      <c r="E16" s="585"/>
      <c r="F16" s="1773">
        <f t="shared" si="1"/>
        <v>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41" sqref="A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4"/>
      <c r="C1" s="722"/>
    </row>
    <row r="2" spans="1:7" ht="33.75" x14ac:dyDescent="0.2">
      <c r="A2" s="2232" t="s">
        <v>1902</v>
      </c>
      <c r="B2" s="2233"/>
      <c r="C2" s="1907" t="s">
        <v>2035</v>
      </c>
      <c r="D2" s="724" t="s">
        <v>2042</v>
      </c>
      <c r="E2" s="724" t="s">
        <v>2043</v>
      </c>
      <c r="F2" s="1907" t="s">
        <v>2036</v>
      </c>
    </row>
    <row r="3" spans="1:7" ht="15.75" customHeight="1" x14ac:dyDescent="0.2">
      <c r="A3" s="2236" t="s">
        <v>1176</v>
      </c>
      <c r="B3" s="2237"/>
      <c r="C3" s="2225"/>
      <c r="D3" s="2226"/>
      <c r="E3" s="2226"/>
      <c r="F3" s="2227"/>
    </row>
    <row r="4" spans="1:7" ht="12.75" customHeight="1" thickBot="1" x14ac:dyDescent="0.25">
      <c r="A4" s="2234" t="s">
        <v>651</v>
      </c>
      <c r="B4" s="2235"/>
      <c r="C4" s="581"/>
      <c r="D4" s="581"/>
      <c r="E4" s="581"/>
      <c r="F4" s="1775">
        <f>SUM(C4+D4)-E4</f>
        <v>0</v>
      </c>
    </row>
    <row r="5" spans="1:7" ht="15.75" customHeight="1" thickTop="1" x14ac:dyDescent="0.2">
      <c r="A5" s="2219" t="s">
        <v>1172</v>
      </c>
      <c r="B5" s="2220"/>
      <c r="C5" s="2228"/>
      <c r="D5" s="2229"/>
      <c r="E5" s="2229"/>
      <c r="F5" s="2230"/>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21" t="s">
        <v>652</v>
      </c>
      <c r="B15" s="2222"/>
      <c r="C15" s="1775">
        <f>SUM(C6:C14)</f>
        <v>0</v>
      </c>
      <c r="D15" s="1775">
        <f>SUM(D6:D14)</f>
        <v>0</v>
      </c>
      <c r="E15" s="1775">
        <f>SUM(E6:E14)</f>
        <v>0</v>
      </c>
      <c r="F15" s="1775">
        <f>SUM(F6:F14)</f>
        <v>0</v>
      </c>
      <c r="G15" s="552"/>
    </row>
    <row r="16" spans="1:7" s="202" customFormat="1" ht="15.75" customHeight="1" thickTop="1" x14ac:dyDescent="0.2">
      <c r="A16" s="2231" t="s">
        <v>1173</v>
      </c>
      <c r="B16" s="2220"/>
      <c r="C16" s="2228"/>
      <c r="D16" s="2229"/>
      <c r="E16" s="2229"/>
      <c r="F16" s="2230"/>
    </row>
    <row r="17" spans="1:11" ht="12.75" customHeight="1" thickBot="1" x14ac:dyDescent="0.25">
      <c r="A17" s="2244" t="s">
        <v>66</v>
      </c>
      <c r="B17" s="2245"/>
      <c r="C17" s="727"/>
      <c r="D17" s="585"/>
      <c r="E17" s="727"/>
      <c r="F17" s="1775">
        <f>SUM(C17+D17)-E17</f>
        <v>0</v>
      </c>
    </row>
    <row r="18" spans="1:11" ht="12.75" customHeight="1" thickTop="1" thickBot="1" x14ac:dyDescent="0.25">
      <c r="A18" s="2244" t="s">
        <v>6</v>
      </c>
      <c r="B18" s="2245"/>
      <c r="C18" s="727"/>
      <c r="D18" s="585"/>
      <c r="E18" s="727"/>
      <c r="F18" s="1775">
        <f>SUM(C18+D18)-E18</f>
        <v>0</v>
      </c>
    </row>
    <row r="19" spans="1:11" ht="12.75" customHeight="1" thickTop="1" thickBot="1" x14ac:dyDescent="0.25">
      <c r="A19" s="2244" t="s">
        <v>406</v>
      </c>
      <c r="B19" s="2245"/>
      <c r="C19" s="727"/>
      <c r="D19" s="585"/>
      <c r="E19" s="727"/>
      <c r="F19" s="1775">
        <f>SUM(C19+D19)-E19</f>
        <v>0</v>
      </c>
    </row>
    <row r="20" spans="1:11" ht="12.75" customHeight="1" thickTop="1" thickBot="1" x14ac:dyDescent="0.25">
      <c r="A20" s="2244" t="s">
        <v>468</v>
      </c>
      <c r="B20" s="2245"/>
      <c r="C20" s="727"/>
      <c r="D20" s="585"/>
      <c r="E20" s="727"/>
      <c r="F20" s="1775">
        <f>SUM(C20+D20)-E20</f>
        <v>0</v>
      </c>
    </row>
    <row r="21" spans="1:11" ht="14.25" thickTop="1" thickBot="1" x14ac:dyDescent="0.25">
      <c r="A21" s="2221" t="s">
        <v>653</v>
      </c>
      <c r="B21" s="2222"/>
      <c r="C21" s="1775">
        <f>SUM(C17:C20)</f>
        <v>0</v>
      </c>
      <c r="D21" s="1775">
        <f>SUM(D17:D20)</f>
        <v>0</v>
      </c>
      <c r="E21" s="1775">
        <f>SUM(E17:E20)</f>
        <v>0</v>
      </c>
      <c r="F21" s="1775">
        <f>SUM(F17:F20)</f>
        <v>0</v>
      </c>
      <c r="G21" s="552"/>
    </row>
    <row r="22" spans="1:11" ht="15.75" customHeight="1" thickTop="1" x14ac:dyDescent="0.2">
      <c r="A22" s="2246" t="s">
        <v>1174</v>
      </c>
      <c r="B22" s="2220"/>
      <c r="C22" s="2228"/>
      <c r="D22" s="2229"/>
      <c r="E22" s="2229"/>
      <c r="F22" s="2230"/>
    </row>
    <row r="23" spans="1:11" ht="13.5" thickBot="1" x14ac:dyDescent="0.25">
      <c r="A23" s="2234" t="s">
        <v>654</v>
      </c>
      <c r="B23" s="2235"/>
      <c r="C23" s="581"/>
      <c r="D23" s="581"/>
      <c r="E23" s="581"/>
      <c r="F23" s="1775">
        <f>SUM(C23+D23)-E23</f>
        <v>0</v>
      </c>
      <c r="G23" s="552"/>
    </row>
    <row r="24" spans="1:11" ht="15.75" customHeight="1" thickTop="1" x14ac:dyDescent="0.2">
      <c r="A24" s="2246" t="s">
        <v>1175</v>
      </c>
      <c r="B24" s="2220"/>
      <c r="C24" s="2228"/>
      <c r="D24" s="2229"/>
      <c r="E24" s="2229"/>
      <c r="F24" s="2230"/>
    </row>
    <row r="25" spans="1:11" ht="13.5" thickBot="1" x14ac:dyDescent="0.25">
      <c r="A25" s="2234" t="s">
        <v>655</v>
      </c>
      <c r="B25" s="2235"/>
      <c r="C25" s="581"/>
      <c r="D25" s="581"/>
      <c r="E25" s="581"/>
      <c r="F25" s="1775">
        <f>SUM(C25+D25)-E25</f>
        <v>0</v>
      </c>
      <c r="G25" s="552"/>
    </row>
    <row r="26" spans="1:11" ht="15.75" customHeight="1" thickTop="1" x14ac:dyDescent="0.2">
      <c r="A26" s="2219" t="s">
        <v>678</v>
      </c>
      <c r="B26" s="2220"/>
      <c r="C26" s="728"/>
      <c r="D26" s="728"/>
      <c r="E26" s="728"/>
      <c r="F26" s="729"/>
    </row>
    <row r="27" spans="1:11" ht="13.5" thickBot="1" x14ac:dyDescent="0.25">
      <c r="A27" s="2221" t="s">
        <v>1130</v>
      </c>
      <c r="B27" s="2222"/>
      <c r="C27" s="585"/>
      <c r="D27" s="585"/>
      <c r="E27" s="585"/>
      <c r="F27" s="1775">
        <f>SUM(C27+D27)-E27</f>
        <v>0</v>
      </c>
      <c r="G27" s="552"/>
    </row>
    <row r="28" spans="1:11" ht="7.5" customHeight="1" thickTop="1" x14ac:dyDescent="0.2">
      <c r="A28" s="594"/>
    </row>
    <row r="29" spans="1:11" ht="23.25" customHeight="1" x14ac:dyDescent="0.2">
      <c r="A29" s="2247" t="s">
        <v>603</v>
      </c>
      <c r="B29" s="2224"/>
      <c r="C29" s="730"/>
      <c r="D29" s="730"/>
      <c r="E29" s="730"/>
      <c r="F29" s="730"/>
      <c r="G29" s="730"/>
      <c r="H29" s="730"/>
      <c r="I29" s="730"/>
      <c r="J29" s="730"/>
    </row>
    <row r="30" spans="1:11" ht="33.75" x14ac:dyDescent="0.2">
      <c r="A30" s="1549" t="s">
        <v>1131</v>
      </c>
      <c r="B30" s="731" t="s">
        <v>1186</v>
      </c>
      <c r="C30" s="1908" t="s">
        <v>604</v>
      </c>
      <c r="D30" s="1908" t="s">
        <v>1772</v>
      </c>
      <c r="E30" s="1908" t="s">
        <v>2037</v>
      </c>
      <c r="F30" s="1908" t="s">
        <v>2038</v>
      </c>
      <c r="G30" s="1908" t="s">
        <v>2041</v>
      </c>
      <c r="H30" s="1908" t="s">
        <v>2039</v>
      </c>
      <c r="I30" s="1908" t="s">
        <v>2040</v>
      </c>
      <c r="J30" s="1909" t="s">
        <v>2</v>
      </c>
      <c r="K30" s="732"/>
    </row>
    <row r="31" spans="1:11" ht="12" customHeight="1" x14ac:dyDescent="0.2">
      <c r="A31" s="733"/>
      <c r="B31" s="734"/>
      <c r="C31" s="735"/>
      <c r="D31" s="736"/>
      <c r="E31" s="735"/>
      <c r="F31" s="735"/>
      <c r="G31" s="735"/>
      <c r="H31" s="735"/>
      <c r="I31" s="1776">
        <f>((E31+F31)-H31)+G31</f>
        <v>0</v>
      </c>
      <c r="J31" s="735"/>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0</v>
      </c>
      <c r="D49" s="746"/>
      <c r="E49" s="1776">
        <f t="shared" ref="E49:J49" si="2">SUM(E31:E48)</f>
        <v>0</v>
      </c>
      <c r="F49" s="1776">
        <f t="shared" si="2"/>
        <v>0</v>
      </c>
      <c r="G49" s="1776">
        <f t="shared" si="2"/>
        <v>0</v>
      </c>
      <c r="H49" s="1776">
        <f t="shared" si="2"/>
        <v>0</v>
      </c>
      <c r="I49" s="1776">
        <f t="shared" si="2"/>
        <v>0</v>
      </c>
      <c r="J49" s="1776">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8" t="s">
        <v>605</v>
      </c>
      <c r="C52" s="2239"/>
      <c r="D52" s="2239"/>
      <c r="E52" s="750" t="s">
        <v>900</v>
      </c>
      <c r="F52" s="2240"/>
      <c r="G52" s="2241"/>
      <c r="H52" s="737"/>
      <c r="I52" s="737"/>
      <c r="J52" s="747"/>
    </row>
    <row r="53" spans="1:11" ht="11.25" customHeight="1" x14ac:dyDescent="0.2">
      <c r="A53" s="751" t="s">
        <v>969</v>
      </c>
      <c r="B53" s="752" t="s">
        <v>1008</v>
      </c>
      <c r="C53" s="747"/>
      <c r="D53" s="738"/>
      <c r="E53" s="750" t="s">
        <v>518</v>
      </c>
      <c r="F53" s="2242"/>
      <c r="G53" s="2243"/>
      <c r="H53" s="737"/>
      <c r="I53" s="737"/>
      <c r="J53" s="747"/>
    </row>
    <row r="54" spans="1:11" ht="11.25" customHeight="1" x14ac:dyDescent="0.2">
      <c r="A54" s="753" t="s">
        <v>970</v>
      </c>
      <c r="B54" s="748" t="s">
        <v>1009</v>
      </c>
      <c r="C54" s="747"/>
      <c r="D54" s="738"/>
      <c r="E54" s="750" t="s">
        <v>519</v>
      </c>
      <c r="F54" s="2242"/>
      <c r="G54" s="224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A41" sqref="A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2" t="s">
        <v>911</v>
      </c>
      <c r="B1" s="2273"/>
      <c r="C1" s="2273"/>
      <c r="D1" s="2273"/>
      <c r="E1" s="2273"/>
      <c r="F1" s="2273"/>
      <c r="G1" s="2274"/>
      <c r="H1" s="1550"/>
      <c r="I1" s="761"/>
      <c r="J1" s="433"/>
    </row>
    <row r="2" spans="1:11" ht="26.25" x14ac:dyDescent="0.2">
      <c r="A2" s="2251" t="s">
        <v>1776</v>
      </c>
      <c r="B2" s="2252"/>
      <c r="C2" s="2252"/>
      <c r="D2" s="2252"/>
      <c r="E2" s="2253"/>
      <c r="F2" s="762" t="s">
        <v>960</v>
      </c>
      <c r="G2" s="763" t="s">
        <v>1773</v>
      </c>
      <c r="H2" s="763" t="s">
        <v>430</v>
      </c>
      <c r="I2" s="763" t="s">
        <v>1220</v>
      </c>
      <c r="J2" s="763" t="s">
        <v>1916</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39"/>
      <c r="F4" s="767"/>
      <c r="G4" s="768"/>
      <c r="H4" s="769"/>
      <c r="I4" s="768"/>
      <c r="J4" s="770"/>
      <c r="K4" s="770"/>
    </row>
    <row r="5" spans="1:11" x14ac:dyDescent="0.2">
      <c r="A5" s="2275" t="s">
        <v>1129</v>
      </c>
      <c r="B5" s="2248"/>
      <c r="C5" s="2248"/>
      <c r="D5" s="2248"/>
      <c r="E5" s="227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5" t="s">
        <v>1917</v>
      </c>
      <c r="B10" s="2248"/>
      <c r="C10" s="2248"/>
      <c r="D10" s="2248"/>
      <c r="E10" s="2277"/>
      <c r="F10" s="784" t="s">
        <v>917</v>
      </c>
      <c r="G10" s="783"/>
      <c r="H10" s="785"/>
      <c r="I10" s="765"/>
      <c r="J10" s="766"/>
      <c r="K10" s="766"/>
    </row>
    <row r="11" spans="1:11" x14ac:dyDescent="0.2">
      <c r="A11" s="2275" t="s">
        <v>162</v>
      </c>
      <c r="B11" s="2248"/>
      <c r="C11" s="2248"/>
      <c r="D11" s="2248"/>
      <c r="E11" s="2276"/>
      <c r="F11" s="771" t="s">
        <v>907</v>
      </c>
      <c r="G11" s="772"/>
      <c r="H11" s="765"/>
      <c r="I11" s="765"/>
      <c r="J11" s="766"/>
      <c r="K11" s="774"/>
    </row>
    <row r="12" spans="1:11" ht="13.5" thickBot="1" x14ac:dyDescent="0.25">
      <c r="A12" s="2265" t="s">
        <v>961</v>
      </c>
      <c r="B12" s="2266"/>
      <c r="C12" s="2266"/>
      <c r="D12" s="2266"/>
      <c r="E12" s="2267"/>
      <c r="F12" s="1777"/>
      <c r="G12" s="1778">
        <f>SUM(G5:G11)</f>
        <v>0</v>
      </c>
      <c r="H12" s="1778">
        <f>SUM(H5:H11)</f>
        <v>0</v>
      </c>
      <c r="I12" s="1778">
        <f>SUM(I5:I11)</f>
        <v>0</v>
      </c>
      <c r="J12" s="1778">
        <f>SUM(J5:J11)</f>
        <v>0</v>
      </c>
      <c r="K12" s="1778">
        <f>SUM(K5:K11)</f>
        <v>0</v>
      </c>
    </row>
    <row r="13" spans="1:11" ht="13.5" thickTop="1" x14ac:dyDescent="0.2">
      <c r="A13" s="2259" t="s">
        <v>388</v>
      </c>
      <c r="B13" s="2260"/>
      <c r="C13" s="2260"/>
      <c r="D13" s="2260"/>
      <c r="E13" s="2261"/>
      <c r="F13" s="786"/>
      <c r="G13" s="787"/>
      <c r="H13" s="788"/>
      <c r="I13" s="789"/>
      <c r="J13" s="789"/>
      <c r="K13" s="789"/>
    </row>
    <row r="14" spans="1:11" x14ac:dyDescent="0.2">
      <c r="A14" s="2281" t="s">
        <v>476</v>
      </c>
      <c r="B14" s="2281"/>
      <c r="C14" s="2281"/>
      <c r="D14" s="2281"/>
      <c r="E14" s="2282"/>
      <c r="F14" s="790" t="s">
        <v>909</v>
      </c>
      <c r="G14" s="783"/>
      <c r="H14" s="765"/>
      <c r="I14" s="772"/>
      <c r="J14" s="774"/>
      <c r="K14" s="766"/>
    </row>
    <row r="15" spans="1:11" x14ac:dyDescent="0.2">
      <c r="A15" s="2248" t="s">
        <v>4</v>
      </c>
      <c r="B15" s="2248"/>
      <c r="C15" s="2248"/>
      <c r="D15" s="2248"/>
      <c r="E15" s="2276"/>
      <c r="F15" s="790" t="s">
        <v>910</v>
      </c>
      <c r="G15" s="772"/>
      <c r="H15" s="765"/>
      <c r="I15" s="765"/>
      <c r="J15" s="766"/>
      <c r="K15" s="766"/>
    </row>
    <row r="16" spans="1:11" x14ac:dyDescent="0.2">
      <c r="A16" s="2248" t="s">
        <v>316</v>
      </c>
      <c r="B16" s="2248"/>
      <c r="C16" s="2248"/>
      <c r="D16" s="2248"/>
      <c r="E16" s="2276"/>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62" t="s">
        <v>386</v>
      </c>
      <c r="B18" s="2263"/>
      <c r="C18" s="2263"/>
      <c r="D18" s="2263"/>
      <c r="E18" s="2264"/>
      <c r="F18" s="790" t="s">
        <v>989</v>
      </c>
      <c r="G18" s="783"/>
      <c r="H18" s="783"/>
      <c r="I18" s="783"/>
      <c r="J18" s="766"/>
      <c r="K18" s="796"/>
    </row>
    <row r="19" spans="1:11" ht="21.75" customHeight="1" x14ac:dyDescent="0.2">
      <c r="A19" s="2283" t="s">
        <v>1913</v>
      </c>
      <c r="B19" s="2283"/>
      <c r="C19" s="2283"/>
      <c r="D19" s="2283"/>
      <c r="E19" s="2284"/>
      <c r="F19" s="790" t="s">
        <v>990</v>
      </c>
      <c r="G19" s="783"/>
      <c r="H19" s="783"/>
      <c r="I19" s="783"/>
      <c r="J19" s="766"/>
      <c r="K19" s="796"/>
    </row>
    <row r="20" spans="1:11" x14ac:dyDescent="0.2">
      <c r="A20" s="2262" t="s">
        <v>1918</v>
      </c>
      <c r="B20" s="2263"/>
      <c r="C20" s="2263"/>
      <c r="D20" s="2263"/>
      <c r="E20" s="2264"/>
      <c r="F20" s="790" t="s">
        <v>991</v>
      </c>
      <c r="G20" s="783"/>
      <c r="H20" s="783"/>
      <c r="I20" s="783"/>
      <c r="J20" s="766"/>
      <c r="K20" s="796"/>
    </row>
    <row r="21" spans="1:11" ht="13.5" thickBot="1" x14ac:dyDescent="0.25">
      <c r="A21" s="2268" t="s">
        <v>659</v>
      </c>
      <c r="B21" s="2268"/>
      <c r="C21" s="2268"/>
      <c r="D21" s="2268"/>
      <c r="E21" s="2268"/>
      <c r="F21" s="1779"/>
      <c r="G21" s="793"/>
      <c r="H21" s="797"/>
      <c r="I21" s="797"/>
      <c r="J21" s="1780">
        <f>SUM(J18:J20)</f>
        <v>0</v>
      </c>
      <c r="K21" s="794"/>
    </row>
    <row r="22" spans="1:11" ht="13.5" thickTop="1" x14ac:dyDescent="0.2">
      <c r="A22" s="2248" t="s">
        <v>1919</v>
      </c>
      <c r="B22" s="2248"/>
      <c r="C22" s="2248"/>
      <c r="D22" s="2248"/>
      <c r="E22" s="2276"/>
      <c r="F22" s="790" t="s">
        <v>917</v>
      </c>
      <c r="G22" s="783"/>
      <c r="H22" s="765"/>
      <c r="I22" s="765"/>
      <c r="J22" s="798"/>
      <c r="K22" s="766"/>
    </row>
    <row r="23" spans="1:11" ht="13.5" thickBot="1" x14ac:dyDescent="0.25">
      <c r="A23" s="2269" t="s">
        <v>962</v>
      </c>
      <c r="B23" s="2268"/>
      <c r="C23" s="2268"/>
      <c r="D23" s="2268"/>
      <c r="E23" s="2268"/>
      <c r="F23" s="1781"/>
      <c r="G23" s="1778">
        <f>SUM(G14:G16,G21,G22)</f>
        <v>0</v>
      </c>
      <c r="H23" s="1778">
        <f>SUM(H14:H16,H21,H22)</f>
        <v>0</v>
      </c>
      <c r="I23" s="1778">
        <f>SUM(I14:I16,I21,I22)</f>
        <v>0</v>
      </c>
      <c r="J23" s="1778">
        <f>SUM(J14:J16,J21,J22)</f>
        <v>0</v>
      </c>
      <c r="K23" s="1778">
        <f>SUM(K14:K16,K21,K22)</f>
        <v>0</v>
      </c>
    </row>
    <row r="24" spans="1:11" ht="14.25" thickTop="1" thickBot="1" x14ac:dyDescent="0.25">
      <c r="A24" s="2269" t="s">
        <v>2023</v>
      </c>
      <c r="B24" s="2268"/>
      <c r="C24" s="2268"/>
      <c r="D24" s="2268"/>
      <c r="E24" s="2268"/>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2033</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8"/>
      <c r="I31" s="2279"/>
      <c r="J31" s="2279"/>
      <c r="K31" s="2279"/>
    </row>
    <row r="32" spans="1:11" x14ac:dyDescent="0.2">
      <c r="A32" s="810"/>
      <c r="B32" s="237"/>
      <c r="C32" s="237"/>
      <c r="D32" s="237"/>
      <c r="E32" s="806"/>
      <c r="F32" s="812" t="s">
        <v>561</v>
      </c>
      <c r="G32" s="765"/>
      <c r="H32" s="2280"/>
      <c r="I32" s="2279"/>
      <c r="J32" s="2279"/>
      <c r="K32" s="2279"/>
    </row>
    <row r="33" spans="1:11" ht="1.5" customHeight="1" x14ac:dyDescent="0.2">
      <c r="A33" s="813" t="s">
        <v>1231</v>
      </c>
      <c r="B33" s="364"/>
      <c r="C33" s="364"/>
      <c r="D33" s="364"/>
      <c r="E33" s="364"/>
      <c r="F33" s="364"/>
      <c r="G33" s="814"/>
      <c r="H33" s="2280"/>
      <c r="I33" s="2279"/>
      <c r="J33" s="2279"/>
      <c r="K33" s="2279"/>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1914</v>
      </c>
      <c r="B46" s="408" t="s">
        <v>1774</v>
      </c>
    </row>
    <row r="47" spans="1:11" s="824" customFormat="1" ht="12.75" customHeight="1" x14ac:dyDescent="0.2">
      <c r="A47" s="822"/>
      <c r="B47" s="823" t="s">
        <v>1775</v>
      </c>
      <c r="E47" s="823"/>
      <c r="K47" s="825"/>
    </row>
    <row r="48" spans="1:11" ht="12.75" customHeight="1" x14ac:dyDescent="0.2">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1" sqref="A4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2032</v>
      </c>
      <c r="B1" s="2288"/>
      <c r="C1" s="2289"/>
      <c r="D1" s="827"/>
      <c r="E1" s="828"/>
      <c r="F1" s="828"/>
      <c r="G1" s="829"/>
      <c r="H1" s="830"/>
      <c r="I1" s="831"/>
      <c r="J1" s="2285"/>
      <c r="K1" s="2286"/>
      <c r="L1" s="2286"/>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150000</v>
      </c>
      <c r="D5" s="842"/>
      <c r="E5" s="842"/>
      <c r="F5" s="1780">
        <f>(C5+D5)-E5</f>
        <v>150000</v>
      </c>
      <c r="G5" s="838"/>
      <c r="H5" s="843"/>
      <c r="I5" s="843"/>
      <c r="J5" s="843"/>
      <c r="K5" s="794"/>
      <c r="L5" s="1789">
        <f>F5-K5</f>
        <v>150000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731535</v>
      </c>
      <c r="D8" s="845"/>
      <c r="E8" s="845"/>
      <c r="F8" s="1780">
        <f>(C8+D8)-E8</f>
        <v>731535</v>
      </c>
      <c r="G8" s="844">
        <v>50</v>
      </c>
      <c r="H8" s="766">
        <v>170349</v>
      </c>
      <c r="I8" s="766">
        <v>14631</v>
      </c>
      <c r="J8" s="766"/>
      <c r="K8" s="1789">
        <f>(H8+I8)-J8</f>
        <v>184980</v>
      </c>
      <c r="L8" s="1789">
        <f>F8-K8</f>
        <v>546555</v>
      </c>
    </row>
    <row r="9" spans="1:14" ht="14.25" thickTop="1" thickBot="1" x14ac:dyDescent="0.25">
      <c r="A9" s="779" t="s">
        <v>1181</v>
      </c>
      <c r="B9" s="841">
        <v>232</v>
      </c>
      <c r="C9" s="766">
        <v>0</v>
      </c>
      <c r="D9" s="766"/>
      <c r="E9" s="766"/>
      <c r="F9" s="1780">
        <f>(C9+D9)-E9</f>
        <v>0</v>
      </c>
      <c r="G9" s="844">
        <v>20</v>
      </c>
      <c r="H9" s="766"/>
      <c r="I9" s="766"/>
      <c r="J9" s="766"/>
      <c r="K9" s="1789">
        <f>(H9+I9)-J9</f>
        <v>0</v>
      </c>
      <c r="L9" s="1789">
        <f>F9-K9</f>
        <v>0</v>
      </c>
    </row>
    <row r="10" spans="1:14" ht="24" thickTop="1" thickBot="1" x14ac:dyDescent="0.25">
      <c r="A10" s="846" t="s">
        <v>1182</v>
      </c>
      <c r="B10" s="841">
        <v>240</v>
      </c>
      <c r="C10" s="847">
        <v>50000</v>
      </c>
      <c r="D10" s="847"/>
      <c r="E10" s="847"/>
      <c r="F10" s="1784">
        <f>(C10+D10)-E10</f>
        <v>50000</v>
      </c>
      <c r="G10" s="844">
        <v>20</v>
      </c>
      <c r="H10" s="848">
        <v>27500</v>
      </c>
      <c r="I10" s="848">
        <v>2500</v>
      </c>
      <c r="J10" s="848"/>
      <c r="K10" s="1789">
        <f>(H10+I10)-J10</f>
        <v>30000</v>
      </c>
      <c r="L10" s="1789">
        <f>F10-K10</f>
        <v>20000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71022</v>
      </c>
      <c r="D12" s="845">
        <v>21660</v>
      </c>
      <c r="E12" s="845"/>
      <c r="F12" s="1780">
        <f>(C12+D12)-E12</f>
        <v>92682</v>
      </c>
      <c r="G12" s="844">
        <v>10</v>
      </c>
      <c r="H12" s="766">
        <v>69183</v>
      </c>
      <c r="I12" s="766">
        <v>1723</v>
      </c>
      <c r="J12" s="766"/>
      <c r="K12" s="1789">
        <f>(H12+I12)-J12</f>
        <v>70906</v>
      </c>
      <c r="L12" s="1789">
        <f>F12-K12</f>
        <v>21776</v>
      </c>
    </row>
    <row r="13" spans="1:14" ht="14.25" thickTop="1" thickBot="1" x14ac:dyDescent="0.25">
      <c r="A13" s="849" t="s">
        <v>1184</v>
      </c>
      <c r="B13" s="841">
        <v>252</v>
      </c>
      <c r="C13" s="845">
        <v>65245</v>
      </c>
      <c r="D13" s="845"/>
      <c r="E13" s="845"/>
      <c r="F13" s="1780">
        <f>(C13+D13)-E13</f>
        <v>65245</v>
      </c>
      <c r="G13" s="844">
        <v>5</v>
      </c>
      <c r="H13" s="766">
        <v>49512</v>
      </c>
      <c r="I13" s="766">
        <v>7395</v>
      </c>
      <c r="J13" s="766"/>
      <c r="K13" s="1789">
        <f>(H13+I13)-J13</f>
        <v>56907</v>
      </c>
      <c r="L13" s="1789">
        <f>F13-K13</f>
        <v>8338</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1067802</v>
      </c>
      <c r="D16" s="1780">
        <f>SUM(D3,D5:D6,D8:D10,D12:D15)</f>
        <v>21660</v>
      </c>
      <c r="E16" s="1780">
        <f>SUM(E3,E5:E6,E8:E10,E12:E15)</f>
        <v>0</v>
      </c>
      <c r="F16" s="1780">
        <f>SUM(F3,F5:F6,F8:F10,F12:F15)</f>
        <v>1089462</v>
      </c>
      <c r="G16" s="844"/>
      <c r="H16" s="1780">
        <f>SUM(H3,H6,H8:H10,H12:H14,)</f>
        <v>316544</v>
      </c>
      <c r="I16" s="1780">
        <f>SUM(I3,I6,I8:I10,I12:I14,)</f>
        <v>26249</v>
      </c>
      <c r="J16" s="1780">
        <f>SUM(J3,J6,J8:J10,J12:J14,)</f>
        <v>0</v>
      </c>
      <c r="K16" s="1780">
        <f>(H16+I16)-J16</f>
        <v>342793</v>
      </c>
      <c r="L16" s="1780">
        <f>F16-K16</f>
        <v>746669</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5244</v>
      </c>
      <c r="G17" s="838">
        <v>10</v>
      </c>
      <c r="H17" s="770"/>
      <c r="I17" s="1789">
        <f>F17/G17</f>
        <v>524.4</v>
      </c>
      <c r="J17" s="770"/>
      <c r="K17" s="796"/>
      <c r="L17" s="796"/>
    </row>
    <row r="18" spans="1:12" ht="14.25" thickTop="1" thickBot="1" x14ac:dyDescent="0.25">
      <c r="A18" s="1787" t="s">
        <v>706</v>
      </c>
      <c r="B18" s="1788"/>
      <c r="C18" s="772"/>
      <c r="D18" s="772"/>
      <c r="E18" s="772"/>
      <c r="F18" s="851"/>
      <c r="G18" s="852"/>
      <c r="H18" s="774"/>
      <c r="I18" s="1780">
        <f>SUM(I16,I17)</f>
        <v>26773.4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1" sqref="A41"/>
      <selection pane="bottomLeft" activeCell="A41" sqref="A4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3" t="s">
        <v>1699</v>
      </c>
      <c r="B1" s="2294"/>
      <c r="C1" s="2294"/>
      <c r="D1" s="2294"/>
      <c r="E1" s="2294"/>
      <c r="F1" s="2295"/>
      <c r="G1" s="856"/>
    </row>
    <row r="2" spans="1:7" ht="15" customHeight="1" thickBot="1" x14ac:dyDescent="0.25">
      <c r="A2" s="2296" t="s">
        <v>498</v>
      </c>
      <c r="B2" s="2297"/>
      <c r="C2" s="2297"/>
      <c r="D2" s="2297"/>
      <c r="E2" s="2297"/>
      <c r="F2" s="229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5513645</v>
      </c>
      <c r="G8" s="866"/>
    </row>
    <row r="9" spans="1:7" x14ac:dyDescent="0.2">
      <c r="A9" s="870" t="s">
        <v>480</v>
      </c>
      <c r="B9" s="871" t="s">
        <v>1986</v>
      </c>
      <c r="C9" s="872"/>
      <c r="D9" s="870" t="s">
        <v>522</v>
      </c>
      <c r="E9" s="869"/>
      <c r="F9" s="1933">
        <f>'Expenditures 15-22'!K151</f>
        <v>0</v>
      </c>
      <c r="G9" s="873"/>
    </row>
    <row r="10" spans="1:7" x14ac:dyDescent="0.2">
      <c r="A10" s="870" t="s">
        <v>520</v>
      </c>
      <c r="B10" s="871" t="s">
        <v>1987</v>
      </c>
      <c r="C10" s="872"/>
      <c r="D10" s="870" t="s">
        <v>522</v>
      </c>
      <c r="E10" s="869"/>
      <c r="F10" s="1933">
        <f>'Expenditures 15-22'!K174</f>
        <v>5221</v>
      </c>
      <c r="G10" s="873"/>
    </row>
    <row r="11" spans="1:7" x14ac:dyDescent="0.2">
      <c r="A11" s="870" t="s">
        <v>481</v>
      </c>
      <c r="B11" s="871" t="s">
        <v>1988</v>
      </c>
      <c r="C11" s="872"/>
      <c r="D11" s="870" t="s">
        <v>522</v>
      </c>
      <c r="E11" s="869"/>
      <c r="F11" s="1933">
        <f>'Expenditures 15-22'!K210</f>
        <v>0</v>
      </c>
      <c r="G11" s="873"/>
    </row>
    <row r="12" spans="1:7" x14ac:dyDescent="0.2">
      <c r="A12" s="870" t="s">
        <v>482</v>
      </c>
      <c r="B12" s="871" t="s">
        <v>1989</v>
      </c>
      <c r="C12" s="872"/>
      <c r="D12" s="870" t="s">
        <v>522</v>
      </c>
      <c r="E12" s="869"/>
      <c r="F12" s="1933">
        <f>'Expenditures 15-22'!K295</f>
        <v>0</v>
      </c>
      <c r="G12" s="873"/>
    </row>
    <row r="13" spans="1:7" x14ac:dyDescent="0.2">
      <c r="A13" s="870" t="s">
        <v>108</v>
      </c>
      <c r="B13" s="871" t="s">
        <v>1990</v>
      </c>
      <c r="C13" s="872"/>
      <c r="D13" s="870" t="s">
        <v>522</v>
      </c>
      <c r="E13" s="869"/>
      <c r="F13" s="1933">
        <f>'Expenditures 15-22'!K342</f>
        <v>0</v>
      </c>
      <c r="G13" s="874"/>
    </row>
    <row r="14" spans="1:7" ht="12" customHeight="1" thickBot="1" x14ac:dyDescent="0.25">
      <c r="A14" s="1790"/>
      <c r="B14" s="1791"/>
      <c r="C14" s="1792"/>
      <c r="D14" s="1793" t="s">
        <v>522</v>
      </c>
      <c r="E14" s="1794" t="s">
        <v>1015</v>
      </c>
      <c r="F14" s="1795">
        <f>SUM(F8:F13)</f>
        <v>5518866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32255</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2093235</v>
      </c>
      <c r="G53" s="866"/>
    </row>
    <row r="54" spans="1:7" x14ac:dyDescent="0.2">
      <c r="A54" s="870" t="s">
        <v>479</v>
      </c>
      <c r="B54" s="870" t="s">
        <v>1552</v>
      </c>
      <c r="C54" s="890" t="s">
        <v>1039</v>
      </c>
      <c r="D54" s="886" t="s">
        <v>1157</v>
      </c>
      <c r="E54" s="869"/>
      <c r="F54" s="1937">
        <f>'Expenditures 15-22'!G114</f>
        <v>21660</v>
      </c>
      <c r="G54" s="866"/>
    </row>
    <row r="55" spans="1:7" x14ac:dyDescent="0.2">
      <c r="A55" s="870" t="s">
        <v>479</v>
      </c>
      <c r="B55" s="870" t="s">
        <v>1553</v>
      </c>
      <c r="C55" s="890" t="s">
        <v>1039</v>
      </c>
      <c r="D55" s="886" t="s">
        <v>309</v>
      </c>
      <c r="E55" s="869"/>
      <c r="F55" s="1937">
        <f>'Expenditures 15-22'!I114</f>
        <v>5244</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7">
        <f>'Expenditures 15-22'!K139</f>
        <v>0</v>
      </c>
      <c r="G57" s="866"/>
    </row>
    <row r="58" spans="1:7" x14ac:dyDescent="0.2">
      <c r="A58" s="870" t="s">
        <v>480</v>
      </c>
      <c r="B58" s="870" t="s">
        <v>1992</v>
      </c>
      <c r="C58" s="887" t="s">
        <v>1039</v>
      </c>
      <c r="D58" s="886" t="s">
        <v>1157</v>
      </c>
      <c r="E58" s="869"/>
      <c r="F58" s="1939">
        <f>'Expenditures 15-22'!G151</f>
        <v>0</v>
      </c>
      <c r="G58" s="866"/>
    </row>
    <row r="59" spans="1:7" x14ac:dyDescent="0.2">
      <c r="A59" s="894" t="s">
        <v>480</v>
      </c>
      <c r="B59" s="857" t="s">
        <v>1993</v>
      </c>
      <c r="C59" s="895" t="s">
        <v>1039</v>
      </c>
      <c r="D59" s="857" t="s">
        <v>309</v>
      </c>
      <c r="F59" s="1940">
        <f>'Expenditures 15-22'!I151</f>
        <v>0</v>
      </c>
      <c r="G59" s="866"/>
    </row>
    <row r="60" spans="1:7" x14ac:dyDescent="0.2">
      <c r="A60" s="894" t="s">
        <v>520</v>
      </c>
      <c r="B60" s="857" t="s">
        <v>1994</v>
      </c>
      <c r="C60" s="895">
        <v>4000</v>
      </c>
      <c r="D60" s="857" t="s">
        <v>330</v>
      </c>
      <c r="F60" s="1938">
        <f>'Expenditures 15-22'!K160</f>
        <v>5221</v>
      </c>
      <c r="G60" s="866"/>
    </row>
    <row r="61" spans="1:7" x14ac:dyDescent="0.2">
      <c r="A61" s="896" t="s">
        <v>520</v>
      </c>
      <c r="B61" s="896" t="s">
        <v>1995</v>
      </c>
      <c r="C61" s="897" t="str">
        <f>'Expenditures 15-22'!B170</f>
        <v>5300</v>
      </c>
      <c r="D61" s="898" t="s">
        <v>329</v>
      </c>
      <c r="E61" s="880"/>
      <c r="F61" s="1937">
        <f>'Expenditures 15-22'!K170</f>
        <v>0</v>
      </c>
      <c r="G61" s="866"/>
    </row>
    <row r="62" spans="1:7" x14ac:dyDescent="0.2">
      <c r="A62" s="870" t="s">
        <v>481</v>
      </c>
      <c r="B62" s="870" t="s">
        <v>1996</v>
      </c>
      <c r="C62" s="887">
        <f>'Expenditures 15-22'!B185</f>
        <v>3000</v>
      </c>
      <c r="D62" s="877" t="s">
        <v>469</v>
      </c>
      <c r="E62" s="869"/>
      <c r="F62" s="1937">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1998</v>
      </c>
      <c r="C64" s="897" t="str">
        <f>'Expenditures 15-22'!B206</f>
        <v>5300</v>
      </c>
      <c r="D64" s="893" t="s">
        <v>329</v>
      </c>
      <c r="E64" s="869"/>
      <c r="F64" s="1937">
        <f>'Expenditures 15-22'!K206</f>
        <v>0</v>
      </c>
      <c r="G64" s="866"/>
    </row>
    <row r="65" spans="1:8" x14ac:dyDescent="0.2">
      <c r="A65" s="870" t="s">
        <v>481</v>
      </c>
      <c r="B65" s="870" t="s">
        <v>1999</v>
      </c>
      <c r="C65" s="887" t="s">
        <v>1039</v>
      </c>
      <c r="D65" s="886" t="s">
        <v>1157</v>
      </c>
      <c r="E65" s="869"/>
      <c r="F65" s="1937">
        <f>'Expenditures 15-22'!G210</f>
        <v>0</v>
      </c>
      <c r="G65" s="866"/>
    </row>
    <row r="66" spans="1:8" x14ac:dyDescent="0.2">
      <c r="A66" s="870" t="s">
        <v>481</v>
      </c>
      <c r="B66" s="870" t="s">
        <v>2000</v>
      </c>
      <c r="C66" s="887" t="s">
        <v>1039</v>
      </c>
      <c r="D66" s="886" t="s">
        <v>309</v>
      </c>
      <c r="E66" s="869"/>
      <c r="F66" s="1937">
        <f>'Expenditures 15-22'!I210</f>
        <v>0</v>
      </c>
      <c r="G66" s="866"/>
    </row>
    <row r="67" spans="1:8" x14ac:dyDescent="0.2">
      <c r="A67" s="870" t="s">
        <v>482</v>
      </c>
      <c r="B67" s="870" t="s">
        <v>2001</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2003</v>
      </c>
      <c r="C70" s="887">
        <f>'Expenditures 15-22'!B221</f>
        <v>1300</v>
      </c>
      <c r="D70" s="888" t="str">
        <f>'Expenditures 15-22'!A221</f>
        <v>Adult/Continuing Education Programs</v>
      </c>
      <c r="E70" s="869"/>
      <c r="F70" s="1937">
        <f>'Expenditures 15-22'!K221</f>
        <v>0</v>
      </c>
      <c r="G70" s="866"/>
    </row>
    <row r="71" spans="1:8" x14ac:dyDescent="0.2">
      <c r="A71" s="870" t="s">
        <v>482</v>
      </c>
      <c r="B71" s="870" t="s">
        <v>2004</v>
      </c>
      <c r="C71" s="887">
        <f>'Expenditures 15-22'!B224</f>
        <v>1600</v>
      </c>
      <c r="D71" s="888" t="str">
        <f>'Expenditures 15-22'!A224</f>
        <v>Summer School Programs</v>
      </c>
      <c r="E71" s="869"/>
      <c r="F71" s="1937">
        <f>'Expenditures 15-22'!K224</f>
        <v>0</v>
      </c>
      <c r="G71" s="866"/>
    </row>
    <row r="72" spans="1:8" x14ac:dyDescent="0.2">
      <c r="A72" s="870" t="s">
        <v>482</v>
      </c>
      <c r="B72" s="870" t="s">
        <v>2005</v>
      </c>
      <c r="C72" s="887">
        <f>'Expenditures 15-22'!B280</f>
        <v>3000</v>
      </c>
      <c r="D72" s="877" t="s">
        <v>469</v>
      </c>
      <c r="E72" s="869"/>
      <c r="F72" s="1937">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2007</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2157615</v>
      </c>
      <c r="G76" s="866"/>
    </row>
    <row r="77" spans="1:8" s="894" customFormat="1" ht="12" customHeight="1" thickTop="1" thickBot="1" x14ac:dyDescent="0.25">
      <c r="A77" s="1799"/>
      <c r="B77" s="1796"/>
      <c r="C77" s="1792"/>
      <c r="D77" s="1797" t="s">
        <v>2009</v>
      </c>
      <c r="E77" s="1794"/>
      <c r="F77" s="1800">
        <f>(F14-F76)</f>
        <v>3361251</v>
      </c>
      <c r="G77" s="870"/>
    </row>
    <row r="78" spans="1:8" s="894" customFormat="1" ht="12" customHeight="1" thickTop="1" x14ac:dyDescent="0.2">
      <c r="A78" s="1801"/>
      <c r="B78" s="1796"/>
      <c r="C78" s="1792"/>
      <c r="D78" s="1797" t="s">
        <v>2056</v>
      </c>
      <c r="E78" s="1794"/>
      <c r="F78" s="899">
        <v>0</v>
      </c>
      <c r="G78" s="900"/>
      <c r="H78" s="870"/>
    </row>
    <row r="79" spans="1:8" s="894" customFormat="1" ht="12" customHeight="1" thickBot="1" x14ac:dyDescent="0.25">
      <c r="A79" s="1802"/>
      <c r="B79" s="1796"/>
      <c r="C79" s="1792"/>
      <c r="D79" s="1797" t="s">
        <v>2010</v>
      </c>
      <c r="E79" s="1794" t="s">
        <v>1015</v>
      </c>
      <c r="F79" s="1803"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90" t="s">
        <v>1167</v>
      </c>
      <c r="B81" s="2291"/>
      <c r="C81" s="2291"/>
      <c r="D81" s="2291"/>
      <c r="E81" s="2291"/>
      <c r="F81" s="229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0</v>
      </c>
      <c r="G94" s="913"/>
    </row>
    <row r="95" spans="1:7" x14ac:dyDescent="0.2">
      <c r="A95" s="909" t="s">
        <v>142</v>
      </c>
      <c r="B95" s="909" t="s">
        <v>177</v>
      </c>
      <c r="C95" s="911">
        <v>1700</v>
      </c>
      <c r="D95" s="919" t="str">
        <f>'Revenues 9-14'!A82</f>
        <v>Total District/School Activity Income</v>
      </c>
      <c r="E95" s="907"/>
      <c r="F95" s="1809">
        <f>SUM('Revenues 9-14'!C82,'Revenues 9-14'!D82)</f>
        <v>0</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1551066</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191484</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0</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2044897</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35092</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203628</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14697</v>
      </c>
      <c r="G174" s="928"/>
    </row>
    <row r="175" spans="1:7" x14ac:dyDescent="0.2">
      <c r="A175" s="1942" t="s">
        <v>5</v>
      </c>
      <c r="B175" s="1943" t="s">
        <v>2055</v>
      </c>
      <c r="C175" s="1944">
        <v>3100</v>
      </c>
      <c r="D175" s="1945" t="s">
        <v>2058</v>
      </c>
      <c r="E175" s="907"/>
      <c r="F175" s="1929"/>
      <c r="G175" s="928"/>
    </row>
    <row r="176" spans="1:7" x14ac:dyDescent="0.2">
      <c r="A176" s="1942" t="s">
        <v>685</v>
      </c>
      <c r="B176" s="1943" t="s">
        <v>2055</v>
      </c>
      <c r="C176" s="1944">
        <v>3300</v>
      </c>
      <c r="D176" s="1945" t="s">
        <v>2059</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4040864</v>
      </c>
    </row>
    <row r="179" spans="1:7" ht="12" customHeight="1" x14ac:dyDescent="0.2">
      <c r="A179" s="1790"/>
      <c r="B179" s="1804"/>
      <c r="C179" s="1805"/>
      <c r="D179" s="1806" t="s">
        <v>2012</v>
      </c>
      <c r="E179" s="1807"/>
      <c r="F179" s="1809">
        <f>'PCTC-OEPP 27-28'!F77-F178</f>
        <v>-679613</v>
      </c>
    </row>
    <row r="180" spans="1:7" ht="12" customHeight="1" x14ac:dyDescent="0.2">
      <c r="A180" s="1790"/>
      <c r="B180" s="1804"/>
      <c r="C180" s="1805"/>
      <c r="D180" s="1806" t="s">
        <v>1921</v>
      </c>
      <c r="E180" s="1807"/>
      <c r="F180" s="1809">
        <f>'Cap Outlay Deprec 26'!I18</f>
        <v>26773.4</v>
      </c>
    </row>
    <row r="181" spans="1:7" ht="12" customHeight="1" x14ac:dyDescent="0.2">
      <c r="A181" s="1790"/>
      <c r="B181" s="1804"/>
      <c r="C181" s="1805"/>
      <c r="D181" s="1806" t="s">
        <v>2013</v>
      </c>
      <c r="E181" s="1807"/>
      <c r="F181" s="1809">
        <f>F179+F180</f>
        <v>-652839.6</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31"/>
    </row>
    <row r="183" spans="1:7" ht="12" customHeight="1" thickBot="1" x14ac:dyDescent="0.25">
      <c r="A183" s="1790"/>
      <c r="B183" s="1810"/>
      <c r="C183" s="1805"/>
      <c r="D183" s="1806" t="s">
        <v>2014</v>
      </c>
      <c r="E183" s="1807" t="s">
        <v>1626</v>
      </c>
      <c r="F183" s="1812"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41" sqref="A41"/>
      <selection pane="bottomLeft" activeCell="A17" sqref="A17"/>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04" t="s">
        <v>1922</v>
      </c>
      <c r="B4" s="2305"/>
      <c r="C4" s="2305"/>
      <c r="D4" s="2305"/>
      <c r="E4" s="2305"/>
      <c r="F4" s="2305"/>
      <c r="G4" s="2306"/>
    </row>
    <row r="5" spans="1:7" x14ac:dyDescent="0.25">
      <c r="A5" s="2307"/>
      <c r="B5" s="2308"/>
      <c r="C5" s="2308"/>
      <c r="D5" s="2308"/>
      <c r="E5" s="2308"/>
      <c r="F5" s="2308"/>
      <c r="G5" s="2309"/>
    </row>
    <row r="6" spans="1:7" ht="18.75" x14ac:dyDescent="0.25">
      <c r="A6" s="1554" t="s">
        <v>1923</v>
      </c>
      <c r="B6" s="1555"/>
      <c r="C6" s="1555"/>
      <c r="D6" s="1555"/>
      <c r="E6" s="1555"/>
      <c r="F6" s="1555"/>
      <c r="G6" s="1556"/>
    </row>
    <row r="7" spans="1:7" ht="30.75" customHeight="1" x14ac:dyDescent="0.25">
      <c r="A7" s="2310" t="s">
        <v>2072</v>
      </c>
      <c r="B7" s="2311"/>
      <c r="C7" s="2311"/>
      <c r="D7" s="2311"/>
      <c r="E7" s="2311"/>
      <c r="F7" s="2311"/>
      <c r="G7" s="2312"/>
    </row>
    <row r="8" spans="1:7" ht="15.75" customHeight="1" x14ac:dyDescent="0.25">
      <c r="A8" s="2313" t="s">
        <v>2021</v>
      </c>
      <c r="B8" s="2314"/>
      <c r="C8" s="2314"/>
      <c r="D8" s="2314"/>
      <c r="E8" s="2314"/>
      <c r="F8" s="2314"/>
      <c r="G8" s="2315"/>
    </row>
    <row r="9" spans="1:7" ht="35.25" customHeight="1" x14ac:dyDescent="0.25">
      <c r="A9" s="2310" t="s">
        <v>2020</v>
      </c>
      <c r="B9" s="2311"/>
      <c r="C9" s="2311"/>
      <c r="D9" s="2311"/>
      <c r="E9" s="2311"/>
      <c r="F9" s="2311"/>
      <c r="G9" s="2312"/>
    </row>
    <row r="10" spans="1:7" ht="15" customHeight="1" x14ac:dyDescent="0.25">
      <c r="A10" s="1557" t="s">
        <v>1924</v>
      </c>
      <c r="B10" s="1558"/>
      <c r="C10" s="1558"/>
      <c r="D10" s="1558"/>
      <c r="E10" s="1558"/>
      <c r="F10" s="1558"/>
      <c r="G10" s="1559"/>
    </row>
    <row r="11" spans="1:7" ht="17.25" customHeight="1" x14ac:dyDescent="0.25">
      <c r="A11" s="2310" t="s">
        <v>1938</v>
      </c>
      <c r="B11" s="2311"/>
      <c r="C11" s="2311"/>
      <c r="D11" s="2311"/>
      <c r="E11" s="2311"/>
      <c r="F11" s="2311"/>
      <c r="G11" s="2312"/>
    </row>
    <row r="12" spans="1:7" ht="15" customHeight="1" x14ac:dyDescent="0.25">
      <c r="A12" s="1557" t="s">
        <v>1929</v>
      </c>
      <c r="B12" s="1558"/>
      <c r="C12" s="1558"/>
      <c r="D12" s="1558"/>
      <c r="E12" s="1558"/>
      <c r="F12" s="1558"/>
      <c r="G12" s="1559"/>
    </row>
    <row r="13" spans="1:7" ht="32.25" customHeight="1" x14ac:dyDescent="0.25">
      <c r="A13" s="2301" t="s">
        <v>1930</v>
      </c>
      <c r="B13" s="2302"/>
      <c r="C13" s="2302"/>
      <c r="D13" s="2302"/>
      <c r="E13" s="2302"/>
      <c r="F13" s="2302"/>
      <c r="G13" s="2303"/>
    </row>
    <row r="14" spans="1:7" x14ac:dyDescent="0.25">
      <c r="A14" s="1681" t="s">
        <v>1939</v>
      </c>
      <c r="B14" s="1682"/>
      <c r="C14" s="1682"/>
      <c r="D14" s="1682"/>
      <c r="E14" s="1682"/>
      <c r="F14" s="1682"/>
      <c r="G14" s="1683"/>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2528" t="s">
        <v>2170</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v>1E-4</v>
      </c>
      <c r="E77" s="1560">
        <f t="shared" si="5"/>
        <v>1E-4</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1E-4</v>
      </c>
      <c r="E141" s="1561">
        <f t="shared" si="1"/>
        <v>1E-4</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1" sqref="A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6" t="s">
        <v>1778</v>
      </c>
      <c r="B5" s="2317"/>
      <c r="C5" s="2317"/>
      <c r="D5" s="2317"/>
      <c r="E5" s="2317"/>
      <c r="F5" s="2317"/>
      <c r="G5" s="2318"/>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21" t="s">
        <v>1942</v>
      </c>
      <c r="B11" s="2322"/>
      <c r="C11" s="2322"/>
      <c r="D11" s="232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1198531</v>
      </c>
      <c r="F19" s="1820"/>
      <c r="G19" s="1822">
        <f>'Expenditures 15-22'!K33-SUM('Expenditures 15-22'!G33,'Expenditures 15-22'!I33)+'Expenditures 15-22'!D229</f>
        <v>1198531</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1503051</v>
      </c>
      <c r="F21" s="1823"/>
      <c r="G21" s="1826">
        <f>'Expenditures 15-22'!K42-SUM('Expenditures 15-22'!G42,'Expenditures 15-22'!I42)+'Expenditures 15-22'!K120-SUM('Expenditures 15-22'!G120,'Expenditures 15-22'!I120)+'Expenditures 15-22'!K180-SUM('Expenditures 15-22'!G180,'Expenditures 15-22'!I180)+'Expenditures 15-22'!D238</f>
        <v>1503051</v>
      </c>
      <c r="H21" s="988"/>
      <c r="I21" s="162"/>
    </row>
    <row r="22" spans="1:9" s="669" customFormat="1" ht="12" customHeight="1" x14ac:dyDescent="0.2">
      <c r="A22" s="995" t="s">
        <v>585</v>
      </c>
      <c r="B22" s="996"/>
      <c r="C22" s="994">
        <v>2200</v>
      </c>
      <c r="D22" s="1823"/>
      <c r="E22" s="1825">
        <f>'Expenditures 15-22'!K47-SUM('Expenditures 15-22'!G47,'Expenditures 15-22'!I47)+'Expenditures 15-22'!D243</f>
        <v>19587</v>
      </c>
      <c r="F22" s="1823"/>
      <c r="G22" s="1826">
        <f>'Expenditures 15-22'!K47-SUM('Expenditures 15-22'!G47,'Expenditures 15-22'!I47)+'Expenditures 15-22'!D243</f>
        <v>19587</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533051</v>
      </c>
      <c r="F23" s="1823"/>
      <c r="G23" s="1825">
        <f>'Expenditures 15-22'!K53-SUM('Expenditures 15-22'!G53,'Expenditures 15-22'!I53)+'Expenditures 15-22'!D257+'Expenditures 15-22'!K330-SUM('Expenditures 15-22'!G330,'Expenditures 15-22'!I330)</f>
        <v>533051</v>
      </c>
      <c r="H23" s="988"/>
      <c r="I23" s="162"/>
    </row>
    <row r="24" spans="1:9" s="669" customFormat="1" ht="12" customHeight="1" x14ac:dyDescent="0.2">
      <c r="A24" s="995" t="s">
        <v>587</v>
      </c>
      <c r="B24" s="996"/>
      <c r="C24" s="994">
        <v>2400</v>
      </c>
      <c r="D24" s="1823"/>
      <c r="E24" s="1825">
        <f>'Expenditures 15-22'!K57-SUM('Expenditures 15-22'!G57,'Expenditures 15-22'!I57)+'Expenditures 15-22'!D261</f>
        <v>0</v>
      </c>
      <c r="F24" s="1823"/>
      <c r="G24" s="1826">
        <f>'Expenditures 15-22'!K57-SUM('Expenditures 15-22'!G57,'Expenditures 15-22'!I57)+'Expenditures 15-22'!D261</f>
        <v>0</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83824</v>
      </c>
      <c r="E27" s="1825">
        <f>E8</f>
        <v>0</v>
      </c>
      <c r="F27" s="1825">
        <f>'Expenditures 15-22'!K60-SUM('Expenditures 15-22'!G60,'Expenditures 15-22'!I60)+'Expenditures 15-22'!D264-E8</f>
        <v>83824</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54651</v>
      </c>
      <c r="F28" s="1827">
        <f>'Expenditures 15-22'!K61-SUM('Expenditures 15-22'!G61,'Expenditures 15-22'!I61)+'Expenditures 15-22'!K124-SUM('Expenditures 15-22'!G124,'Expenditures 15-22'!I124)+'Expenditures 15-22'!D266-E9</f>
        <v>54651</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811</v>
      </c>
      <c r="F38" s="1823"/>
      <c r="G38" s="1825">
        <f>'Expenditures 15-22'!K73-SUM('Expenditures 15-22'!G73,'Expenditures 15-22'!I73)+'Expenditures 15-22'!K128-SUM('Expenditures 15-22'!G128,'Expenditures 15-22'!I128)+'Expenditures 15-22'!K183-SUM('Expenditures 15-22'!G183,'Expenditures 15-22'!I183)+'Expenditures 15-22'!D278</f>
        <v>811</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3"/>
      <c r="E40" s="1827">
        <f>-'Contracts Paid in CY 29'!G141</f>
        <v>0</v>
      </c>
      <c r="F40" s="1823"/>
      <c r="G40" s="1827">
        <f>-'Contracts Paid in CY 29'!G141</f>
        <v>0</v>
      </c>
    </row>
    <row r="41" spans="1:7" ht="12" customHeight="1" x14ac:dyDescent="0.2">
      <c r="A41" s="999" t="s">
        <v>158</v>
      </c>
      <c r="B41" s="1000"/>
      <c r="C41" s="1001"/>
      <c r="D41" s="1827">
        <f>SUM(D19:D39)</f>
        <v>83824</v>
      </c>
      <c r="E41" s="1827">
        <f>SUM(E19:E40)</f>
        <v>3309682</v>
      </c>
      <c r="F41" s="1827">
        <f>SUM(F19:F39)</f>
        <v>138475</v>
      </c>
      <c r="G41" s="1827">
        <f>SUM(G19:G40)</f>
        <v>3255031</v>
      </c>
    </row>
    <row r="42" spans="1:7" x14ac:dyDescent="0.2">
      <c r="A42" s="988"/>
      <c r="B42" s="162"/>
      <c r="C42" s="1002"/>
      <c r="D42" s="2319" t="s">
        <v>543</v>
      </c>
      <c r="E42" s="2320"/>
      <c r="F42" s="1003" t="s">
        <v>544</v>
      </c>
      <c r="G42" s="1004"/>
    </row>
    <row r="43" spans="1:7" ht="12" customHeight="1" x14ac:dyDescent="0.2">
      <c r="A43" s="988"/>
      <c r="B43" s="162"/>
      <c r="C43" s="1002"/>
      <c r="D43" s="1828" t="s">
        <v>493</v>
      </c>
      <c r="E43" s="1829">
        <f>D41</f>
        <v>83824</v>
      </c>
      <c r="F43" s="1828" t="s">
        <v>495</v>
      </c>
      <c r="G43" s="1829">
        <f>F41</f>
        <v>138475</v>
      </c>
    </row>
    <row r="44" spans="1:7" ht="12" customHeight="1" x14ac:dyDescent="0.2">
      <c r="A44" s="988"/>
      <c r="B44" s="162"/>
      <c r="C44" s="1002"/>
      <c r="D44" s="1828" t="s">
        <v>494</v>
      </c>
      <c r="E44" s="1829">
        <f>E41</f>
        <v>3309682</v>
      </c>
      <c r="F44" s="1828" t="s">
        <v>494</v>
      </c>
      <c r="G44" s="1829">
        <f>G41</f>
        <v>3255031</v>
      </c>
    </row>
    <row r="45" spans="1:7" ht="12" customHeight="1" x14ac:dyDescent="0.2">
      <c r="A45" s="988"/>
      <c r="B45" s="162"/>
      <c r="C45" s="162"/>
      <c r="D45" s="1830" t="s">
        <v>1063</v>
      </c>
      <c r="E45" s="1831">
        <f>(E43/E44)</f>
        <v>2.5326904518319284E-2</v>
      </c>
      <c r="F45" s="1830" t="s">
        <v>1063</v>
      </c>
      <c r="G45" s="1831">
        <f>(G43/G44)</f>
        <v>4.2541837543175469E-2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3" activePane="bottomLeft" state="frozen"/>
      <selection activeCell="A41" sqref="A41"/>
      <selection pane="bottomLeft" activeCell="A19" sqref="A19"/>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2045</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 xml:space="preserve">Winnebago County Special Education Cooperative </v>
      </c>
      <c r="D6" s="2331"/>
      <c r="E6" s="2331"/>
      <c r="F6" s="1875"/>
    </row>
    <row r="7" spans="1:10" ht="11.25" customHeight="1" thickBot="1" x14ac:dyDescent="0.3">
      <c r="A7" s="1873"/>
      <c r="B7" s="1874"/>
      <c r="C7" s="2332">
        <f>COVER!A13</f>
        <v>4101140061</v>
      </c>
      <c r="D7" s="2332"/>
      <c r="E7" s="2332"/>
      <c r="F7" s="1875"/>
    </row>
    <row r="8" spans="1:10" ht="25.5" customHeight="1" thickBot="1" x14ac:dyDescent="0.25">
      <c r="A8" s="1916" t="s">
        <v>2022</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2074</v>
      </c>
      <c r="D14" s="1888" t="s">
        <v>2074</v>
      </c>
      <c r="E14" s="1891"/>
      <c r="F14" s="1890" t="s">
        <v>2087</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2074</v>
      </c>
      <c r="D26" s="1888" t="s">
        <v>2074</v>
      </c>
      <c r="E26" s="1891"/>
      <c r="F26" s="1890" t="s">
        <v>2088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33"/>
      <c r="D35" s="2333"/>
      <c r="E35" s="2333"/>
      <c r="F35" s="2334"/>
    </row>
    <row r="36" spans="1:11" ht="12" customHeight="1" x14ac:dyDescent="0.2">
      <c r="A36" s="2324" t="s">
        <v>2089</v>
      </c>
      <c r="B36" s="2325"/>
      <c r="C36" s="2325"/>
      <c r="D36" s="2325"/>
      <c r="E36" s="2325"/>
      <c r="F36" s="2326"/>
    </row>
    <row r="37" spans="1:11" ht="12" customHeight="1" x14ac:dyDescent="0.2">
      <c r="A37" s="2338"/>
      <c r="B37" s="2325"/>
      <c r="C37" s="2325"/>
      <c r="D37" s="2325"/>
      <c r="E37" s="2325"/>
      <c r="F37" s="2326"/>
    </row>
    <row r="38" spans="1:11" ht="12" customHeight="1" x14ac:dyDescent="0.2">
      <c r="A38" s="2339"/>
      <c r="B38" s="2340"/>
      <c r="C38" s="2340"/>
      <c r="D38" s="2340"/>
      <c r="E38" s="2340"/>
      <c r="F38" s="2341"/>
    </row>
    <row r="39" spans="1:11" ht="4.5" hidden="1" customHeight="1" x14ac:dyDescent="0.2">
      <c r="A39" s="1896"/>
      <c r="B39" s="1896"/>
      <c r="C39" s="1896"/>
      <c r="D39" s="1896"/>
      <c r="E39" s="1896"/>
      <c r="F39" s="1896"/>
    </row>
    <row r="40" spans="1:11" s="1893" customFormat="1" ht="12" customHeight="1" x14ac:dyDescent="0.25">
      <c r="A40" s="1897" t="s">
        <v>1458</v>
      </c>
      <c r="B40" s="1898"/>
      <c r="C40" s="2342"/>
      <c r="D40" s="2342"/>
      <c r="E40" s="2342"/>
      <c r="F40" s="2343"/>
      <c r="H40" s="1902"/>
      <c r="I40" s="1902"/>
      <c r="J40" s="1902"/>
      <c r="K40" s="1902"/>
    </row>
    <row r="41" spans="1:11" s="1893" customFormat="1" ht="12" customHeight="1" x14ac:dyDescent="0.25">
      <c r="A41" s="2344"/>
      <c r="B41" s="2345"/>
      <c r="C41" s="2345"/>
      <c r="D41" s="2345"/>
      <c r="E41" s="2345"/>
      <c r="F41" s="2346"/>
      <c r="H41" s="1902"/>
      <c r="I41" s="1902"/>
      <c r="J41" s="1902"/>
      <c r="K41" s="1902"/>
    </row>
    <row r="42" spans="1:11" s="1893" customFormat="1" ht="12" customHeight="1" x14ac:dyDescent="0.25">
      <c r="A42" s="2344"/>
      <c r="B42" s="2345"/>
      <c r="C42" s="2345"/>
      <c r="D42" s="2345"/>
      <c r="E42" s="2345"/>
      <c r="F42" s="2346"/>
      <c r="H42" s="1902"/>
      <c r="I42" s="1902"/>
      <c r="J42" s="1902"/>
      <c r="K42" s="1902"/>
    </row>
    <row r="43" spans="1:11" s="1893" customFormat="1" ht="15" x14ac:dyDescent="0.25">
      <c r="A43" s="2335"/>
      <c r="B43" s="2336"/>
      <c r="C43" s="2336"/>
      <c r="D43" s="2336"/>
      <c r="E43" s="2336"/>
      <c r="F43" s="2337"/>
      <c r="H43" s="1902"/>
      <c r="I43" s="1902"/>
      <c r="J43" s="1902"/>
      <c r="K43" s="1902"/>
    </row>
    <row r="44" spans="1:11" s="1893" customFormat="1" ht="12" hidden="1" customHeight="1" x14ac:dyDescent="0.25">
      <c r="A44" s="2335"/>
      <c r="B44" s="2336"/>
      <c r="C44" s="2336"/>
      <c r="D44" s="2336"/>
      <c r="E44" s="2336"/>
      <c r="F44" s="233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1" sqref="A4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2"/>
      <c r="C6" s="1662"/>
      <c r="D6" s="1662"/>
      <c r="E6" s="1663"/>
      <c r="F6" s="1016"/>
      <c r="G6" s="1010"/>
      <c r="H6" s="1017" t="s">
        <v>1086</v>
      </c>
      <c r="I6" s="2352" t="str">
        <f>COVER!A17</f>
        <v xml:space="preserve">Winnebago County Special Education Cooperative </v>
      </c>
      <c r="J6" s="2353"/>
      <c r="Q6" s="1684"/>
    </row>
    <row r="7" spans="1:17" x14ac:dyDescent="0.2">
      <c r="A7" s="2354" t="s">
        <v>924</v>
      </c>
      <c r="B7" s="2355"/>
      <c r="C7" s="2355"/>
      <c r="D7" s="2355"/>
      <c r="E7" s="2356"/>
      <c r="F7" s="1018"/>
      <c r="G7" s="1010"/>
      <c r="H7" s="1017" t="s">
        <v>390</v>
      </c>
      <c r="I7" s="2357">
        <f>COVER!A13</f>
        <v>4101140061</v>
      </c>
      <c r="J7" s="2357"/>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8" t="s">
        <v>502</v>
      </c>
      <c r="B11" s="2359"/>
      <c r="C11" s="236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421074</v>
      </c>
      <c r="F12" s="1040"/>
      <c r="G12" s="1832">
        <f t="shared" ref="G12:G18" si="0">SUM(E12:F12)</f>
        <v>421074</v>
      </c>
      <c r="H12" s="1041">
        <v>529686</v>
      </c>
      <c r="I12" s="1040"/>
      <c r="J12" s="1832">
        <f t="shared" ref="J12:J18" si="1">SUM(H12:I12)</f>
        <v>529686</v>
      </c>
    </row>
    <row r="13" spans="1:17" ht="15" customHeight="1" x14ac:dyDescent="0.2">
      <c r="A13" s="1036">
        <v>2</v>
      </c>
      <c r="B13" s="1037" t="s">
        <v>44</v>
      </c>
      <c r="C13" s="1038"/>
      <c r="D13" s="1039">
        <v>2330</v>
      </c>
      <c r="E13" s="1832">
        <f>'Expenditures 15-22'!K51</f>
        <v>98496</v>
      </c>
      <c r="F13" s="1040"/>
      <c r="G13" s="1832">
        <f t="shared" si="0"/>
        <v>98496</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61" t="s">
        <v>7</v>
      </c>
      <c r="C18" s="2362"/>
      <c r="D18" s="2363"/>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519570</v>
      </c>
      <c r="F19" s="1834">
        <f t="shared" si="2"/>
        <v>0</v>
      </c>
      <c r="G19" s="1834">
        <f t="shared" si="2"/>
        <v>519570</v>
      </c>
      <c r="H19" s="1834">
        <f t="shared" si="2"/>
        <v>529686</v>
      </c>
      <c r="I19" s="1834">
        <f t="shared" si="2"/>
        <v>0</v>
      </c>
      <c r="J19" s="1834">
        <f t="shared" si="2"/>
        <v>529686</v>
      </c>
    </row>
    <row r="20" spans="1:10" ht="13.5" thickTop="1" x14ac:dyDescent="0.2">
      <c r="A20" s="1036">
        <v>9</v>
      </c>
      <c r="B20" s="2364" t="s">
        <v>1703</v>
      </c>
      <c r="C20" s="2364"/>
      <c r="D20" s="2365"/>
      <c r="E20" s="1047"/>
      <c r="F20" s="1047"/>
      <c r="G20" s="1047"/>
      <c r="H20" s="1047"/>
      <c r="I20" s="1047"/>
      <c r="J20" s="1835">
        <f>IF(AND(G19&gt;0,J19&gt;0),(((J19-G19)/G19)),"Enter Budget Data")</f>
        <v>1.9469946301749523E-2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1093</v>
      </c>
      <c r="D27" s="1053"/>
      <c r="E27" s="1054"/>
      <c r="F27" s="2366" t="s">
        <v>1589</v>
      </c>
      <c r="G27" s="2366"/>
    </row>
    <row r="28" spans="1:10" ht="28.5" customHeight="1" x14ac:dyDescent="0.2">
      <c r="B28" s="1048"/>
      <c r="C28" s="2368"/>
      <c r="D28" s="2368"/>
      <c r="E28" s="1055"/>
      <c r="F28" s="2368"/>
      <c r="G28" s="2368"/>
    </row>
    <row r="29" spans="1:10" x14ac:dyDescent="0.2">
      <c r="B29" s="1048"/>
      <c r="C29" s="1056" t="s">
        <v>1642</v>
      </c>
      <c r="E29" s="1057"/>
      <c r="F29" s="2367" t="s">
        <v>1590</v>
      </c>
      <c r="G29" s="236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5" customHeight="1" x14ac:dyDescent="0.2">
      <c r="B36" s="1062"/>
      <c r="C36" s="2351" t="s">
        <v>1941</v>
      </c>
      <c r="D36" s="2350"/>
      <c r="E36" s="2350"/>
      <c r="F36" s="2350"/>
      <c r="G36" s="2350"/>
      <c r="H36" s="2350"/>
      <c r="I36" s="2350"/>
      <c r="J36" s="1064"/>
    </row>
    <row r="37" spans="1:10" ht="22.5"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5" customHeight="1" x14ac:dyDescent="0.2">
      <c r="B39" s="1062"/>
      <c r="C39" s="2347" t="s">
        <v>937</v>
      </c>
      <c r="D39" s="2348"/>
      <c r="E39" s="2348"/>
      <c r="F39" s="2348"/>
      <c r="G39" s="2348"/>
      <c r="H39" s="2348"/>
      <c r="I39" s="234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49" zoomScale="110" zoomScaleNormal="110" workbookViewId="0">
      <selection activeCell="D55" sqref="D55"/>
    </sheetView>
  </sheetViews>
  <sheetFormatPr defaultRowHeight="12.75" x14ac:dyDescent="0.2"/>
  <cols>
    <col min="1" max="1" width="3" style="329" customWidth="1"/>
    <col min="2" max="5" width="12.7109375" style="329" customWidth="1"/>
    <col min="6" max="6" width="53.5703125" style="329" bestFit="1" customWidth="1"/>
    <col min="7" max="8" width="12.7109375" style="329" customWidth="1"/>
    <col min="9" max="16384" width="9.140625" style="329"/>
  </cols>
  <sheetData>
    <row r="2" spans="1:7" x14ac:dyDescent="0.2">
      <c r="A2" s="389" t="s">
        <v>276</v>
      </c>
    </row>
    <row r="3" spans="1:7" x14ac:dyDescent="0.2">
      <c r="A3" s="329" t="s">
        <v>277</v>
      </c>
    </row>
    <row r="5" spans="1:7" x14ac:dyDescent="0.2">
      <c r="A5" s="1958"/>
      <c r="B5" s="1954" t="s">
        <v>2090</v>
      </c>
      <c r="C5" s="1954" t="s">
        <v>2091</v>
      </c>
      <c r="D5" s="1954" t="s">
        <v>2092</v>
      </c>
      <c r="E5" s="1954" t="s">
        <v>2093</v>
      </c>
      <c r="F5" s="1954" t="s">
        <v>502</v>
      </c>
      <c r="G5" s="1954" t="s">
        <v>920</v>
      </c>
    </row>
    <row r="6" spans="1:7" x14ac:dyDescent="0.2">
      <c r="A6" s="335"/>
      <c r="B6" s="1955">
        <v>10</v>
      </c>
      <c r="C6" s="1955">
        <v>1999</v>
      </c>
      <c r="D6" s="1955">
        <v>11</v>
      </c>
      <c r="E6" s="1955">
        <v>107</v>
      </c>
      <c r="F6" s="391" t="s">
        <v>2094</v>
      </c>
      <c r="G6" s="1956">
        <v>4525</v>
      </c>
    </row>
    <row r="7" spans="1:7" x14ac:dyDescent="0.2">
      <c r="A7" s="335"/>
      <c r="B7" s="1955"/>
      <c r="C7" s="1955"/>
      <c r="D7" s="1955"/>
      <c r="E7" s="1955"/>
      <c r="F7" s="391" t="s">
        <v>2095</v>
      </c>
      <c r="G7" s="1956">
        <f>100+49+68+20+20</f>
        <v>257</v>
      </c>
    </row>
    <row r="8" spans="1:7" x14ac:dyDescent="0.2">
      <c r="A8" s="1069"/>
      <c r="B8" s="1955"/>
      <c r="C8" s="1955"/>
      <c r="D8" s="1955"/>
      <c r="E8" s="1955"/>
      <c r="F8" s="391" t="s">
        <v>2096</v>
      </c>
      <c r="G8" s="1956">
        <f>591+3158</f>
        <v>3749</v>
      </c>
    </row>
    <row r="9" spans="1:7" x14ac:dyDescent="0.2">
      <c r="A9" s="1069"/>
      <c r="B9" s="1955"/>
      <c r="C9" s="1955"/>
      <c r="D9" s="1955"/>
      <c r="E9" s="1955"/>
      <c r="F9" s="391" t="s">
        <v>2097</v>
      </c>
      <c r="G9" s="1956">
        <v>6265</v>
      </c>
    </row>
    <row r="10" spans="1:7" x14ac:dyDescent="0.2">
      <c r="A10" s="1069"/>
      <c r="B10" s="1955"/>
      <c r="C10" s="1955"/>
      <c r="D10" s="1955"/>
      <c r="E10" s="1955"/>
      <c r="F10" s="391" t="s">
        <v>2100</v>
      </c>
      <c r="G10" s="1956">
        <v>-185</v>
      </c>
    </row>
    <row r="11" spans="1:7" x14ac:dyDescent="0.2">
      <c r="A11" s="1069"/>
      <c r="B11" s="1955"/>
      <c r="C11" s="1955"/>
      <c r="D11" s="1955"/>
      <c r="E11" s="1955"/>
      <c r="F11" s="391" t="s">
        <v>2098</v>
      </c>
      <c r="G11" s="1956">
        <v>19657</v>
      </c>
    </row>
    <row r="12" spans="1:7" x14ac:dyDescent="0.2">
      <c r="A12" s="1069"/>
      <c r="B12" s="1955"/>
      <c r="C12" s="1955"/>
      <c r="D12" s="1955"/>
      <c r="E12" s="1955"/>
      <c r="F12" s="391" t="s">
        <v>2099</v>
      </c>
      <c r="G12" s="1956">
        <v>22689</v>
      </c>
    </row>
    <row r="13" spans="1:7" x14ac:dyDescent="0.2">
      <c r="A13" s="1069"/>
      <c r="B13" s="1955"/>
      <c r="C13" s="1955"/>
      <c r="D13" s="1955"/>
      <c r="E13" s="1955"/>
      <c r="F13" s="391" t="s">
        <v>2101</v>
      </c>
      <c r="G13" s="1957">
        <v>684</v>
      </c>
    </row>
    <row r="14" spans="1:7" x14ac:dyDescent="0.2">
      <c r="A14" s="1069"/>
      <c r="B14" s="1955"/>
      <c r="C14" s="1955"/>
      <c r="D14" s="1955"/>
      <c r="E14" s="1955"/>
      <c r="F14" s="391"/>
      <c r="G14" s="1956">
        <f>SUM(G6:G13)</f>
        <v>57641</v>
      </c>
    </row>
    <row r="15" spans="1:7" x14ac:dyDescent="0.2">
      <c r="A15" s="1069"/>
      <c r="B15" s="1955"/>
      <c r="C15" s="1955"/>
      <c r="D15" s="1955"/>
      <c r="E15" s="1955"/>
      <c r="F15" s="391"/>
      <c r="G15" s="1955"/>
    </row>
    <row r="16" spans="1:7" x14ac:dyDescent="0.2">
      <c r="A16" s="1069"/>
      <c r="B16" s="1955">
        <v>10</v>
      </c>
      <c r="C16" s="1955">
        <v>4999</v>
      </c>
      <c r="D16" s="1955">
        <v>14</v>
      </c>
      <c r="E16" s="1955">
        <v>272</v>
      </c>
      <c r="F16" s="391" t="s">
        <v>2102</v>
      </c>
      <c r="G16" s="1956">
        <v>14697</v>
      </c>
    </row>
    <row r="17" spans="1:7" x14ac:dyDescent="0.2">
      <c r="A17" s="1070"/>
      <c r="B17" s="1955"/>
      <c r="C17" s="1955"/>
      <c r="D17" s="1955"/>
      <c r="E17" s="1955"/>
      <c r="F17" s="391"/>
      <c r="G17" s="1956"/>
    </row>
    <row r="18" spans="1:7" x14ac:dyDescent="0.2">
      <c r="A18" s="1070"/>
      <c r="B18" s="1955">
        <v>10</v>
      </c>
      <c r="C18" s="1955">
        <v>2900</v>
      </c>
      <c r="D18" s="1955">
        <v>16</v>
      </c>
      <c r="E18" s="1955">
        <v>73</v>
      </c>
      <c r="F18" s="391" t="s">
        <v>2103</v>
      </c>
      <c r="G18" s="1956">
        <v>811</v>
      </c>
    </row>
    <row r="19" spans="1:7" x14ac:dyDescent="0.2">
      <c r="A19" s="1070"/>
      <c r="B19" s="1955"/>
      <c r="C19" s="1955"/>
      <c r="D19" s="1955"/>
      <c r="E19" s="1955"/>
      <c r="F19" s="391"/>
      <c r="G19" s="1956"/>
    </row>
    <row r="20" spans="1:7" x14ac:dyDescent="0.2">
      <c r="A20" s="1070"/>
      <c r="B20" s="1955">
        <v>10</v>
      </c>
      <c r="C20" s="1955">
        <v>4190</v>
      </c>
      <c r="D20" s="1955">
        <v>16</v>
      </c>
      <c r="E20" s="1955">
        <v>83</v>
      </c>
      <c r="F20" s="391" t="s">
        <v>2099</v>
      </c>
      <c r="G20" s="1956">
        <v>18874</v>
      </c>
    </row>
    <row r="21" spans="1:7" x14ac:dyDescent="0.2">
      <c r="A21" s="1070"/>
      <c r="B21" s="1955"/>
      <c r="C21" s="1955"/>
      <c r="D21" s="1955"/>
      <c r="E21" s="1955"/>
      <c r="F21" s="391" t="s">
        <v>2104</v>
      </c>
      <c r="G21" s="1957">
        <v>23636</v>
      </c>
    </row>
    <row r="22" spans="1:7" x14ac:dyDescent="0.2">
      <c r="A22" s="1070"/>
      <c r="B22" s="1955"/>
      <c r="C22" s="1955"/>
      <c r="D22" s="1955"/>
      <c r="E22" s="1955"/>
      <c r="F22" s="1955"/>
      <c r="G22" s="1956">
        <f>+G20+G21</f>
        <v>42510</v>
      </c>
    </row>
    <row r="23" spans="1:7" x14ac:dyDescent="0.2">
      <c r="A23" s="1070"/>
      <c r="B23" s="1955"/>
      <c r="C23" s="1955"/>
      <c r="D23" s="1955"/>
      <c r="E23" s="1955"/>
      <c r="F23" s="1955"/>
      <c r="G23" s="1956"/>
    </row>
    <row r="24" spans="1:7" x14ac:dyDescent="0.2">
      <c r="A24" s="1070"/>
      <c r="B24" s="1955">
        <v>30</v>
      </c>
      <c r="C24" s="1955">
        <v>4190</v>
      </c>
      <c r="D24" s="1955">
        <v>18</v>
      </c>
      <c r="E24" s="1955">
        <v>159</v>
      </c>
      <c r="F24" s="1955" t="s">
        <v>2105</v>
      </c>
      <c r="G24" s="1956">
        <v>5221</v>
      </c>
    </row>
    <row r="25" spans="1:7" x14ac:dyDescent="0.2">
      <c r="A25" s="1070"/>
    </row>
    <row r="26" spans="1:7"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 xml:space="preserve">Winnebago County Special Education Cooperative </v>
      </c>
    </row>
    <row r="64" spans="1:2" x14ac:dyDescent="0.2">
      <c r="B64" s="1071">
        <f>COVER!A13</f>
        <v>4101140061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41" sqref="A41:E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5" t="s">
        <v>1876</v>
      </c>
    </row>
    <row r="60" spans="1:3" x14ac:dyDescent="0.2">
      <c r="A60" s="196"/>
      <c r="B60" s="1505"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7"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6"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1" sqref="A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1" t="s">
        <v>1784</v>
      </c>
      <c r="B18" s="237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1" sqref="A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1790</v>
      </c>
      <c r="B1" s="2373"/>
      <c r="C1" s="2373"/>
      <c r="D1" s="2373"/>
      <c r="E1" s="2373"/>
      <c r="F1" s="2374"/>
    </row>
    <row r="2" spans="1:8" ht="45" customHeight="1" x14ac:dyDescent="0.2">
      <c r="A2" s="2382" t="s">
        <v>1791</v>
      </c>
      <c r="B2" s="2383"/>
      <c r="C2" s="2383"/>
      <c r="D2" s="2383"/>
      <c r="E2" s="2383"/>
      <c r="F2" s="2384"/>
      <c r="G2" s="1075"/>
      <c r="H2" s="1075"/>
    </row>
    <row r="3" spans="1:8" ht="57" customHeight="1" x14ac:dyDescent="0.2">
      <c r="A3" s="2385" t="s">
        <v>1786</v>
      </c>
      <c r="B3" s="2386"/>
      <c r="C3" s="2386"/>
      <c r="D3" s="2386"/>
      <c r="E3" s="2386"/>
      <c r="F3" s="2387"/>
      <c r="G3" s="1075"/>
      <c r="H3" s="1075"/>
    </row>
    <row r="4" spans="1:8" ht="14.25" customHeight="1" x14ac:dyDescent="0.2">
      <c r="A4" s="2391" t="s">
        <v>2053</v>
      </c>
      <c r="B4" s="2392"/>
      <c r="C4" s="2392"/>
      <c r="D4" s="2392"/>
      <c r="E4" s="2392"/>
      <c r="F4" s="2393"/>
      <c r="G4" s="1075"/>
      <c r="H4" s="1075"/>
    </row>
    <row r="5" spans="1:8" ht="14.25" customHeight="1" x14ac:dyDescent="0.2">
      <c r="A5" s="2394" t="s">
        <v>2054</v>
      </c>
      <c r="B5" s="2395"/>
      <c r="C5" s="2395"/>
      <c r="D5" s="2395"/>
      <c r="E5" s="2395"/>
      <c r="F5" s="2396"/>
      <c r="G5" s="1075"/>
      <c r="H5" s="1075"/>
    </row>
    <row r="6" spans="1:8" s="1076" customFormat="1" ht="41.25" customHeight="1" x14ac:dyDescent="0.2">
      <c r="A6" s="2388" t="s">
        <v>1792</v>
      </c>
      <c r="B6" s="2389"/>
      <c r="C6" s="2389"/>
      <c r="D6" s="2389"/>
      <c r="E6" s="2389"/>
      <c r="F6" s="239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5874069</v>
      </c>
      <c r="C8" s="1836">
        <f>'Acct Summary 7-8'!D8</f>
        <v>0</v>
      </c>
      <c r="D8" s="1836">
        <f>'Acct Summary 7-8'!F8</f>
        <v>0</v>
      </c>
      <c r="E8" s="1836">
        <f>'Acct Summary 7-8'!I8</f>
        <v>0</v>
      </c>
      <c r="F8" s="1836">
        <f>SUM(B8:E8)</f>
        <v>5874069</v>
      </c>
    </row>
    <row r="9" spans="1:8" s="1080" customFormat="1" ht="14.25" customHeight="1" thickBot="1" x14ac:dyDescent="0.25">
      <c r="A9" s="1079" t="s">
        <v>1436</v>
      </c>
      <c r="B9" s="1837">
        <f>'Acct Summary 7-8'!C17</f>
        <v>5513645</v>
      </c>
      <c r="C9" s="1837">
        <f>'Acct Summary 7-8'!D17</f>
        <v>0</v>
      </c>
      <c r="D9" s="1837">
        <f>'Acct Summary 7-8'!F17</f>
        <v>0</v>
      </c>
      <c r="E9" s="1836"/>
      <c r="F9" s="1836">
        <f>SUM(B9:E9)</f>
        <v>5513645</v>
      </c>
    </row>
    <row r="10" spans="1:8" s="1080" customFormat="1" ht="14.25" thickTop="1" thickBot="1" x14ac:dyDescent="0.25">
      <c r="A10" s="1081" t="s">
        <v>1437</v>
      </c>
      <c r="B10" s="1838">
        <f>(B8-B9)</f>
        <v>360424</v>
      </c>
      <c r="C10" s="1838">
        <f>(C8-C9)</f>
        <v>0</v>
      </c>
      <c r="D10" s="1838">
        <f>(D8-D9)</f>
        <v>0</v>
      </c>
      <c r="E10" s="1837">
        <f>(E8-E9)</f>
        <v>0</v>
      </c>
      <c r="F10" s="1839">
        <f>SUM(F8-F9)</f>
        <v>360424</v>
      </c>
    </row>
    <row r="11" spans="1:8" s="1080" customFormat="1" ht="14.25" thickTop="1" thickBot="1" x14ac:dyDescent="0.25">
      <c r="A11" s="1082" t="s">
        <v>1785</v>
      </c>
      <c r="B11" s="1840">
        <f>'Acct Summary 7-8'!C81</f>
        <v>2154231</v>
      </c>
      <c r="C11" s="1840">
        <f>'Acct Summary 7-8'!D81</f>
        <v>0</v>
      </c>
      <c r="D11" s="1840">
        <f>'Acct Summary 7-8'!F81</f>
        <v>0</v>
      </c>
      <c r="E11" s="1840">
        <f>'Acct Summary 7-8'!I81</f>
        <v>0</v>
      </c>
      <c r="F11" s="1841">
        <f>SUM(B11:E11)</f>
        <v>2154231</v>
      </c>
    </row>
    <row r="12" spans="1:8" ht="16.5" customHeight="1" thickTop="1" x14ac:dyDescent="0.2">
      <c r="A12" s="1083"/>
      <c r="B12" s="1084"/>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5"/>
      <c r="B13" s="1086"/>
      <c r="C13" s="2376"/>
      <c r="D13" s="2377"/>
      <c r="E13" s="2377"/>
      <c r="F13" s="2378"/>
      <c r="H13" s="1075"/>
    </row>
    <row r="14" spans="1:8" ht="19.5" customHeight="1" x14ac:dyDescent="0.2">
      <c r="A14" s="1085"/>
      <c r="B14" s="1086"/>
      <c r="C14" s="2376"/>
      <c r="D14" s="2377"/>
      <c r="E14" s="2377"/>
      <c r="F14" s="2378"/>
      <c r="H14" s="1075"/>
    </row>
    <row r="15" spans="1:8" ht="17.25" customHeight="1" x14ac:dyDescent="0.2">
      <c r="A15" s="1085"/>
      <c r="B15" s="1086"/>
      <c r="C15" s="2379"/>
      <c r="D15" s="2380"/>
      <c r="E15" s="2380"/>
      <c r="F15" s="2381"/>
      <c r="H15" s="1075"/>
    </row>
    <row r="16" spans="1:8" s="310" customFormat="1" ht="51.75" hidden="1" customHeight="1" x14ac:dyDescent="0.2">
      <c r="A16" s="2375" t="s">
        <v>1787</v>
      </c>
      <c r="B16" s="2375"/>
      <c r="C16" s="2375"/>
      <c r="D16" s="2375"/>
      <c r="E16" s="237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A41" sqref="A4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7" t="s">
        <v>686</v>
      </c>
      <c r="B3" s="2398"/>
      <c r="C3" s="2398"/>
      <c r="D3" s="2399"/>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8" t="s">
        <v>1584</v>
      </c>
      <c r="D7" s="2409"/>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0" t="s">
        <v>1065</v>
      </c>
      <c r="B15" s="2401"/>
      <c r="C15" s="2401"/>
      <c r="D15" s="2402"/>
    </row>
    <row r="16" spans="1:4" s="669" customFormat="1" ht="24" customHeight="1" x14ac:dyDescent="0.2">
      <c r="A16" s="2403" t="s">
        <v>684</v>
      </c>
      <c r="B16" s="2404"/>
      <c r="C16" s="2404"/>
      <c r="D16" s="240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2" t="s">
        <v>332</v>
      </c>
      <c r="D21" s="2413"/>
    </row>
    <row r="22" spans="1:10" ht="12.75" x14ac:dyDescent="0.2">
      <c r="A22" s="1140"/>
      <c r="B22" s="1141">
        <v>2</v>
      </c>
      <c r="C22" s="2410" t="s">
        <v>1605</v>
      </c>
      <c r="D22" s="241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4" t="s">
        <v>557</v>
      </c>
      <c r="D43" s="241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6" t="s">
        <v>817</v>
      </c>
      <c r="D56" s="240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6" t="s">
        <v>1797</v>
      </c>
      <c r="D70" s="240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4101140061</v>
      </c>
    </row>
    <row r="3" spans="1:2" x14ac:dyDescent="0.2">
      <c r="A3" t="s">
        <v>1013</v>
      </c>
      <c r="B3" s="138" t="str">
        <f>COVER!A15</f>
        <v>Winnebago</v>
      </c>
    </row>
    <row r="4" spans="1:2" x14ac:dyDescent="0.2">
      <c r="A4" t="s">
        <v>1064</v>
      </c>
      <c r="B4" s="138" t="str">
        <f>COVER!A17</f>
        <v xml:space="preserve">Winnebago County Special Education Cooperative </v>
      </c>
    </row>
    <row r="5" spans="1:2" x14ac:dyDescent="0.2">
      <c r="A5" t="s">
        <v>728</v>
      </c>
      <c r="B5" s="138" t="str">
        <f>COVER!A38</f>
        <v>Ms. Katie Kreller, Director</v>
      </c>
    </row>
    <row r="6" spans="1:2" x14ac:dyDescent="0.2">
      <c r="A6" t="s">
        <v>733</v>
      </c>
      <c r="B6" s="138">
        <f>COVER!P35</f>
        <v>0</v>
      </c>
    </row>
    <row r="7" spans="1:2" x14ac:dyDescent="0.2">
      <c r="A7" t="s">
        <v>729</v>
      </c>
      <c r="B7" s="138">
        <f>COVER!I38</f>
        <v>0</v>
      </c>
    </row>
    <row r="8" spans="1:2" x14ac:dyDescent="0.2">
      <c r="A8" t="s">
        <v>730</v>
      </c>
      <c r="B8" s="138" t="str">
        <f>COVER!T38</f>
        <v xml:space="preserve">Lori Fanello </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2152773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-1458</v>
      </c>
      <c r="C91" s="2" t="s">
        <v>594</v>
      </c>
      <c r="D91" s="2" t="str">
        <f t="shared" si="0"/>
        <v>Error?</v>
      </c>
    </row>
    <row r="92" spans="1:4" x14ac:dyDescent="0.2">
      <c r="A92" s="5">
        <v>31</v>
      </c>
      <c r="B92" s="138">
        <f>'Assets-Liab 5-6'!C39</f>
        <v>2154231</v>
      </c>
      <c r="D92" s="2" t="str">
        <f t="shared" si="0"/>
        <v>Error?</v>
      </c>
    </row>
    <row r="93" spans="1:4" x14ac:dyDescent="0.2">
      <c r="A93" s="5">
        <v>32</v>
      </c>
      <c r="B93" s="138">
        <f>'Assets-Liab 5-6'!C41</f>
        <v>2152773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150000</v>
      </c>
      <c r="D273" s="2" t="str">
        <f t="shared" si="3"/>
        <v>Error?</v>
      </c>
    </row>
    <row r="274" spans="1:4" x14ac:dyDescent="0.2">
      <c r="A274" s="5">
        <v>213</v>
      </c>
      <c r="B274" s="138">
        <f>'Assets-Liab 5-6'!M17</f>
        <v>731535</v>
      </c>
      <c r="D274" s="2" t="str">
        <f t="shared" si="3"/>
        <v>Error?</v>
      </c>
    </row>
    <row r="275" spans="1:4" x14ac:dyDescent="0.2">
      <c r="A275" s="5">
        <v>214</v>
      </c>
      <c r="B275" s="138">
        <f>'Assets-Liab 5-6'!M18</f>
        <v>50000</v>
      </c>
      <c r="D275" s="2" t="str">
        <f t="shared" si="3"/>
        <v>Error?</v>
      </c>
    </row>
    <row r="276" spans="1:4" x14ac:dyDescent="0.2">
      <c r="A276" s="5">
        <v>215</v>
      </c>
      <c r="B276" s="138">
        <f>'Assets-Liab 5-6'!M19</f>
        <v>157927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1089462</v>
      </c>
      <c r="C279" s="2" t="s">
        <v>594</v>
      </c>
      <c r="D279" s="2" t="str">
        <f t="shared" si="3"/>
        <v>Error?</v>
      </c>
    </row>
    <row r="280" spans="1:4" x14ac:dyDescent="0.2">
      <c r="A280" s="5">
        <v>219</v>
      </c>
      <c r="B280" s="138">
        <f>'Assets-Liab 5-6'!M40</f>
        <v>1089462</v>
      </c>
      <c r="D280" s="2" t="str">
        <f t="shared" si="3"/>
        <v>Error?</v>
      </c>
    </row>
    <row r="281" spans="1:4" x14ac:dyDescent="0.2">
      <c r="A281" s="5">
        <v>220</v>
      </c>
      <c r="B281" s="138">
        <f>'Assets-Liab 5-6'!M41</f>
        <v>1089462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47087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13936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30000</v>
      </c>
      <c r="D719" s="2" t="str">
        <f t="shared" si="10"/>
        <v>Error?</v>
      </c>
    </row>
    <row r="720" spans="1:4" x14ac:dyDescent="0.2">
      <c r="A720" s="5">
        <v>659</v>
      </c>
      <c r="B720" s="138">
        <f>'Expenditures 15-22'!C33</f>
        <v>830584</v>
      </c>
      <c r="C720" s="2" t="s">
        <v>594</v>
      </c>
      <c r="D720" s="2" t="str">
        <f t="shared" si="10"/>
        <v>Error?</v>
      </c>
    </row>
    <row r="721" spans="1:4" x14ac:dyDescent="0.2">
      <c r="A721" s="5">
        <v>660</v>
      </c>
      <c r="B721" s="138">
        <f>'Expenditures 15-22'!C36</f>
        <v>178522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465532</v>
      </c>
      <c r="D723" s="2" t="str">
        <f t="shared" si="10"/>
        <v>Error?</v>
      </c>
    </row>
    <row r="724" spans="1:4" x14ac:dyDescent="0.2">
      <c r="A724" s="5">
        <v>663</v>
      </c>
      <c r="B724" s="138">
        <f>'Expenditures 15-22'!C39</f>
        <v>4950</v>
      </c>
      <c r="D724" s="2" t="str">
        <f t="shared" si="10"/>
        <v>Error?</v>
      </c>
    </row>
    <row r="725" spans="1:4" x14ac:dyDescent="0.2">
      <c r="A725" s="5">
        <v>664</v>
      </c>
      <c r="B725" s="138">
        <f>'Expenditures 15-22'!C40</f>
        <v>458049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1107053</v>
      </c>
      <c r="C727" s="2" t="s">
        <v>594</v>
      </c>
      <c r="D727" s="2" t="str">
        <f t="shared" si="10"/>
        <v>Error?</v>
      </c>
    </row>
    <row r="728" spans="1:4" x14ac:dyDescent="0.2">
      <c r="A728" s="5">
        <v>667</v>
      </c>
      <c r="B728" s="138">
        <f>'Expenditures 15-22'!C44</f>
        <v>3008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3008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209454</v>
      </c>
      <c r="D733" s="2" t="str">
        <f t="shared" si="10"/>
        <v>Error?</v>
      </c>
    </row>
    <row r="734" spans="1:4" x14ac:dyDescent="0.2">
      <c r="A734" s="5">
        <v>673</v>
      </c>
      <c r="B734" s="138">
        <f>'Expenditures 15-22'!C53</f>
        <v>285313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54947</v>
      </c>
      <c r="D739" s="2" t="str">
        <f t="shared" si="10"/>
        <v>Error?</v>
      </c>
    </row>
    <row r="740" spans="1:4" x14ac:dyDescent="0.2">
      <c r="A740" s="5">
        <v>679</v>
      </c>
      <c r="B740" s="138">
        <f>'Expenditures 15-22'!C61</f>
        <v>7656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62603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1457977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2288561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13960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13695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2096</v>
      </c>
      <c r="D777" s="2" t="str">
        <f t="shared" si="11"/>
        <v>Error?</v>
      </c>
    </row>
    <row r="778" spans="1:4" x14ac:dyDescent="0.2">
      <c r="A778" s="5">
        <v>717</v>
      </c>
      <c r="B778" s="138">
        <f>'Expenditures 15-22'!D33</f>
        <v>310466</v>
      </c>
      <c r="C778" s="2" t="s">
        <v>594</v>
      </c>
      <c r="D778" s="2" t="str">
        <f t="shared" si="11"/>
        <v>Error?</v>
      </c>
    </row>
    <row r="779" spans="1:4" x14ac:dyDescent="0.2">
      <c r="A779" s="5">
        <v>718</v>
      </c>
      <c r="B779" s="138">
        <f>'Expenditures 15-22'!D36</f>
        <v>32205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177284</v>
      </c>
      <c r="D781" s="2" t="str">
        <f t="shared" si="11"/>
        <v>Error?</v>
      </c>
    </row>
    <row r="782" spans="1:4" x14ac:dyDescent="0.2">
      <c r="A782" s="5">
        <v>721</v>
      </c>
      <c r="B782" s="138">
        <f>'Expenditures 15-22'!D39</f>
        <v>72</v>
      </c>
      <c r="D782" s="2" t="str">
        <f t="shared" si="11"/>
        <v>Error?</v>
      </c>
    </row>
    <row r="783" spans="1:4" x14ac:dyDescent="0.2">
      <c r="A783" s="5">
        <v>722</v>
      </c>
      <c r="B783" s="138">
        <f>'Expenditures 15-22'!D40</f>
        <v>73029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282590</v>
      </c>
      <c r="C785" s="2" t="s">
        <v>594</v>
      </c>
      <c r="D785" s="2" t="str">
        <f t="shared" si="11"/>
        <v>Error?</v>
      </c>
    </row>
    <row r="786" spans="1:4" x14ac:dyDescent="0.2">
      <c r="A786" s="5">
        <v>725</v>
      </c>
      <c r="B786" s="138">
        <f>'Expenditures 15-22'!D44</f>
        <v>633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72487</v>
      </c>
      <c r="D791" s="2" t="str">
        <f t="shared" si="11"/>
        <v>Error?</v>
      </c>
    </row>
    <row r="792" spans="1:4" x14ac:dyDescent="0.2">
      <c r="A792" s="5">
        <v>731</v>
      </c>
      <c r="B792" s="138">
        <f>'Expenditures 15-22'!D53</f>
        <v>92155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24492</v>
      </c>
      <c r="D797" s="2" t="str">
        <f t="shared" si="11"/>
        <v>Error?</v>
      </c>
    </row>
    <row r="798" spans="1:4" x14ac:dyDescent="0.2">
      <c r="A798" s="5">
        <v>737</v>
      </c>
      <c r="B798" s="138">
        <f>'Expenditures 15-22'!D61</f>
        <v>586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25078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400456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710922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2144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2452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36</v>
      </c>
      <c r="D835" s="2" t="str">
        <f t="shared" si="12"/>
        <v>Error?</v>
      </c>
    </row>
    <row r="836" spans="1:4" x14ac:dyDescent="0.2">
      <c r="A836" s="5">
        <v>775</v>
      </c>
      <c r="B836" s="138">
        <f>'Expenditures 15-22'!E33</f>
        <v>44908</v>
      </c>
      <c r="C836" s="2" t="s">
        <v>594</v>
      </c>
      <c r="D836" s="2" t="str">
        <f t="shared" si="12"/>
        <v>Error?</v>
      </c>
    </row>
    <row r="837" spans="1:4" x14ac:dyDescent="0.2">
      <c r="A837" s="5">
        <v>776</v>
      </c>
      <c r="B837" s="138">
        <f>'Expenditures 15-22'!E36</f>
        <v>2761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19245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81990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103996</v>
      </c>
      <c r="C843" s="2" t="s">
        <v>594</v>
      </c>
      <c r="D843" s="2" t="str">
        <f t="shared" si="12"/>
        <v>Error?</v>
      </c>
    </row>
    <row r="844" spans="1:4" x14ac:dyDescent="0.2">
      <c r="A844" s="5">
        <v>783</v>
      </c>
      <c r="B844" s="138">
        <f>'Expenditures 15-22'!E44</f>
        <v>12003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12003</v>
      </c>
      <c r="C847" s="2" t="s">
        <v>594</v>
      </c>
      <c r="D847" s="2" t="str">
        <f t="shared" si="12"/>
        <v>Error?</v>
      </c>
    </row>
    <row r="848" spans="1:4" x14ac:dyDescent="0.2">
      <c r="A848" s="5">
        <v>787</v>
      </c>
      <c r="B848" s="138">
        <f>'Expenditures 15-22'!E49</f>
        <v>23340</v>
      </c>
      <c r="D848" s="2" t="str">
        <f t="shared" si="12"/>
        <v>Error?</v>
      </c>
    </row>
    <row r="849" spans="1:4" x14ac:dyDescent="0.2">
      <c r="A849" s="5">
        <v>788</v>
      </c>
      <c r="B849" s="138">
        <f>'Expenditures 15-22'!E50</f>
        <v>94245</v>
      </c>
      <c r="D849" s="2" t="str">
        <f t="shared" si="12"/>
        <v>Error?</v>
      </c>
    </row>
    <row r="850" spans="1:4" x14ac:dyDescent="0.2">
      <c r="A850" s="5">
        <v>789</v>
      </c>
      <c r="B850" s="138">
        <f>'Expenditures 15-22'!E53</f>
        <v>120285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3603</v>
      </c>
      <c r="D855" s="2" t="str">
        <f t="shared" si="12"/>
        <v>Error?</v>
      </c>
    </row>
    <row r="856" spans="1:4" x14ac:dyDescent="0.2">
      <c r="A856" s="5">
        <v>795</v>
      </c>
      <c r="B856" s="138">
        <f>'Expenditures 15-22'!E61</f>
        <v>45220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48823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285107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380192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123</v>
      </c>
      <c r="D893" s="2" t="str">
        <f t="shared" si="12"/>
        <v>Error?</v>
      </c>
    </row>
    <row r="894" spans="1:4" x14ac:dyDescent="0.2">
      <c r="A894" s="5">
        <v>833</v>
      </c>
      <c r="B894" s="138">
        <f>'Expenditures 15-22'!F33</f>
        <v>12573</v>
      </c>
      <c r="C894" s="2" t="s">
        <v>594</v>
      </c>
      <c r="D894" s="2" t="str">
        <f t="shared" si="12"/>
        <v>Error?</v>
      </c>
    </row>
    <row r="895" spans="1:4" x14ac:dyDescent="0.2">
      <c r="A895" s="5">
        <v>834</v>
      </c>
      <c r="B895" s="138">
        <f>'Expenditures 15-22'!F36</f>
        <v>536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4869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9412</v>
      </c>
      <c r="C901" s="2" t="s">
        <v>594</v>
      </c>
      <c r="D901" s="2" t="str">
        <f t="shared" si="13"/>
        <v>Error?</v>
      </c>
    </row>
    <row r="902" spans="1:4" x14ac:dyDescent="0.2">
      <c r="A902" s="5">
        <v>841</v>
      </c>
      <c r="B902" s="138">
        <f>'Expenditures 15-22'!F44</f>
        <v>3793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3793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33662</v>
      </c>
      <c r="D907" s="2" t="str">
        <f t="shared" si="13"/>
        <v>Error?</v>
      </c>
    </row>
    <row r="908" spans="1:4" x14ac:dyDescent="0.2">
      <c r="A908" s="5">
        <v>847</v>
      </c>
      <c r="B908" s="138">
        <f>'Expenditures 15-22'!F53</f>
        <v>33801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582</v>
      </c>
      <c r="D913" s="2" t="str">
        <f t="shared" si="13"/>
        <v>Error?</v>
      </c>
    </row>
    <row r="914" spans="1:4" x14ac:dyDescent="0.2">
      <c r="A914" s="5">
        <v>853</v>
      </c>
      <c r="B914" s="138">
        <f>'Expenditures 15-22'!F61</f>
        <v>1189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811</v>
      </c>
      <c r="D928" s="2" t="str">
        <f t="shared" si="13"/>
        <v>Error?</v>
      </c>
    </row>
    <row r="929" spans="1:4" x14ac:dyDescent="0.2">
      <c r="A929" s="5">
        <v>868</v>
      </c>
      <c r="B929" s="138">
        <f>'Expenditures 15-22'!F74</f>
        <v>49588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62161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17045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4615</v>
      </c>
      <c r="D965" s="2" t="str">
        <f t="shared" si="14"/>
        <v>Error?</v>
      </c>
    </row>
    <row r="966" spans="1:4" x14ac:dyDescent="0.2">
      <c r="A966" s="5">
        <v>905</v>
      </c>
      <c r="B966" s="138">
        <f>'Expenditures 15-22'!G53</f>
        <v>4615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21660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1367</v>
      </c>
      <c r="D1023" s="2" t="str">
        <f t="shared" ref="D1023:D1086" si="15">IF(ISBLANK(B1023),"OK",IF(A1023-B1023=0,"OK","Error?"))</f>
        <v>Error?</v>
      </c>
    </row>
    <row r="1024" spans="1:4" x14ac:dyDescent="0.2">
      <c r="A1024" s="5">
        <v>963</v>
      </c>
      <c r="B1024" s="138">
        <f>'Expenditures 15-22'!H53</f>
        <v>1497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2043058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2044905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63369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30203</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32255</v>
      </c>
      <c r="C1107" s="2" t="s">
        <v>594</v>
      </c>
      <c r="D1107" s="2" t="str">
        <f t="shared" si="16"/>
        <v>Error?</v>
      </c>
    </row>
    <row r="1108" spans="1:4" x14ac:dyDescent="0.2">
      <c r="A1108" s="5">
        <v>1047</v>
      </c>
      <c r="B1108" s="138">
        <f>'Expenditures 15-22'!K33</f>
        <v>1215576</v>
      </c>
      <c r="C1108" s="2" t="s">
        <v>594</v>
      </c>
      <c r="D1108" s="2" t="str">
        <f t="shared" si="16"/>
        <v>Error?</v>
      </c>
    </row>
    <row r="1109" spans="1:4" x14ac:dyDescent="0.2">
      <c r="A1109" s="5">
        <v>1048</v>
      </c>
      <c r="B1109" s="138">
        <f>'Expenditures 15-22'!K36</f>
        <v>214024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666068</v>
      </c>
      <c r="C1111" s="2" t="s">
        <v>594</v>
      </c>
      <c r="D1111" s="2" t="str">
        <f t="shared" si="16"/>
        <v>Error?</v>
      </c>
    </row>
    <row r="1112" spans="1:4" x14ac:dyDescent="0.2">
      <c r="A1112" s="5">
        <v>1051</v>
      </c>
      <c r="B1112" s="138">
        <f>'Expenditures 15-22'!K39</f>
        <v>5022</v>
      </c>
      <c r="C1112" s="2" t="s">
        <v>594</v>
      </c>
      <c r="D1112" s="2" t="str">
        <f t="shared" si="16"/>
        <v>Error?</v>
      </c>
    </row>
    <row r="1113" spans="1:4" x14ac:dyDescent="0.2">
      <c r="A1113" s="5">
        <v>1052</v>
      </c>
      <c r="B1113" s="138">
        <f>'Expenditures 15-22'!K40</f>
        <v>617937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1503051</v>
      </c>
      <c r="C1115" s="2" t="s">
        <v>594</v>
      </c>
      <c r="D1115" s="2" t="str">
        <f t="shared" si="16"/>
        <v>Error?</v>
      </c>
    </row>
    <row r="1116" spans="1:4" x14ac:dyDescent="0.2">
      <c r="A1116" s="5">
        <v>1055</v>
      </c>
      <c r="B1116" s="138">
        <f>'Expenditures 15-22'!K44</f>
        <v>19587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19587</v>
      </c>
      <c r="C1119" s="2" t="s">
        <v>594</v>
      </c>
      <c r="D1119" s="2" t="str">
        <f t="shared" si="16"/>
        <v>Error?</v>
      </c>
    </row>
    <row r="1120" spans="1:4" x14ac:dyDescent="0.2">
      <c r="A1120" s="5">
        <v>1059</v>
      </c>
      <c r="B1120" s="138">
        <f>'Expenditures 15-22'!K49</f>
        <v>23340</v>
      </c>
      <c r="C1120" s="2" t="s">
        <v>594</v>
      </c>
      <c r="D1120" s="2" t="str">
        <f t="shared" si="16"/>
        <v>Error?</v>
      </c>
    </row>
    <row r="1121" spans="1:4" x14ac:dyDescent="0.2">
      <c r="A1121" s="5">
        <v>1060</v>
      </c>
      <c r="B1121" s="138">
        <f>'Expenditures 15-22'!K50</f>
        <v>421074</v>
      </c>
      <c r="C1121" s="2" t="s">
        <v>594</v>
      </c>
      <c r="D1121" s="2" t="str">
        <f t="shared" si="16"/>
        <v>Error?</v>
      </c>
    </row>
    <row r="1122" spans="1:4" x14ac:dyDescent="0.2">
      <c r="A1122" s="5">
        <v>1061</v>
      </c>
      <c r="B1122" s="138">
        <f>'Expenditures 15-22'!K53</f>
        <v>542910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83824</v>
      </c>
      <c r="C1127" s="2" t="s">
        <v>594</v>
      </c>
      <c r="D1127" s="2" t="str">
        <f t="shared" si="16"/>
        <v>Error?</v>
      </c>
    </row>
    <row r="1128" spans="1:4" x14ac:dyDescent="0.2">
      <c r="A1128" s="5">
        <v>1067</v>
      </c>
      <c r="B1128" s="138">
        <f>'Expenditures 15-22'!K61</f>
        <v>54651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138475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811</v>
      </c>
      <c r="C1142" s="2" t="s">
        <v>594</v>
      </c>
      <c r="D1142" s="2" t="str">
        <f t="shared" si="16"/>
        <v>Error?</v>
      </c>
    </row>
    <row r="1143" spans="1:4" x14ac:dyDescent="0.2">
      <c r="A1143" s="5">
        <v>1082</v>
      </c>
      <c r="B1143" s="138">
        <f>'Expenditures 15-22'!K74</f>
        <v>2204834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2093235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5513645</v>
      </c>
      <c r="C1152" s="2" t="s">
        <v>594</v>
      </c>
      <c r="D1152" s="2" t="str">
        <f t="shared" si="17"/>
        <v>Error?</v>
      </c>
    </row>
    <row r="1153" spans="1:4" x14ac:dyDescent="0.2">
      <c r="A1153" s="5">
        <v>1092</v>
      </c>
      <c r="B1153" s="138">
        <f>'Expenditures 15-22'!K115</f>
        <v>360424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5221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5221</v>
      </c>
      <c r="C1332" s="2" t="s">
        <v>594</v>
      </c>
      <c r="D1332" s="2" t="str">
        <f t="shared" si="19"/>
        <v>Error?</v>
      </c>
    </row>
    <row r="1333" spans="1:4" x14ac:dyDescent="0.2">
      <c r="A1333" s="5">
        <v>1272</v>
      </c>
      <c r="B1333" s="138">
        <f>'Expenditures 15-22'!K175</f>
        <v>-5221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1793807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2154231</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5221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150000</v>
      </c>
      <c r="D2008" s="2" t="str">
        <f t="shared" si="30"/>
        <v>Error?</v>
      </c>
    </row>
    <row r="2009" spans="1:4" x14ac:dyDescent="0.2">
      <c r="A2009" s="5">
        <v>1948</v>
      </c>
      <c r="B2009" s="138">
        <f>'Cap Outlay Deprec 26'!C8</f>
        <v>731535</v>
      </c>
      <c r="D2009" s="2" t="str">
        <f t="shared" si="30"/>
        <v>Error?</v>
      </c>
    </row>
    <row r="2010" spans="1:4" x14ac:dyDescent="0.2">
      <c r="A2010" s="5">
        <v>1949</v>
      </c>
      <c r="B2010" s="138">
        <f>'Cap Outlay Deprec 26'!C10</f>
        <v>50000</v>
      </c>
      <c r="D2010" s="2" t="str">
        <f t="shared" si="30"/>
        <v>Error?</v>
      </c>
    </row>
    <row r="2011" spans="1:4" x14ac:dyDescent="0.2">
      <c r="A2011" s="5">
        <v>1950</v>
      </c>
      <c r="B2011" s="138">
        <f>'Cap Outlay Deprec 26'!C12</f>
        <v>71022</v>
      </c>
      <c r="D2011" s="2" t="str">
        <f t="shared" si="30"/>
        <v>Error?</v>
      </c>
    </row>
    <row r="2012" spans="1:4" x14ac:dyDescent="0.2">
      <c r="A2012" s="5">
        <v>1951</v>
      </c>
      <c r="B2012" s="138">
        <f>'Cap Outlay Deprec 26'!C13</f>
        <v>65245</v>
      </c>
      <c r="D2012" s="2" t="str">
        <f t="shared" si="30"/>
        <v>Error?</v>
      </c>
    </row>
    <row r="2013" spans="1:4" x14ac:dyDescent="0.2">
      <c r="A2013" s="5">
        <v>1952</v>
      </c>
      <c r="B2013" s="138">
        <f>'Cap Outlay Deprec 26'!C16</f>
        <v>1067802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21660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21660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150000</v>
      </c>
      <c r="C2026" s="2" t="s">
        <v>594</v>
      </c>
      <c r="D2026" s="2" t="str">
        <f t="shared" si="30"/>
        <v>Error?</v>
      </c>
    </row>
    <row r="2027" spans="1:4" x14ac:dyDescent="0.2">
      <c r="A2027" s="5">
        <v>1966</v>
      </c>
      <c r="B2027" s="138">
        <f>'Cap Outlay Deprec 26'!F8</f>
        <v>731535</v>
      </c>
      <c r="C2027" s="2" t="s">
        <v>594</v>
      </c>
      <c r="D2027" s="2" t="str">
        <f t="shared" si="30"/>
        <v>Error?</v>
      </c>
    </row>
    <row r="2028" spans="1:4" x14ac:dyDescent="0.2">
      <c r="A2028" s="5">
        <v>1967</v>
      </c>
      <c r="B2028" s="138">
        <f>'Cap Outlay Deprec 26'!F10</f>
        <v>50000</v>
      </c>
      <c r="C2028" s="2" t="s">
        <v>594</v>
      </c>
      <c r="D2028" s="2" t="str">
        <f t="shared" si="30"/>
        <v>Error?</v>
      </c>
    </row>
    <row r="2029" spans="1:4" x14ac:dyDescent="0.2">
      <c r="A2029" s="5">
        <v>1968</v>
      </c>
      <c r="B2029" s="138">
        <f>'Cap Outlay Deprec 26'!F12</f>
        <v>92682</v>
      </c>
      <c r="C2029" s="2" t="s">
        <v>594</v>
      </c>
      <c r="D2029" s="2" t="str">
        <f t="shared" si="30"/>
        <v>Error?</v>
      </c>
    </row>
    <row r="2030" spans="1:4" x14ac:dyDescent="0.2">
      <c r="A2030" s="5">
        <v>1969</v>
      </c>
      <c r="B2030" s="138">
        <f>'Cap Outlay Deprec 26'!F13</f>
        <v>65245</v>
      </c>
      <c r="C2030" s="2" t="s">
        <v>594</v>
      </c>
      <c r="D2030" s="2" t="str">
        <f t="shared" si="30"/>
        <v>Error?</v>
      </c>
    </row>
    <row r="2031" spans="1:4" x14ac:dyDescent="0.2">
      <c r="A2031" s="5">
        <v>1970</v>
      </c>
      <c r="B2031" s="138">
        <f>'Cap Outlay Deprec 26'!F16</f>
        <v>1089462</v>
      </c>
      <c r="C2031" s="2" t="s">
        <v>594</v>
      </c>
      <c r="D2031" s="2" t="str">
        <f t="shared" si="30"/>
        <v>Error?</v>
      </c>
    </row>
    <row r="2032" spans="1:4" x14ac:dyDescent="0.2">
      <c r="A2032" s="10">
        <v>1971</v>
      </c>
      <c r="D2032" s="2" t="str">
        <f t="shared" si="30"/>
        <v>OK</v>
      </c>
    </row>
    <row r="2033" spans="1:4" x14ac:dyDescent="0.2">
      <c r="A2033" s="5">
        <v>1972</v>
      </c>
      <c r="B2033" s="138">
        <f>'Cap Outlay Deprec 26'!H8</f>
        <v>170349</v>
      </c>
      <c r="D2033" s="2" t="str">
        <f t="shared" si="30"/>
        <v>Error?</v>
      </c>
    </row>
    <row r="2034" spans="1:4" x14ac:dyDescent="0.2">
      <c r="A2034" s="5">
        <v>1973</v>
      </c>
      <c r="B2034" s="138">
        <f>'Cap Outlay Deprec 26'!H10</f>
        <v>27500</v>
      </c>
      <c r="D2034" s="2" t="str">
        <f t="shared" si="30"/>
        <v>Error?</v>
      </c>
    </row>
    <row r="2035" spans="1:4" x14ac:dyDescent="0.2">
      <c r="A2035" s="5">
        <v>1974</v>
      </c>
      <c r="B2035" s="138">
        <f>'Cap Outlay Deprec 26'!H12</f>
        <v>69183</v>
      </c>
      <c r="D2035" s="2" t="str">
        <f t="shared" si="30"/>
        <v>Error?</v>
      </c>
    </row>
    <row r="2036" spans="1:4" x14ac:dyDescent="0.2">
      <c r="A2036" s="5">
        <v>1975</v>
      </c>
      <c r="B2036" s="138">
        <f>'Cap Outlay Deprec 26'!H13</f>
        <v>49512</v>
      </c>
      <c r="D2036" s="2" t="str">
        <f t="shared" si="30"/>
        <v>Error?</v>
      </c>
    </row>
    <row r="2037" spans="1:4" x14ac:dyDescent="0.2">
      <c r="A2037" s="5">
        <v>1976</v>
      </c>
      <c r="B2037" s="138">
        <f>'Cap Outlay Deprec 26'!H16</f>
        <v>316544</v>
      </c>
      <c r="C2037" s="2" t="s">
        <v>594</v>
      </c>
      <c r="D2037" s="2" t="str">
        <f t="shared" si="30"/>
        <v>Error?</v>
      </c>
    </row>
    <row r="2038" spans="1:4" x14ac:dyDescent="0.2">
      <c r="A2038" s="10">
        <v>1977</v>
      </c>
      <c r="D2038" s="2" t="str">
        <f t="shared" si="30"/>
        <v>OK</v>
      </c>
    </row>
    <row r="2039" spans="1:4" x14ac:dyDescent="0.2">
      <c r="A2039" s="5">
        <v>1978</v>
      </c>
      <c r="B2039" s="138">
        <f>'Cap Outlay Deprec 26'!I8</f>
        <v>14631</v>
      </c>
      <c r="D2039" s="2" t="str">
        <f t="shared" si="30"/>
        <v>Error?</v>
      </c>
    </row>
    <row r="2040" spans="1:4" x14ac:dyDescent="0.2">
      <c r="A2040" s="5">
        <v>1979</v>
      </c>
      <c r="B2040" s="138">
        <f>'Cap Outlay Deprec 26'!I10</f>
        <v>2500</v>
      </c>
      <c r="D2040" s="2" t="str">
        <f t="shared" si="30"/>
        <v>Error?</v>
      </c>
    </row>
    <row r="2041" spans="1:4" x14ac:dyDescent="0.2">
      <c r="A2041" s="5">
        <v>1980</v>
      </c>
      <c r="B2041" s="138">
        <f>'Cap Outlay Deprec 26'!I12</f>
        <v>1723</v>
      </c>
      <c r="D2041" s="2" t="str">
        <f t="shared" si="30"/>
        <v>Error?</v>
      </c>
    </row>
    <row r="2042" spans="1:4" x14ac:dyDescent="0.2">
      <c r="A2042" s="5">
        <v>1981</v>
      </c>
      <c r="B2042" s="138">
        <f>'Cap Outlay Deprec 26'!I13</f>
        <v>7395</v>
      </c>
      <c r="D2042" s="2" t="str">
        <f t="shared" si="30"/>
        <v>Error?</v>
      </c>
    </row>
    <row r="2043" spans="1:4" x14ac:dyDescent="0.2">
      <c r="A2043" s="5">
        <v>1982</v>
      </c>
      <c r="B2043" s="138">
        <f>'Cap Outlay Deprec 26'!I16</f>
        <v>26249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184980</v>
      </c>
      <c r="C2051" s="2" t="s">
        <v>594</v>
      </c>
      <c r="D2051" s="2" t="str">
        <f t="shared" si="31"/>
        <v>Error?</v>
      </c>
    </row>
    <row r="2052" spans="1:4" x14ac:dyDescent="0.2">
      <c r="A2052" s="5">
        <v>1991</v>
      </c>
      <c r="B2052" s="138">
        <f>'Cap Outlay Deprec 26'!K10</f>
        <v>30000</v>
      </c>
      <c r="C2052" s="2" t="s">
        <v>594</v>
      </c>
      <c r="D2052" s="2" t="str">
        <f t="shared" si="31"/>
        <v>Error?</v>
      </c>
    </row>
    <row r="2053" spans="1:4" x14ac:dyDescent="0.2">
      <c r="A2053" s="5">
        <v>1992</v>
      </c>
      <c r="B2053" s="138">
        <f>'Cap Outlay Deprec 26'!K12</f>
        <v>70906</v>
      </c>
      <c r="C2053" s="2" t="s">
        <v>594</v>
      </c>
      <c r="D2053" s="2" t="str">
        <f t="shared" si="31"/>
        <v>Error?</v>
      </c>
    </row>
    <row r="2054" spans="1:4" x14ac:dyDescent="0.2">
      <c r="A2054" s="5">
        <v>1993</v>
      </c>
      <c r="B2054" s="138">
        <f>'Cap Outlay Deprec 26'!K13</f>
        <v>56907</v>
      </c>
      <c r="C2054" s="2" t="s">
        <v>594</v>
      </c>
      <c r="D2054" s="2" t="str">
        <f t="shared" si="31"/>
        <v>Error?</v>
      </c>
    </row>
    <row r="2055" spans="1:4" x14ac:dyDescent="0.2">
      <c r="A2055" s="5">
        <v>1994</v>
      </c>
      <c r="B2055" s="138">
        <f>'Cap Outlay Deprec 26'!K16</f>
        <v>342793</v>
      </c>
      <c r="C2055" s="2" t="s">
        <v>594</v>
      </c>
      <c r="D2055" s="2" t="str">
        <f t="shared" si="31"/>
        <v>Error?</v>
      </c>
    </row>
    <row r="2056" spans="1:4" x14ac:dyDescent="0.2">
      <c r="A2056" s="5">
        <v>1995</v>
      </c>
      <c r="B2056" s="138">
        <f>'Cap Outlay Deprec 26'!L5</f>
        <v>150000</v>
      </c>
      <c r="C2056" s="2" t="s">
        <v>594</v>
      </c>
      <c r="D2056" s="2" t="str">
        <f t="shared" si="31"/>
        <v>Error?</v>
      </c>
    </row>
    <row r="2057" spans="1:4" x14ac:dyDescent="0.2">
      <c r="A2057" s="5">
        <v>1996</v>
      </c>
      <c r="B2057" s="138">
        <f>'Cap Outlay Deprec 26'!L8</f>
        <v>546555</v>
      </c>
      <c r="C2057" s="2" t="s">
        <v>594</v>
      </c>
      <c r="D2057" s="2" t="str">
        <f t="shared" si="31"/>
        <v>Error?</v>
      </c>
    </row>
    <row r="2058" spans="1:4" x14ac:dyDescent="0.2">
      <c r="A2058" s="5">
        <v>1997</v>
      </c>
      <c r="B2058" s="138">
        <f>'Cap Outlay Deprec 26'!L10</f>
        <v>20000</v>
      </c>
      <c r="C2058" s="2" t="s">
        <v>594</v>
      </c>
      <c r="D2058" s="2" t="str">
        <f t="shared" si="31"/>
        <v>Error?</v>
      </c>
    </row>
    <row r="2059" spans="1:4" x14ac:dyDescent="0.2">
      <c r="A2059" s="5">
        <v>1998</v>
      </c>
      <c r="B2059" s="138">
        <f>'Cap Outlay Deprec 26'!L12</f>
        <v>21776</v>
      </c>
      <c r="C2059" s="2" t="s">
        <v>594</v>
      </c>
      <c r="D2059" s="2" t="str">
        <f t="shared" si="31"/>
        <v>Error?</v>
      </c>
    </row>
    <row r="2060" spans="1:4" x14ac:dyDescent="0.2">
      <c r="A2060" s="5">
        <v>1999</v>
      </c>
      <c r="B2060" s="138">
        <f>'Cap Outlay Deprec 26'!L13</f>
        <v>8338</v>
      </c>
      <c r="C2060" s="2" t="s">
        <v>594</v>
      </c>
      <c r="D2060" s="2" t="str">
        <f t="shared" si="31"/>
        <v>Error?</v>
      </c>
    </row>
    <row r="2061" spans="1:4" x14ac:dyDescent="0.2">
      <c r="A2061" s="5">
        <v>2000</v>
      </c>
      <c r="B2061" s="138">
        <f>'Cap Outlay Deprec 26'!L16</f>
        <v>746669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2043058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2093235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2921494</v>
      </c>
      <c r="C2551" s="2" t="s">
        <v>594</v>
      </c>
      <c r="D2551" s="2" t="str">
        <f t="shared" si="38"/>
        <v>Error?</v>
      </c>
    </row>
    <row r="2552" spans="1:4" x14ac:dyDescent="0.2">
      <c r="A2552" s="10">
        <v>2491</v>
      </c>
      <c r="D2552" s="2" t="str">
        <f t="shared" si="38"/>
        <v>OK</v>
      </c>
    </row>
    <row r="2553" spans="1:4" x14ac:dyDescent="0.2">
      <c r="A2553" s="5">
        <v>2492</v>
      </c>
      <c r="B2553" s="138">
        <f>'Acct Summary 7-8'!C6</f>
        <v>545371</v>
      </c>
      <c r="C2553" s="2" t="s">
        <v>594</v>
      </c>
      <c r="D2553" s="2" t="str">
        <f t="shared" si="38"/>
        <v>Error?</v>
      </c>
    </row>
    <row r="2554" spans="1:4" x14ac:dyDescent="0.2">
      <c r="A2554" s="5">
        <v>2493</v>
      </c>
      <c r="B2554" s="138">
        <f>'Acct Summary 7-8'!C7</f>
        <v>2407204</v>
      </c>
      <c r="C2554" s="2" t="s">
        <v>594</v>
      </c>
      <c r="D2554" s="2" t="str">
        <f t="shared" si="38"/>
        <v>Error?</v>
      </c>
    </row>
    <row r="2555" spans="1:4" x14ac:dyDescent="0.2">
      <c r="A2555" s="5">
        <v>2494</v>
      </c>
      <c r="B2555" s="138">
        <f>'Acct Summary 7-8'!C8</f>
        <v>5874069</v>
      </c>
      <c r="C2555" s="2" t="s">
        <v>594</v>
      </c>
      <c r="D2555" s="2" t="str">
        <f t="shared" si="38"/>
        <v>Error?</v>
      </c>
    </row>
    <row r="2556" spans="1:4" x14ac:dyDescent="0.2">
      <c r="A2556" s="5">
        <v>2495</v>
      </c>
      <c r="B2556" s="138">
        <f>'Acct Summary 7-8'!C12</f>
        <v>1215576</v>
      </c>
      <c r="C2556" s="2" t="s">
        <v>594</v>
      </c>
      <c r="D2556" s="2" t="str">
        <f t="shared" si="38"/>
        <v>Error?</v>
      </c>
    </row>
    <row r="2557" spans="1:4" x14ac:dyDescent="0.2">
      <c r="A2557" s="5">
        <v>2496</v>
      </c>
      <c r="B2557" s="138">
        <f>'Acct Summary 7-8'!C13</f>
        <v>2204834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2093235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5513645</v>
      </c>
      <c r="C2561" s="2" t="s">
        <v>594</v>
      </c>
      <c r="D2561" s="2" t="str">
        <f t="shared" si="39"/>
        <v>Error?</v>
      </c>
    </row>
    <row r="2562" spans="1:4" x14ac:dyDescent="0.2">
      <c r="A2562" s="5">
        <v>2501</v>
      </c>
      <c r="B2562" s="138">
        <f>'Acct Summary 7-8'!C20</f>
        <v>360424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5221</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5221</v>
      </c>
      <c r="C2635" s="2" t="s">
        <v>594</v>
      </c>
      <c r="D2635" s="2" t="str">
        <f t="shared" si="40"/>
        <v>Error?</v>
      </c>
    </row>
    <row r="2636" spans="1:4" x14ac:dyDescent="0.2">
      <c r="A2636" s="5">
        <v>2575</v>
      </c>
      <c r="B2636" s="138">
        <f>'Acct Summary 7-8'!E20</f>
        <v>-5221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75859</v>
      </c>
      <c r="D2718" s="2" t="str">
        <f t="shared" si="41"/>
        <v>Error?</v>
      </c>
    </row>
    <row r="2719" spans="1:4" x14ac:dyDescent="0.2">
      <c r="A2719" s="5">
        <v>2658</v>
      </c>
      <c r="B2719" s="138">
        <f>'Expenditures 15-22'!D51</f>
        <v>19668</v>
      </c>
      <c r="D2719" s="2" t="str">
        <f t="shared" si="41"/>
        <v>Error?</v>
      </c>
    </row>
    <row r="2720" spans="1:4" x14ac:dyDescent="0.2">
      <c r="A2720" s="5">
        <v>2659</v>
      </c>
      <c r="B2720" s="138">
        <f>'Expenditures 15-22'!E51</f>
        <v>2700</v>
      </c>
      <c r="D2720" s="2" t="str">
        <f t="shared" si="41"/>
        <v>Error?</v>
      </c>
    </row>
    <row r="2721" spans="1:4" x14ac:dyDescent="0.2">
      <c r="A2721" s="5">
        <v>2660</v>
      </c>
      <c r="B2721" s="138">
        <f>'Expenditures 15-22'!F51</f>
        <v>139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98496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50177</v>
      </c>
      <c r="C2789" s="2" t="s">
        <v>594</v>
      </c>
      <c r="D2789" s="2" t="str">
        <f t="shared" si="42"/>
        <v>Error?</v>
      </c>
    </row>
    <row r="2790" spans="1:4" x14ac:dyDescent="0.2">
      <c r="A2790" s="5">
        <v>2729</v>
      </c>
      <c r="B2790" s="138">
        <f>'Expenditures 15-22'!E102</f>
        <v>50177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31303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18874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2019422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23636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2050725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42510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360424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-5221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739561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280715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40276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17045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1089749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2152773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137352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6011421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137352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5650997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5221</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2154231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35092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203628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14697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1007386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1007386</v>
      </c>
      <c r="C5087" s="2" t="s">
        <v>594</v>
      </c>
      <c r="D5087" s="2" t="str">
        <f t="shared" si="78"/>
        <v>Error?</v>
      </c>
    </row>
    <row r="5088" spans="1:4" x14ac:dyDescent="0.2">
      <c r="A5088" s="5">
        <v>5027</v>
      </c>
      <c r="B5088" s="138">
        <f>'Revenues 9-14'!C65</f>
        <v>18130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18130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1551066</v>
      </c>
      <c r="D5115" s="2" t="str">
        <f t="shared" si="78"/>
        <v>Error?</v>
      </c>
    </row>
    <row r="5116" spans="1:4" x14ac:dyDescent="0.2">
      <c r="A5116" s="5">
        <v>5055</v>
      </c>
      <c r="B5116" s="138">
        <f>'Revenues 9-14'!C99</f>
        <v>287271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57641</v>
      </c>
      <c r="D5119" s="2" t="str">
        <f t="shared" ref="D5119:D5182" si="79">IF(ISBLANK(B5119),"OK",IF(A5119-B5119=0,"OK","Error?"))</f>
        <v>Error?</v>
      </c>
    </row>
    <row r="5120" spans="1:4" x14ac:dyDescent="0.2">
      <c r="A5120" s="5">
        <v>5059</v>
      </c>
      <c r="B5120" s="138">
        <f>'Revenues 9-14'!C108</f>
        <v>1895978</v>
      </c>
      <c r="C5120" s="2" t="s">
        <v>594</v>
      </c>
      <c r="D5120" s="2" t="str">
        <f t="shared" si="79"/>
        <v>Error?</v>
      </c>
    </row>
    <row r="5121" spans="1:4" x14ac:dyDescent="0.2">
      <c r="A5121" s="5">
        <v>5060</v>
      </c>
      <c r="B5121" s="138">
        <f>'Revenues 9-14'!C109</f>
        <v>2921494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353887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353887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191484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191484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191484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545371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108890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2044897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2153787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2407204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2407204</v>
      </c>
      <c r="C5326" s="2" t="s">
        <v>594</v>
      </c>
      <c r="D5326" s="2" t="str">
        <f t="shared" si="82"/>
        <v>Error?</v>
      </c>
    </row>
    <row r="5327" spans="1:4" x14ac:dyDescent="0.2">
      <c r="A5327" s="5">
        <v>5266</v>
      </c>
      <c r="B5327" s="138">
        <f>'Revenues 9-14'!C275</f>
        <v>5874069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360424</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-5221</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0.16730981960616109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5244</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5244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5244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5244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5244</v>
      </c>
      <c r="D7624" s="2" t="str">
        <f t="shared" si="124"/>
        <v>Error?</v>
      </c>
      <c r="E7624" s="2" t="s">
        <v>19</v>
      </c>
    </row>
    <row r="7625" spans="1:5" x14ac:dyDescent="0.2">
      <c r="A7625">
        <f t="shared" si="123"/>
        <v>7564</v>
      </c>
      <c r="B7625" s="138">
        <f>'Cap Outlay Deprec 26'!I17</f>
        <v>524.4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26773.4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5221</v>
      </c>
      <c r="D7781" s="2" t="str">
        <f t="shared" si="127"/>
        <v>Error?</v>
      </c>
      <c r="E7781" s="4" t="s">
        <v>1964</v>
      </c>
    </row>
    <row r="7782" spans="1:5" x14ac:dyDescent="0.2">
      <c r="A7782">
        <v>7721</v>
      </c>
      <c r="B7782" s="138">
        <f>'Expenditures 15-22'!K159</f>
        <v>5221</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1E-4</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zoomScale="110" zoomScaleNormal="110" workbookViewId="0">
      <selection activeCell="G11" sqref="G11:L1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6" t="s">
        <v>1253</v>
      </c>
      <c r="B2" s="2416"/>
      <c r="C2" s="2416"/>
      <c r="D2" s="2416"/>
      <c r="E2" s="2416"/>
      <c r="F2" s="2416"/>
      <c r="G2" s="2416"/>
      <c r="H2" s="2416"/>
      <c r="I2" s="2416"/>
      <c r="J2" s="2416"/>
      <c r="K2" s="2416"/>
      <c r="L2" s="2416"/>
    </row>
    <row r="3" spans="1:29" ht="13.5" customHeight="1" x14ac:dyDescent="0.2">
      <c r="A3" s="2447" t="s">
        <v>1252</v>
      </c>
      <c r="B3" s="2447"/>
      <c r="C3" s="2447"/>
      <c r="D3" s="2447"/>
      <c r="E3" s="2447"/>
      <c r="F3" s="2447"/>
      <c r="G3" s="2447"/>
      <c r="H3" s="2447"/>
      <c r="I3" s="2447"/>
      <c r="J3" s="2447"/>
      <c r="K3" s="2447"/>
      <c r="L3" s="2447"/>
    </row>
    <row r="4" spans="1:29" ht="13.5" customHeight="1" x14ac:dyDescent="0.2">
      <c r="A4" s="2416"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8" t="str">
        <f>COVER!A17</f>
        <v xml:space="preserve">Winnebago County Special Education Cooperative </v>
      </c>
      <c r="B7" s="2439"/>
      <c r="C7" s="2439"/>
      <c r="D7" s="2440"/>
      <c r="E7" s="2441">
        <f>COVER!A13</f>
        <v>4101140061</v>
      </c>
      <c r="F7" s="2442"/>
      <c r="G7" s="2448" t="str">
        <f>COVER!T23</f>
        <v>066-004238</v>
      </c>
      <c r="H7" s="2449"/>
      <c r="I7" s="2449"/>
      <c r="J7" s="2449"/>
      <c r="K7" s="2449"/>
      <c r="L7" s="245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1"/>
      <c r="B9" s="2452"/>
      <c r="C9" s="2452"/>
      <c r="D9" s="2452"/>
      <c r="E9" s="2452"/>
      <c r="F9" s="2453"/>
      <c r="G9" s="2422" t="str">
        <f>COVER!T13</f>
        <v xml:space="preserve">Benning Group, LLC </v>
      </c>
      <c r="H9" s="2454"/>
      <c r="I9" s="2454"/>
      <c r="J9" s="2454"/>
      <c r="K9" s="2454"/>
      <c r="L9" s="2455"/>
    </row>
    <row r="10" spans="1:29" ht="13.5" customHeight="1" x14ac:dyDescent="0.2">
      <c r="A10" s="2428" t="str">
        <f>COVER!A38</f>
        <v>Ms. Katie Kreller, Director</v>
      </c>
      <c r="B10" s="2429"/>
      <c r="C10" s="2429"/>
      <c r="D10" s="2429"/>
      <c r="E10" s="2429"/>
      <c r="F10" s="2430"/>
      <c r="G10" s="2422" t="str">
        <f>COVER!T17</f>
        <v>50 W Douglas Street, Suite 801</v>
      </c>
      <c r="H10" s="2423"/>
      <c r="I10" s="2423"/>
      <c r="J10" s="2423"/>
      <c r="K10" s="2423"/>
      <c r="L10" s="2424"/>
    </row>
    <row r="11" spans="1:29" ht="13.5" customHeight="1" x14ac:dyDescent="0.2">
      <c r="A11" s="1185" t="s">
        <v>1599</v>
      </c>
      <c r="B11" s="1186"/>
      <c r="C11" s="1187"/>
      <c r="D11" s="1192"/>
      <c r="E11" s="1187"/>
      <c r="F11" s="1191"/>
      <c r="G11" s="2422" t="str">
        <f>COVER!T19</f>
        <v>Freeport</v>
      </c>
      <c r="H11" s="2423"/>
      <c r="I11" s="2423"/>
      <c r="J11" s="2423"/>
      <c r="K11" s="2423"/>
      <c r="L11" s="2424"/>
    </row>
    <row r="12" spans="1:29" ht="13.5" customHeight="1" x14ac:dyDescent="0.2">
      <c r="A12" s="2431" t="s">
        <v>1598</v>
      </c>
      <c r="B12" s="2432"/>
      <c r="C12" s="2432"/>
      <c r="D12" s="2432"/>
      <c r="E12" s="2432"/>
      <c r="F12" s="2433"/>
      <c r="G12" s="2425"/>
      <c r="H12" s="2426"/>
      <c r="I12" s="2426"/>
      <c r="J12" s="2426"/>
      <c r="K12" s="2426"/>
      <c r="L12" s="2427"/>
    </row>
    <row r="13" spans="1:29" ht="13.5" customHeight="1" x14ac:dyDescent="0.2">
      <c r="A13" s="2422"/>
      <c r="B13" s="2423"/>
      <c r="C13" s="2423"/>
      <c r="D13" s="2423"/>
      <c r="E13" s="2423"/>
      <c r="F13" s="2424"/>
      <c r="G13" s="2417" t="s">
        <v>1600</v>
      </c>
      <c r="H13" s="2418"/>
      <c r="I13" s="2434" t="str">
        <f>COVER!T25</f>
        <v>jblocker@benninggroup.com</v>
      </c>
      <c r="J13" s="2435"/>
      <c r="K13" s="2435"/>
      <c r="L13" s="2436"/>
    </row>
    <row r="14" spans="1:29" ht="13.5" customHeight="1" x14ac:dyDescent="0.2">
      <c r="A14" s="2422" t="str">
        <f>COVER!A19</f>
        <v xml:space="preserve">11971 Wagon Wheel Road </v>
      </c>
      <c r="B14" s="2423"/>
      <c r="C14" s="2423"/>
      <c r="D14" s="2423"/>
      <c r="E14" s="2423"/>
      <c r="F14" s="2424"/>
      <c r="G14" s="1196" t="s">
        <v>1247</v>
      </c>
      <c r="H14" s="1194"/>
      <c r="I14" s="1194"/>
      <c r="J14" s="1194"/>
      <c r="K14" s="1194"/>
      <c r="L14" s="1195"/>
    </row>
    <row r="15" spans="1:29" ht="13.5" customHeight="1" x14ac:dyDescent="0.2">
      <c r="A15" s="2422" t="str">
        <f>COVER!A21</f>
        <v>Rockton</v>
      </c>
      <c r="B15" s="2423"/>
      <c r="C15" s="2423"/>
      <c r="D15" s="2423"/>
      <c r="E15" s="2423"/>
      <c r="F15" s="2424"/>
      <c r="G15" s="2419" t="str">
        <f>COVER!T15</f>
        <v xml:space="preserve">Jenny L. Blocker </v>
      </c>
      <c r="H15" s="2420"/>
      <c r="I15" s="2420"/>
      <c r="J15" s="2420"/>
      <c r="K15" s="2420"/>
      <c r="L15" s="2421"/>
    </row>
    <row r="16" spans="1:29" ht="12.2" customHeight="1" x14ac:dyDescent="0.2">
      <c r="A16" s="2444">
        <f>COVER!A25</f>
        <v>61072</v>
      </c>
      <c r="B16" s="2445"/>
      <c r="C16" s="2445"/>
      <c r="D16" s="2445"/>
      <c r="E16" s="2445"/>
      <c r="F16" s="2446"/>
      <c r="G16" s="2456"/>
      <c r="H16" s="2457"/>
      <c r="I16" s="2457"/>
      <c r="J16" s="2457"/>
      <c r="K16" s="2457"/>
      <c r="L16" s="2458"/>
    </row>
    <row r="17" spans="1:13" ht="12.2" customHeight="1" x14ac:dyDescent="0.2">
      <c r="A17" s="2459"/>
      <c r="B17" s="2445"/>
      <c r="C17" s="2445"/>
      <c r="D17" s="2445"/>
      <c r="E17" s="2445"/>
      <c r="F17" s="2446"/>
      <c r="G17" s="1196" t="s">
        <v>1246</v>
      </c>
      <c r="H17" s="1194"/>
      <c r="I17" s="1194"/>
      <c r="J17" s="1194"/>
      <c r="K17" s="1198" t="s">
        <v>1245</v>
      </c>
      <c r="L17" s="1191"/>
      <c r="M17" s="1184"/>
    </row>
    <row r="18" spans="1:13" ht="12.2" customHeight="1" x14ac:dyDescent="0.2">
      <c r="A18" s="2428"/>
      <c r="B18" s="2429"/>
      <c r="C18" s="2429"/>
      <c r="D18" s="2429"/>
      <c r="E18" s="2429"/>
      <c r="F18" s="2430"/>
      <c r="G18" s="2438">
        <f>COVER!T21</f>
        <v>8152353157</v>
      </c>
      <c r="H18" s="2439"/>
      <c r="I18" s="2439"/>
      <c r="J18" s="2439"/>
      <c r="K18" s="2438">
        <f>COVER!X21</f>
        <v>8152353158</v>
      </c>
      <c r="L18" s="244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2079</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2079</v>
      </c>
      <c r="C26" s="1203" t="s">
        <v>1801</v>
      </c>
    </row>
    <row r="27" spans="1:13" s="1199" customFormat="1" ht="9" customHeight="1" x14ac:dyDescent="0.2">
      <c r="B27" s="1204"/>
      <c r="C27" s="1203"/>
    </row>
    <row r="28" spans="1:13" s="1199" customFormat="1" ht="12.2" customHeight="1" x14ac:dyDescent="0.2">
      <c r="A28" s="1206"/>
      <c r="B28" s="1202" t="s">
        <v>2079</v>
      </c>
      <c r="C28" s="1203" t="s">
        <v>1802</v>
      </c>
    </row>
    <row r="29" spans="1:13" s="1199" customFormat="1" ht="9" customHeight="1" x14ac:dyDescent="0.2">
      <c r="A29" s="1206"/>
      <c r="B29" s="1204"/>
      <c r="C29" s="1203"/>
    </row>
    <row r="30" spans="1:13" s="1199" customFormat="1" ht="12.2" customHeight="1" x14ac:dyDescent="0.2">
      <c r="B30" s="1202" t="s">
        <v>2079</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2079</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2079</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2079</v>
      </c>
      <c r="C38" s="1203" t="s">
        <v>1647</v>
      </c>
    </row>
    <row r="39" spans="1:8" ht="9" customHeight="1" x14ac:dyDescent="0.2">
      <c r="B39" s="1204"/>
      <c r="C39" s="1207"/>
    </row>
    <row r="40" spans="1:8" s="1199" customFormat="1" ht="13.5" customHeight="1" x14ac:dyDescent="0.2">
      <c r="B40" s="1202" t="s">
        <v>2079</v>
      </c>
      <c r="C40" s="1203" t="s">
        <v>1648</v>
      </c>
    </row>
    <row r="41" spans="1:8" ht="9" customHeight="1" x14ac:dyDescent="0.2">
      <c r="A41" s="1208"/>
      <c r="B41" s="1204"/>
      <c r="C41" s="1207"/>
    </row>
    <row r="42" spans="1:8" s="1199" customFormat="1" ht="13.5" customHeight="1" x14ac:dyDescent="0.2">
      <c r="B42" s="1973" t="s">
        <v>2079</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t="s">
        <v>2079</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A41" sqref="A4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0" t="str">
        <f>'Single Audit Cover'!A7</f>
        <v xml:space="preserve">Winnebago County Special Education Cooperative </v>
      </c>
      <c r="B1" s="2437"/>
      <c r="C1" s="2437"/>
      <c r="D1" s="2437"/>
    </row>
    <row r="2" spans="1:11" s="1215" customFormat="1" ht="12.75" x14ac:dyDescent="0.2">
      <c r="A2" s="2461">
        <f>'Single Audit Cover'!E7</f>
        <v>4101140061</v>
      </c>
      <c r="B2" s="2462"/>
      <c r="C2" s="2462"/>
      <c r="D2" s="2462"/>
    </row>
    <row r="3" spans="1:11" s="1215" customFormat="1" ht="12.75" x14ac:dyDescent="0.2">
      <c r="A3" s="2460"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2079</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2079</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2079</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2079</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2079</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2108</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2079</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2079</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2108</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2079</v>
      </c>
      <c r="C42" s="1232">
        <v>11</v>
      </c>
      <c r="D42" s="1243" t="s">
        <v>1655</v>
      </c>
      <c r="E42" s="312"/>
    </row>
    <row r="43" spans="1:5" ht="3" customHeight="1" x14ac:dyDescent="0.2">
      <c r="A43" s="1222"/>
      <c r="B43" s="1239"/>
      <c r="C43" s="1240"/>
      <c r="D43" s="1221"/>
    </row>
    <row r="44" spans="1:5" x14ac:dyDescent="0.2">
      <c r="A44" s="1222"/>
      <c r="B44" s="1225" t="s">
        <v>2108</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2108</v>
      </c>
      <c r="C48" s="1226">
        <f>C44+1</f>
        <v>13</v>
      </c>
      <c r="D48" s="1237" t="s">
        <v>1656</v>
      </c>
    </row>
    <row r="49" spans="1:4" ht="3" customHeight="1" x14ac:dyDescent="0.2">
      <c r="A49" s="1222"/>
      <c r="B49" s="1229"/>
      <c r="C49" s="1226"/>
      <c r="D49" s="1237"/>
    </row>
    <row r="50" spans="1:4" x14ac:dyDescent="0.2">
      <c r="A50" s="1222"/>
      <c r="B50" s="1225" t="s">
        <v>2108</v>
      </c>
      <c r="C50" s="1226">
        <f>C48+1</f>
        <v>14</v>
      </c>
      <c r="D50" s="1237" t="s">
        <v>1274</v>
      </c>
    </row>
    <row r="51" spans="1:4" ht="3" customHeight="1" x14ac:dyDescent="0.2">
      <c r="A51" s="1222"/>
      <c r="B51" s="1229"/>
      <c r="C51" s="1226"/>
      <c r="D51" s="1237"/>
    </row>
    <row r="52" spans="1:4" x14ac:dyDescent="0.2">
      <c r="A52" s="1222"/>
      <c r="B52" s="1225" t="s">
        <v>2108</v>
      </c>
      <c r="C52" s="1226">
        <f>C50+1</f>
        <v>15</v>
      </c>
      <c r="D52" s="1237" t="s">
        <v>1273</v>
      </c>
    </row>
    <row r="53" spans="1:4" ht="3" customHeight="1" x14ac:dyDescent="0.2">
      <c r="A53" s="1222"/>
      <c r="B53" s="1229"/>
      <c r="C53" s="1226"/>
      <c r="D53" s="1237"/>
    </row>
    <row r="54" spans="1:4" x14ac:dyDescent="0.2">
      <c r="A54" s="1222"/>
      <c r="B54" s="1225" t="s">
        <v>2079</v>
      </c>
      <c r="C54" s="1226">
        <f>C52+1</f>
        <v>16</v>
      </c>
      <c r="D54" s="1237" t="s">
        <v>1272</v>
      </c>
    </row>
    <row r="55" spans="1:4" ht="3" customHeight="1" x14ac:dyDescent="0.2">
      <c r="A55" s="1222"/>
      <c r="B55" s="1229"/>
      <c r="C55" s="1226"/>
      <c r="D55" s="1237"/>
    </row>
    <row r="56" spans="1:4" x14ac:dyDescent="0.2">
      <c r="A56" s="1222"/>
      <c r="B56" s="1225" t="s">
        <v>2108</v>
      </c>
      <c r="C56" s="1226">
        <f>C54+1</f>
        <v>17</v>
      </c>
      <c r="D56" s="1221" t="s">
        <v>1811</v>
      </c>
    </row>
    <row r="57" spans="1:4" ht="10.5" customHeight="1" x14ac:dyDescent="0.2">
      <c r="A57" s="1222"/>
      <c r="D57" s="1237" t="s">
        <v>1812</v>
      </c>
    </row>
    <row r="58" spans="1:4" x14ac:dyDescent="0.2">
      <c r="A58" s="1222"/>
      <c r="C58" s="1225" t="s">
        <v>2108</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25" t="s">
        <v>2108</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25" t="s">
        <v>2108</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25" t="s">
        <v>2108</v>
      </c>
      <c r="D69" s="1237" t="s">
        <v>1816</v>
      </c>
    </row>
    <row r="70" spans="1:4" x14ac:dyDescent="0.2">
      <c r="A70" s="1222"/>
      <c r="D70" s="1246" t="s">
        <v>1268</v>
      </c>
    </row>
    <row r="71" spans="1:4" ht="3" customHeight="1" x14ac:dyDescent="0.2">
      <c r="A71" s="1222"/>
      <c r="D71" s="1221"/>
    </row>
    <row r="72" spans="1:4" x14ac:dyDescent="0.2">
      <c r="A72" s="1222"/>
      <c r="B72" s="1225" t="s">
        <v>2079</v>
      </c>
      <c r="C72" s="1226">
        <f>C56+1</f>
        <v>18</v>
      </c>
      <c r="D72" s="1247" t="s">
        <v>1817</v>
      </c>
    </row>
    <row r="73" spans="1:4" ht="3" customHeight="1" x14ac:dyDescent="0.2">
      <c r="A73" s="1222"/>
      <c r="B73" s="1229"/>
      <c r="C73" s="1226"/>
      <c r="D73" s="1247"/>
    </row>
    <row r="74" spans="1:4" x14ac:dyDescent="0.2">
      <c r="A74" s="1222"/>
      <c r="B74" s="1225" t="s">
        <v>2079</v>
      </c>
      <c r="C74" s="1226">
        <f>C72+1</f>
        <v>19</v>
      </c>
      <c r="D74" s="1237" t="s">
        <v>1267</v>
      </c>
    </row>
    <row r="75" spans="1:4" ht="3" customHeight="1" x14ac:dyDescent="0.2">
      <c r="A75" s="1222"/>
      <c r="B75" s="1229"/>
      <c r="C75" s="1226"/>
      <c r="D75" s="1237"/>
    </row>
    <row r="76" spans="1:4" x14ac:dyDescent="0.2">
      <c r="A76" s="1222"/>
      <c r="B76" s="1225" t="s">
        <v>2079</v>
      </c>
      <c r="C76" s="1226">
        <f>C74+1</f>
        <v>20</v>
      </c>
      <c r="D76" s="1248" t="s">
        <v>1818</v>
      </c>
    </row>
    <row r="77" spans="1:4" ht="3" customHeight="1" x14ac:dyDescent="0.2">
      <c r="A77" s="1222"/>
      <c r="B77" s="1229"/>
      <c r="C77" s="1226"/>
      <c r="D77" s="1248"/>
    </row>
    <row r="78" spans="1:4" x14ac:dyDescent="0.2">
      <c r="A78" s="1222"/>
      <c r="B78" s="1225" t="s">
        <v>2079</v>
      </c>
      <c r="C78" s="1226">
        <f>C76+1</f>
        <v>21</v>
      </c>
      <c r="D78" s="1221" t="s">
        <v>1819</v>
      </c>
    </row>
    <row r="79" spans="1:4" ht="3" customHeight="1" x14ac:dyDescent="0.2">
      <c r="A79" s="1222"/>
      <c r="B79" s="1229"/>
      <c r="C79" s="1226"/>
      <c r="D79" s="1221"/>
    </row>
    <row r="80" spans="1:4" x14ac:dyDescent="0.2">
      <c r="A80" s="1222"/>
      <c r="B80" s="1225" t="s">
        <v>2079</v>
      </c>
      <c r="C80" s="1226">
        <f>C78+1</f>
        <v>22</v>
      </c>
      <c r="D80" s="1249" t="s">
        <v>1820</v>
      </c>
    </row>
    <row r="81" spans="1:4" ht="3" customHeight="1" x14ac:dyDescent="0.2">
      <c r="A81" s="1222"/>
      <c r="B81" s="1229"/>
      <c r="C81" s="1226"/>
      <c r="D81" s="1249"/>
    </row>
    <row r="82" spans="1:4" x14ac:dyDescent="0.2">
      <c r="A82" s="1222"/>
      <c r="B82" s="1225" t="s">
        <v>2079</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2079</v>
      </c>
      <c r="C85" s="1226">
        <f>C82+1</f>
        <v>24</v>
      </c>
      <c r="D85" s="1237" t="s">
        <v>1265</v>
      </c>
    </row>
    <row r="86" spans="1:4" ht="3" customHeight="1" x14ac:dyDescent="0.2">
      <c r="A86" s="1222"/>
      <c r="B86" s="1229"/>
      <c r="C86" s="1226"/>
      <c r="D86" s="1237"/>
    </row>
    <row r="87" spans="1:4" x14ac:dyDescent="0.2">
      <c r="A87" s="1222"/>
      <c r="B87" s="1225" t="s">
        <v>2079</v>
      </c>
      <c r="C87" s="1226">
        <f>C85+1</f>
        <v>25</v>
      </c>
      <c r="D87" s="1237" t="s">
        <v>1264</v>
      </c>
    </row>
    <row r="88" spans="1:4" ht="3" customHeight="1" x14ac:dyDescent="0.2">
      <c r="A88" s="1222"/>
      <c r="B88" s="1229"/>
      <c r="C88" s="1226"/>
      <c r="D88" s="1237"/>
    </row>
    <row r="89" spans="1:4" x14ac:dyDescent="0.2">
      <c r="A89" s="1222"/>
      <c r="B89" s="1225" t="s">
        <v>2079</v>
      </c>
      <c r="C89" s="1226">
        <f>C87+1</f>
        <v>26</v>
      </c>
      <c r="D89" s="1237" t="s">
        <v>1263</v>
      </c>
    </row>
    <row r="90" spans="1:4" ht="3" customHeight="1" x14ac:dyDescent="0.2">
      <c r="A90" s="1222"/>
      <c r="B90" s="1229"/>
      <c r="C90" s="1226"/>
      <c r="D90" s="1237"/>
    </row>
    <row r="91" spans="1:4" x14ac:dyDescent="0.2">
      <c r="A91" s="1222"/>
      <c r="B91" s="1225" t="s">
        <v>2079</v>
      </c>
      <c r="C91" s="1226">
        <f>C89+1</f>
        <v>27</v>
      </c>
      <c r="D91" s="1237" t="s">
        <v>1822</v>
      </c>
    </row>
    <row r="92" spans="1:4" x14ac:dyDescent="0.2">
      <c r="A92" s="1222"/>
      <c r="B92" s="1250"/>
      <c r="C92" s="1244" t="s">
        <v>2108</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2079</v>
      </c>
      <c r="C96" s="1226">
        <f>C91+1</f>
        <v>28</v>
      </c>
      <c r="D96" s="1237" t="s">
        <v>1823</v>
      </c>
    </row>
    <row r="97" spans="1:4" ht="3" customHeight="1" x14ac:dyDescent="0.2">
      <c r="A97" s="1222"/>
      <c r="B97" s="1229"/>
      <c r="C97" s="1226"/>
      <c r="D97" s="1237"/>
    </row>
    <row r="98" spans="1:4" x14ac:dyDescent="0.2">
      <c r="A98" s="1222"/>
      <c r="B98" s="1225" t="s">
        <v>2079</v>
      </c>
      <c r="C98" s="1226">
        <f>C96+1</f>
        <v>29</v>
      </c>
      <c r="D98" s="1251" t="s">
        <v>1824</v>
      </c>
    </row>
    <row r="99" spans="1:4" ht="3" customHeight="1" x14ac:dyDescent="0.2">
      <c r="A99" s="1222"/>
      <c r="B99" s="1229"/>
      <c r="C99" s="1226"/>
      <c r="D99" s="1251"/>
    </row>
    <row r="100" spans="1:4" x14ac:dyDescent="0.2">
      <c r="A100" s="1222"/>
      <c r="B100" s="1225" t="s">
        <v>2079</v>
      </c>
      <c r="C100" s="1226">
        <f>C98+1</f>
        <v>30</v>
      </c>
      <c r="D100" s="1237" t="s">
        <v>1825</v>
      </c>
    </row>
    <row r="101" spans="1:4" ht="3" customHeight="1" x14ac:dyDescent="0.2">
      <c r="A101" s="1222"/>
      <c r="B101" s="1229"/>
      <c r="C101" s="1226"/>
      <c r="D101" s="1252"/>
    </row>
    <row r="102" spans="1:4" x14ac:dyDescent="0.2">
      <c r="A102" s="1222"/>
      <c r="B102" s="1225" t="s">
        <v>2079</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971" t="s">
        <v>2079</v>
      </c>
      <c r="C106" s="1226">
        <f>C102+1</f>
        <v>32</v>
      </c>
      <c r="D106" s="1221" t="s">
        <v>1661</v>
      </c>
    </row>
    <row r="107" spans="1:4" ht="3" customHeight="1" x14ac:dyDescent="0.2">
      <c r="A107" s="1222"/>
      <c r="B107" s="1970"/>
      <c r="C107" s="1226"/>
      <c r="D107" s="1221"/>
    </row>
    <row r="108" spans="1:4" x14ac:dyDescent="0.2">
      <c r="A108" s="1222"/>
      <c r="B108" s="1971" t="s">
        <v>2079</v>
      </c>
      <c r="C108" s="1226">
        <v>33</v>
      </c>
      <c r="D108" s="1221" t="s">
        <v>1826</v>
      </c>
    </row>
    <row r="109" spans="1:4" ht="3" customHeight="1" x14ac:dyDescent="0.2">
      <c r="A109" s="1222"/>
      <c r="B109" s="1970"/>
      <c r="C109" s="1226"/>
      <c r="D109" s="1221"/>
    </row>
    <row r="110" spans="1:4" x14ac:dyDescent="0.2">
      <c r="A110" s="1222"/>
      <c r="B110" s="1971" t="s">
        <v>2108</v>
      </c>
      <c r="C110" s="1226">
        <f>C108+1</f>
        <v>34</v>
      </c>
      <c r="D110" s="1221" t="s">
        <v>1260</v>
      </c>
    </row>
    <row r="111" spans="1:4" ht="3" customHeight="1" x14ac:dyDescent="0.2">
      <c r="A111" s="1222"/>
      <c r="B111" s="1970"/>
      <c r="C111" s="1226"/>
      <c r="D111" s="1221"/>
    </row>
    <row r="112" spans="1:4" x14ac:dyDescent="0.2">
      <c r="A112" s="1222"/>
      <c r="B112" s="1971" t="s">
        <v>2108</v>
      </c>
      <c r="C112" s="1226">
        <f>C110+1</f>
        <v>35</v>
      </c>
      <c r="D112" s="1221" t="s">
        <v>1259</v>
      </c>
    </row>
    <row r="113" spans="1:4" ht="11.25" customHeight="1" x14ac:dyDescent="0.2">
      <c r="A113" s="1222"/>
      <c r="B113" s="1969"/>
      <c r="C113" s="1226"/>
      <c r="D113" s="1254" t="s">
        <v>1258</v>
      </c>
    </row>
    <row r="114" spans="1:4" ht="3" customHeight="1" x14ac:dyDescent="0.2">
      <c r="A114" s="1222"/>
      <c r="B114" s="1968"/>
      <c r="C114" s="1226"/>
      <c r="D114" s="1254"/>
    </row>
    <row r="115" spans="1:4" x14ac:dyDescent="0.2">
      <c r="A115" s="1222"/>
      <c r="B115" s="1971" t="s">
        <v>2108</v>
      </c>
      <c r="C115" s="1226">
        <f>C112+1</f>
        <v>36</v>
      </c>
      <c r="D115" s="1237" t="s">
        <v>1257</v>
      </c>
    </row>
    <row r="116" spans="1:4" ht="3" customHeight="1" x14ac:dyDescent="0.2">
      <c r="A116" s="1222"/>
      <c r="B116" s="1970"/>
      <c r="C116" s="1226"/>
      <c r="D116" s="1237"/>
    </row>
    <row r="117" spans="1:4" x14ac:dyDescent="0.2">
      <c r="A117" s="1222"/>
      <c r="B117" s="1971" t="s">
        <v>2108</v>
      </c>
      <c r="C117" s="1226">
        <f>C115+1</f>
        <v>37</v>
      </c>
      <c r="D117" s="1237" t="s">
        <v>1827</v>
      </c>
    </row>
    <row r="118" spans="1:4" ht="3" customHeight="1" x14ac:dyDescent="0.2">
      <c r="A118" s="1222"/>
      <c r="B118" s="1970"/>
      <c r="C118" s="1226"/>
      <c r="D118" s="1237"/>
    </row>
    <row r="119" spans="1:4" x14ac:dyDescent="0.2">
      <c r="A119" s="1222"/>
      <c r="B119" s="1971" t="s">
        <v>2108</v>
      </c>
      <c r="C119" s="1226">
        <f>C117+1</f>
        <v>38</v>
      </c>
      <c r="D119" s="1237" t="s">
        <v>1828</v>
      </c>
    </row>
    <row r="120" spans="1:4" ht="10.5" customHeight="1" x14ac:dyDescent="0.2">
      <c r="A120" s="1222"/>
      <c r="B120" s="1967"/>
      <c r="C120" s="1226"/>
      <c r="D120" s="1237" t="s">
        <v>1256</v>
      </c>
    </row>
    <row r="121" spans="1:4" ht="10.5" customHeight="1" x14ac:dyDescent="0.2">
      <c r="A121" s="1222"/>
      <c r="B121" s="1967"/>
      <c r="C121" s="1226"/>
      <c r="D121" s="1237" t="s">
        <v>1255</v>
      </c>
    </row>
    <row r="122" spans="1:4" ht="3" customHeight="1" x14ac:dyDescent="0.2">
      <c r="A122" s="1222"/>
      <c r="B122" s="1967"/>
      <c r="C122" s="1226"/>
      <c r="D122" s="1237"/>
    </row>
    <row r="123" spans="1:4" x14ac:dyDescent="0.2">
      <c r="A123" s="1222"/>
      <c r="B123" s="1971" t="s">
        <v>2079</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5"/>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64" t="str">
        <f>'Single Audit Cover'!A7</f>
        <v xml:space="preserve">Winnebago County Special Education Cooperative </v>
      </c>
      <c r="B1" s="2464"/>
      <c r="C1" s="2464"/>
      <c r="D1" s="2464"/>
      <c r="E1" s="2464"/>
    </row>
    <row r="2" spans="1:5" x14ac:dyDescent="0.2">
      <c r="A2" s="2465">
        <f>'Single Audit Cover'!E7</f>
        <v>4101140061</v>
      </c>
      <c r="B2" s="2465"/>
      <c r="C2" s="2465"/>
      <c r="D2" s="2465"/>
      <c r="E2" s="2465"/>
    </row>
    <row r="3" spans="1:5" ht="4.5" customHeight="1" x14ac:dyDescent="0.2"/>
    <row r="4" spans="1:5" x14ac:dyDescent="0.2">
      <c r="A4" s="2464" t="s">
        <v>1307</v>
      </c>
      <c r="B4" s="2464"/>
      <c r="C4" s="2464"/>
      <c r="D4" s="2464"/>
      <c r="E4" s="2464"/>
    </row>
    <row r="5" spans="1:5" x14ac:dyDescent="0.2">
      <c r="A5" s="2467" t="str">
        <f>'Single Audit Cover'!A4</f>
        <v>Year Ending June 30, 2018</v>
      </c>
      <c r="B5" s="2467"/>
      <c r="C5" s="2467"/>
      <c r="D5" s="2467"/>
      <c r="E5" s="2467"/>
    </row>
    <row r="6" spans="1:5" x14ac:dyDescent="0.2">
      <c r="A6" s="2464" t="s">
        <v>1306</v>
      </c>
      <c r="B6" s="2464"/>
      <c r="C6" s="2464"/>
      <c r="D6" s="2464"/>
      <c r="E6" s="2464"/>
    </row>
    <row r="8" spans="1:5" x14ac:dyDescent="0.2">
      <c r="A8" s="1258" t="s">
        <v>1305</v>
      </c>
    </row>
    <row r="10" spans="1:5" x14ac:dyDescent="0.2">
      <c r="A10" s="1259" t="s">
        <v>1304</v>
      </c>
      <c r="B10" s="1260" t="s">
        <v>1303</v>
      </c>
      <c r="C10" s="1260"/>
      <c r="D10" s="1261">
        <f>SUM('Acct Summary 7-8'!C7:K7)</f>
        <v>2407204</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-203628</v>
      </c>
    </row>
    <row r="19" spans="1:4" ht="13.5" thickBot="1" x14ac:dyDescent="0.25">
      <c r="A19" s="1263" t="s">
        <v>1297</v>
      </c>
      <c r="D19" s="1264">
        <f>SUM(D10:D17)</f>
        <v>2203576</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66"/>
      <c r="B24" s="2466"/>
      <c r="D24" s="1266"/>
    </row>
    <row r="25" spans="1:4" x14ac:dyDescent="0.2">
      <c r="A25" s="2463"/>
      <c r="B25" s="2463"/>
      <c r="D25" s="1266"/>
    </row>
    <row r="26" spans="1:4" x14ac:dyDescent="0.2">
      <c r="A26" s="2463"/>
      <c r="B26" s="2463"/>
      <c r="D26" s="1266"/>
    </row>
    <row r="27" spans="1:4" x14ac:dyDescent="0.2">
      <c r="A27" s="2463"/>
      <c r="B27" s="2463"/>
      <c r="D27" s="1266"/>
    </row>
    <row r="28" spans="1:4" x14ac:dyDescent="0.2">
      <c r="A28" s="2463"/>
      <c r="B28" s="2463"/>
      <c r="D28" s="1266"/>
    </row>
    <row r="29" spans="1:4" x14ac:dyDescent="0.2">
      <c r="A29" s="2463"/>
      <c r="B29" s="2463"/>
      <c r="D29" s="1266"/>
    </row>
    <row r="30" spans="1:4" x14ac:dyDescent="0.2">
      <c r="A30" s="2463"/>
      <c r="B30" s="2463"/>
      <c r="D30" s="1266"/>
    </row>
    <row r="32" spans="1:4" x14ac:dyDescent="0.2">
      <c r="A32" s="1258" t="s">
        <v>1295</v>
      </c>
      <c r="D32" s="1261">
        <f>SUM(D19:D30)</f>
        <v>2203576</v>
      </c>
    </row>
    <row r="33" spans="1:4" x14ac:dyDescent="0.2">
      <c r="D33" s="1267"/>
    </row>
    <row r="34" spans="1:4" x14ac:dyDescent="0.2">
      <c r="A34" s="317" t="s">
        <v>1294</v>
      </c>
    </row>
    <row r="35" spans="1:4" x14ac:dyDescent="0.2">
      <c r="A35" s="317" t="s">
        <v>1293</v>
      </c>
      <c r="B35" s="1256" t="s">
        <v>1292</v>
      </c>
      <c r="D35" s="1268">
        <f>' SEFA (2)'!F27</f>
        <v>2203576</v>
      </c>
    </row>
    <row r="37" spans="1:4" x14ac:dyDescent="0.2">
      <c r="A37" s="1258" t="s">
        <v>1291</v>
      </c>
    </row>
    <row r="39" spans="1:4" ht="13.35" customHeight="1" x14ac:dyDescent="0.2">
      <c r="A39" s="1265" t="s">
        <v>1290</v>
      </c>
    </row>
    <row r="40" spans="1:4" x14ac:dyDescent="0.2">
      <c r="A40" s="2463"/>
      <c r="B40" s="2463"/>
      <c r="D40" s="1266"/>
    </row>
    <row r="41" spans="1:4" x14ac:dyDescent="0.2">
      <c r="A41" s="2463"/>
      <c r="B41" s="2463"/>
      <c r="D41" s="1269"/>
    </row>
    <row r="42" spans="1:4" x14ac:dyDescent="0.2">
      <c r="A42" s="2463"/>
      <c r="B42" s="2463"/>
      <c r="D42" s="1269"/>
    </row>
    <row r="43" spans="1:4" x14ac:dyDescent="0.2">
      <c r="A43" s="2463"/>
      <c r="B43" s="2463"/>
      <c r="D43" s="1269"/>
    </row>
    <row r="44" spans="1:4" x14ac:dyDescent="0.2">
      <c r="A44" s="2463"/>
      <c r="B44" s="2463"/>
      <c r="D44" s="1269"/>
    </row>
    <row r="45" spans="1:4" x14ac:dyDescent="0.2">
      <c r="A45" s="2463"/>
      <c r="B45" s="2463"/>
      <c r="D45" s="1269"/>
    </row>
    <row r="47" spans="1:4" x14ac:dyDescent="0.2">
      <c r="B47" s="1270" t="s">
        <v>1289</v>
      </c>
      <c r="C47" s="1270"/>
      <c r="D47" s="1271">
        <f>SUM(D35:D45)</f>
        <v>2203576</v>
      </c>
    </row>
    <row r="49" spans="2:4" x14ac:dyDescent="0.2">
      <c r="B49" s="1270" t="s">
        <v>1288</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zoomScaleNormal="100" workbookViewId="0">
      <selection activeCell="A41" sqref="A41"/>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47" t="str">
        <f>'Single Audit Cover'!A7</f>
        <v xml:space="preserve">Winnebago County Special Education Cooperative </v>
      </c>
      <c r="C1" s="2468"/>
      <c r="D1" s="2468"/>
      <c r="E1" s="2468"/>
      <c r="F1" s="2468"/>
      <c r="G1" s="2468"/>
      <c r="H1" s="2468"/>
      <c r="I1" s="2468"/>
      <c r="J1" s="2468"/>
      <c r="K1" s="2468"/>
      <c r="L1" s="2468"/>
      <c r="M1" s="2468"/>
    </row>
    <row r="2" spans="2:14" ht="15" x14ac:dyDescent="0.2">
      <c r="B2" s="2469">
        <f>'Single Audit Cover'!E7</f>
        <v>4101140061</v>
      </c>
      <c r="C2" s="2469"/>
      <c r="D2" s="2469"/>
      <c r="E2" s="2469"/>
      <c r="F2" s="2469"/>
      <c r="G2" s="2469"/>
      <c r="H2" s="2469"/>
      <c r="I2" s="2469"/>
      <c r="J2" s="2469"/>
      <c r="K2" s="2469"/>
      <c r="L2" s="2469"/>
      <c r="M2" s="2469"/>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x14ac:dyDescent="0.2">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t="s">
        <v>2129</v>
      </c>
      <c r="C11" s="1336"/>
      <c r="D11" s="1337"/>
      <c r="E11" s="1338"/>
      <c r="F11" s="1338"/>
      <c r="G11" s="1338"/>
      <c r="H11" s="1338"/>
      <c r="I11" s="1338"/>
      <c r="J11" s="1338"/>
      <c r="K11" s="1338"/>
      <c r="L11" s="1338"/>
      <c r="M11" s="1338"/>
    </row>
    <row r="12" spans="2:14" ht="20.100000000000001" customHeight="1" x14ac:dyDescent="0.2">
      <c r="B12" s="1335" t="s">
        <v>2131</v>
      </c>
      <c r="C12" s="1339"/>
      <c r="D12" s="1340"/>
      <c r="E12" s="1341"/>
      <c r="F12" s="1341"/>
      <c r="G12" s="1341"/>
      <c r="H12" s="1341"/>
      <c r="I12" s="1341"/>
      <c r="J12" s="1341"/>
      <c r="K12" s="1341"/>
      <c r="L12" s="1338"/>
      <c r="M12" s="1341"/>
    </row>
    <row r="13" spans="2:14" ht="19.5" customHeight="1" x14ac:dyDescent="0.2">
      <c r="B13" s="1335" t="s">
        <v>2137</v>
      </c>
      <c r="C13" s="1339" t="s">
        <v>2110</v>
      </c>
      <c r="D13" s="1340" t="s">
        <v>2130</v>
      </c>
      <c r="E13" s="1341">
        <v>174993</v>
      </c>
      <c r="F13" s="1341">
        <v>0</v>
      </c>
      <c r="G13" s="1341">
        <v>0</v>
      </c>
      <c r="H13" s="1341">
        <v>0</v>
      </c>
      <c r="I13" s="1341">
        <v>0</v>
      </c>
      <c r="J13" s="1341">
        <v>0</v>
      </c>
      <c r="K13" s="1341">
        <v>0</v>
      </c>
      <c r="L13" s="1338">
        <f t="shared" ref="L13:L27" si="0">+G13+I13+K13</f>
        <v>0</v>
      </c>
      <c r="M13" s="1341">
        <v>2033337</v>
      </c>
    </row>
    <row r="14" spans="2:14" ht="19.5" customHeight="1" x14ac:dyDescent="0.2">
      <c r="B14" s="1962" t="s">
        <v>2134</v>
      </c>
      <c r="C14" s="1339" t="s">
        <v>2110</v>
      </c>
      <c r="D14" s="1340" t="s">
        <v>2132</v>
      </c>
      <c r="E14" s="1341">
        <v>1600252</v>
      </c>
      <c r="F14" s="1341">
        <v>153411</v>
      </c>
      <c r="G14" s="1341">
        <v>1831189</v>
      </c>
      <c r="H14" s="1341">
        <v>1724449</v>
      </c>
      <c r="I14" s="1963">
        <v>59348</v>
      </c>
      <c r="J14" s="1341">
        <v>59348</v>
      </c>
      <c r="K14" s="1341">
        <v>0</v>
      </c>
      <c r="L14" s="1338">
        <f t="shared" si="0"/>
        <v>1890537</v>
      </c>
      <c r="M14" s="1341">
        <v>1982514</v>
      </c>
    </row>
    <row r="15" spans="2:14" ht="19.5" customHeight="1" x14ac:dyDescent="0.2">
      <c r="B15" s="1962" t="s">
        <v>2134</v>
      </c>
      <c r="C15" s="1339" t="s">
        <v>2110</v>
      </c>
      <c r="D15" s="1340" t="s">
        <v>2133</v>
      </c>
      <c r="E15" s="1965">
        <v>0</v>
      </c>
      <c r="F15" s="1965">
        <v>1891486</v>
      </c>
      <c r="G15" s="1965">
        <v>0</v>
      </c>
      <c r="H15" s="1965">
        <v>0</v>
      </c>
      <c r="I15" s="1965">
        <v>1907863</v>
      </c>
      <c r="J15" s="1965">
        <v>1875518</v>
      </c>
      <c r="K15" s="1965">
        <v>122740</v>
      </c>
      <c r="L15" s="1964">
        <f t="shared" si="0"/>
        <v>2030603</v>
      </c>
      <c r="M15" s="1341">
        <v>2290456</v>
      </c>
    </row>
    <row r="16" spans="2:14" ht="19.5" customHeight="1" x14ac:dyDescent="0.2">
      <c r="B16" s="1962" t="s">
        <v>2135</v>
      </c>
      <c r="C16" s="1339"/>
      <c r="D16" s="1340"/>
      <c r="E16" s="1965">
        <f>SUM(E13:E15)</f>
        <v>1775245</v>
      </c>
      <c r="F16" s="1965">
        <f t="shared" ref="F16:K16" si="1">SUM(F13:F15)</f>
        <v>2044897</v>
      </c>
      <c r="G16" s="1965">
        <f t="shared" si="1"/>
        <v>1831189</v>
      </c>
      <c r="H16" s="1965">
        <f t="shared" si="1"/>
        <v>1724449</v>
      </c>
      <c r="I16" s="1965">
        <f t="shared" si="1"/>
        <v>1967211</v>
      </c>
      <c r="J16" s="1965">
        <f t="shared" si="1"/>
        <v>1934866</v>
      </c>
      <c r="K16" s="1965">
        <f t="shared" si="1"/>
        <v>122740</v>
      </c>
      <c r="L16" s="1964">
        <f t="shared" si="0"/>
        <v>3921140</v>
      </c>
      <c r="M16" s="1341"/>
    </row>
    <row r="17" spans="2:14" ht="19.5" customHeight="1" x14ac:dyDescent="0.2">
      <c r="B17" s="1962"/>
      <c r="C17" s="1339"/>
      <c r="D17" s="1340"/>
      <c r="E17" s="1341"/>
      <c r="F17" s="1341"/>
      <c r="G17" s="1341"/>
      <c r="H17" s="1341"/>
      <c r="I17" s="1341"/>
      <c r="J17" s="1341"/>
      <c r="K17" s="1341"/>
      <c r="L17" s="1338"/>
      <c r="M17" s="1341"/>
    </row>
    <row r="18" spans="2:14" ht="22.5" x14ac:dyDescent="0.2">
      <c r="B18" s="1962" t="s">
        <v>2136</v>
      </c>
      <c r="C18" s="1339" t="s">
        <v>2138</v>
      </c>
      <c r="D18" s="1340" t="s">
        <v>2139</v>
      </c>
      <c r="E18" s="1341">
        <v>47476</v>
      </c>
      <c r="F18" s="1341">
        <v>0</v>
      </c>
      <c r="G18" s="1341">
        <v>0</v>
      </c>
      <c r="H18" s="1341">
        <v>0</v>
      </c>
      <c r="I18" s="1341">
        <v>0</v>
      </c>
      <c r="J18" s="1341">
        <v>0</v>
      </c>
      <c r="K18" s="1341">
        <v>0</v>
      </c>
      <c r="L18" s="1338">
        <f>+G18+I18+K18</f>
        <v>0</v>
      </c>
      <c r="M18" s="1341">
        <v>87348</v>
      </c>
    </row>
    <row r="19" spans="2:14" ht="22.5" x14ac:dyDescent="0.2">
      <c r="B19" s="1962" t="s">
        <v>2136</v>
      </c>
      <c r="C19" s="1339" t="s">
        <v>2138</v>
      </c>
      <c r="D19" s="1340" t="s">
        <v>2140</v>
      </c>
      <c r="E19" s="1341">
        <v>57602</v>
      </c>
      <c r="F19" s="1341">
        <v>24334</v>
      </c>
      <c r="G19" s="1341">
        <v>85272</v>
      </c>
      <c r="H19" s="1341">
        <v>85272</v>
      </c>
      <c r="I19" s="1341">
        <v>0</v>
      </c>
      <c r="J19" s="1341">
        <v>0</v>
      </c>
      <c r="K19" s="1341">
        <v>0</v>
      </c>
      <c r="L19" s="1338">
        <f t="shared" si="0"/>
        <v>85272</v>
      </c>
      <c r="M19" s="1341">
        <v>91956</v>
      </c>
    </row>
    <row r="20" spans="2:14" ht="22.5" x14ac:dyDescent="0.2">
      <c r="B20" s="1962" t="s">
        <v>2136</v>
      </c>
      <c r="C20" s="1339" t="s">
        <v>2138</v>
      </c>
      <c r="D20" s="1340" t="s">
        <v>2141</v>
      </c>
      <c r="E20" s="1965">
        <v>0</v>
      </c>
      <c r="F20" s="1965">
        <v>84556</v>
      </c>
      <c r="G20" s="1965">
        <v>0</v>
      </c>
      <c r="H20" s="1965">
        <v>0</v>
      </c>
      <c r="I20" s="1965">
        <v>84556</v>
      </c>
      <c r="J20" s="1965">
        <v>84556</v>
      </c>
      <c r="K20" s="1965">
        <v>5425</v>
      </c>
      <c r="L20" s="1964">
        <f t="shared" si="0"/>
        <v>89981</v>
      </c>
      <c r="M20" s="1341">
        <v>103708</v>
      </c>
    </row>
    <row r="21" spans="2:14" ht="19.5" customHeight="1" x14ac:dyDescent="0.2">
      <c r="B21" s="1962" t="s">
        <v>2142</v>
      </c>
      <c r="C21" s="1339"/>
      <c r="D21" s="1340"/>
      <c r="E21" s="1965">
        <f>SUM(E18:E20)</f>
        <v>105078</v>
      </c>
      <c r="F21" s="1965">
        <f t="shared" ref="F21:K21" si="2">SUM(F18:F20)</f>
        <v>108890</v>
      </c>
      <c r="G21" s="1965">
        <f t="shared" si="2"/>
        <v>85272</v>
      </c>
      <c r="H21" s="1965">
        <f t="shared" si="2"/>
        <v>85272</v>
      </c>
      <c r="I21" s="1965">
        <f t="shared" si="2"/>
        <v>84556</v>
      </c>
      <c r="J21" s="1965">
        <f t="shared" si="2"/>
        <v>84556</v>
      </c>
      <c r="K21" s="1965">
        <f t="shared" si="2"/>
        <v>5425</v>
      </c>
      <c r="L21" s="1964">
        <f t="shared" si="0"/>
        <v>175253</v>
      </c>
      <c r="M21" s="1341"/>
    </row>
    <row r="22" spans="2:14" ht="19.5" customHeight="1" x14ac:dyDescent="0.2">
      <c r="B22" s="1962" t="s">
        <v>2143</v>
      </c>
      <c r="C22" s="1339"/>
      <c r="D22" s="1340"/>
      <c r="E22" s="1965">
        <f>+E21+E16</f>
        <v>1880323</v>
      </c>
      <c r="F22" s="1965">
        <f t="shared" ref="F22:L22" si="3">+F21+F16</f>
        <v>2153787</v>
      </c>
      <c r="G22" s="1965">
        <f t="shared" si="3"/>
        <v>1916461</v>
      </c>
      <c r="H22" s="1965">
        <f t="shared" si="3"/>
        <v>1809721</v>
      </c>
      <c r="I22" s="1965">
        <f t="shared" si="3"/>
        <v>2051767</v>
      </c>
      <c r="J22" s="1965">
        <f t="shared" si="3"/>
        <v>2019422</v>
      </c>
      <c r="K22" s="1965">
        <f t="shared" si="3"/>
        <v>128165</v>
      </c>
      <c r="L22" s="1965">
        <f t="shared" si="3"/>
        <v>4096393</v>
      </c>
      <c r="M22" s="1341"/>
    </row>
    <row r="23" spans="2:14" ht="19.5" customHeight="1" x14ac:dyDescent="0.2">
      <c r="B23" s="1962"/>
      <c r="C23" s="1339"/>
      <c r="D23" s="1340"/>
      <c r="E23" s="1341"/>
      <c r="F23" s="1341"/>
      <c r="G23" s="1341"/>
      <c r="H23" s="1341"/>
      <c r="I23" s="1341"/>
      <c r="J23" s="1341"/>
      <c r="K23" s="1341"/>
      <c r="L23" s="1338"/>
      <c r="M23" s="1341"/>
    </row>
    <row r="24" spans="2:14" ht="19.5" customHeight="1" x14ac:dyDescent="0.2">
      <c r="B24" s="1962" t="s">
        <v>2144</v>
      </c>
      <c r="C24" s="1339"/>
      <c r="D24" s="1340"/>
      <c r="E24" s="1341"/>
      <c r="F24" s="1341"/>
      <c r="G24" s="1341"/>
      <c r="H24" s="1341"/>
      <c r="I24" s="1341"/>
      <c r="J24" s="1341"/>
      <c r="K24" s="1341"/>
      <c r="L24" s="1338"/>
      <c r="M24" s="1341"/>
    </row>
    <row r="25" spans="2:14" ht="19.5" customHeight="1" x14ac:dyDescent="0.2">
      <c r="B25" s="1962" t="s">
        <v>2145</v>
      </c>
      <c r="C25" s="1339">
        <v>84.126000000000005</v>
      </c>
      <c r="D25" s="1340" t="s">
        <v>2146</v>
      </c>
      <c r="E25" s="1341">
        <v>1194</v>
      </c>
      <c r="F25" s="1341">
        <v>0</v>
      </c>
      <c r="G25" s="1341">
        <v>0</v>
      </c>
      <c r="H25" s="1341">
        <v>0</v>
      </c>
      <c r="I25" s="1341">
        <v>0</v>
      </c>
      <c r="J25" s="1341">
        <v>0</v>
      </c>
      <c r="K25" s="1341">
        <v>0</v>
      </c>
      <c r="L25" s="1338">
        <f t="shared" si="0"/>
        <v>0</v>
      </c>
      <c r="M25" s="1341">
        <v>27093</v>
      </c>
    </row>
    <row r="26" spans="2:14" ht="19.5" customHeight="1" x14ac:dyDescent="0.2">
      <c r="B26" s="1962" t="s">
        <v>2145</v>
      </c>
      <c r="C26" s="1339">
        <v>84.126000000000005</v>
      </c>
      <c r="D26" s="1340" t="s">
        <v>2147</v>
      </c>
      <c r="E26" s="1341">
        <v>19664</v>
      </c>
      <c r="F26" s="1341">
        <v>4880</v>
      </c>
      <c r="G26" s="1341">
        <v>24544</v>
      </c>
      <c r="H26" s="1341">
        <v>0</v>
      </c>
      <c r="I26" s="1341">
        <v>0</v>
      </c>
      <c r="J26" s="1341">
        <v>0</v>
      </c>
      <c r="K26" s="1341">
        <v>0</v>
      </c>
      <c r="L26" s="1338">
        <f t="shared" si="0"/>
        <v>24544</v>
      </c>
      <c r="M26" s="1341">
        <v>27093</v>
      </c>
    </row>
    <row r="27" spans="2:14" ht="19.5" customHeight="1" x14ac:dyDescent="0.2">
      <c r="B27" s="1962" t="s">
        <v>2145</v>
      </c>
      <c r="C27" s="1339">
        <v>84.126000000000005</v>
      </c>
      <c r="D27" s="1340" t="s">
        <v>2148</v>
      </c>
      <c r="E27" s="1341">
        <v>0</v>
      </c>
      <c r="F27" s="1341">
        <v>9817</v>
      </c>
      <c r="G27" s="1341">
        <v>0</v>
      </c>
      <c r="H27" s="1341">
        <v>0</v>
      </c>
      <c r="I27" s="1341">
        <v>30203</v>
      </c>
      <c r="J27" s="1341">
        <v>0</v>
      </c>
      <c r="K27" s="1341">
        <v>4254</v>
      </c>
      <c r="L27" s="1338">
        <f t="shared" si="0"/>
        <v>34457</v>
      </c>
      <c r="M27" s="1341">
        <v>44242</v>
      </c>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1837</v>
      </c>
      <c r="C29" s="1347"/>
      <c r="D29" s="1348"/>
      <c r="E29" s="1255"/>
      <c r="F29" s="1255"/>
      <c r="G29" s="1250"/>
      <c r="H29" s="1250"/>
      <c r="I29" s="1250"/>
      <c r="J29" s="1250"/>
      <c r="K29" s="1250"/>
      <c r="L29" s="1250"/>
      <c r="M29" s="1255"/>
      <c r="N29" s="1342"/>
    </row>
    <row r="30" spans="2:14" ht="8.25" customHeight="1" x14ac:dyDescent="0.2">
      <c r="B30" s="1280"/>
      <c r="C30" s="1347"/>
      <c r="D30" s="1348"/>
      <c r="E30" s="1255"/>
      <c r="F30" s="1255"/>
      <c r="G30" s="1250"/>
      <c r="H30" s="1250"/>
      <c r="I30" s="1250"/>
      <c r="J30" s="1250"/>
      <c r="K30" s="1250"/>
      <c r="L30" s="1250"/>
      <c r="M30" s="1255"/>
      <c r="N30" s="1342"/>
    </row>
    <row r="31" spans="2:14" x14ac:dyDescent="0.2">
      <c r="B31" s="1349" t="s">
        <v>1948</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1838</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1839</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1840</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1841</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topLeftCell="A4" zoomScaleNormal="100" workbookViewId="0">
      <selection activeCell="A41" sqref="A41"/>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47" t="str">
        <f>'Single Audit Cover'!A7</f>
        <v xml:space="preserve">Winnebago County Special Education Cooperative </v>
      </c>
      <c r="C1" s="2468"/>
      <c r="D1" s="2468"/>
      <c r="E1" s="2468"/>
      <c r="F1" s="2468"/>
      <c r="G1" s="2468"/>
      <c r="H1" s="2468"/>
      <c r="I1" s="2468"/>
      <c r="J1" s="2468"/>
      <c r="K1" s="2468"/>
      <c r="L1" s="2468"/>
      <c r="M1" s="2468"/>
    </row>
    <row r="2" spans="2:14" ht="15" x14ac:dyDescent="0.2">
      <c r="B2" s="2469">
        <f>'Single Audit Cover'!E7</f>
        <v>4101140061</v>
      </c>
      <c r="C2" s="2469"/>
      <c r="D2" s="2469"/>
      <c r="E2" s="2469"/>
      <c r="F2" s="2469"/>
      <c r="G2" s="2469"/>
      <c r="H2" s="2469"/>
      <c r="I2" s="2469"/>
      <c r="J2" s="2469"/>
      <c r="K2" s="2469"/>
      <c r="L2" s="2469"/>
      <c r="M2" s="2469"/>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x14ac:dyDescent="0.2">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t="s">
        <v>2149</v>
      </c>
      <c r="C11" s="1339"/>
      <c r="D11" s="1340"/>
      <c r="E11" s="1965">
        <v>0</v>
      </c>
      <c r="F11" s="1965">
        <v>0</v>
      </c>
      <c r="G11" s="1965">
        <v>83084</v>
      </c>
      <c r="H11" s="1965">
        <v>0</v>
      </c>
      <c r="I11" s="1965">
        <v>80949</v>
      </c>
      <c r="J11" s="1965">
        <v>0</v>
      </c>
      <c r="K11" s="1965">
        <v>0</v>
      </c>
      <c r="L11" s="1964">
        <f>+G11+I11+K11</f>
        <v>164033</v>
      </c>
      <c r="M11" s="1341"/>
    </row>
    <row r="12" spans="2:14" ht="20.100000000000001" customHeight="1" x14ac:dyDescent="0.2">
      <c r="B12" s="1335" t="s">
        <v>2151</v>
      </c>
      <c r="C12" s="1339"/>
      <c r="D12" s="1340"/>
      <c r="E12" s="1965">
        <f>+E11+' SEFA'!E27+' SEFA'!E26+' SEFA'!E25</f>
        <v>20858</v>
      </c>
      <c r="F12" s="1965">
        <f>+F11+' SEFA'!F27+' SEFA'!F26+' SEFA'!F25</f>
        <v>14697</v>
      </c>
      <c r="G12" s="1965">
        <f>+G11+' SEFA'!G27+' SEFA'!G26+' SEFA'!G25</f>
        <v>107628</v>
      </c>
      <c r="H12" s="1965">
        <f>+H11+' SEFA'!H27+' SEFA'!H26+' SEFA'!H25</f>
        <v>0</v>
      </c>
      <c r="I12" s="1965">
        <f>+I11+' SEFA'!I27+' SEFA'!I26+' SEFA'!I25</f>
        <v>111152</v>
      </c>
      <c r="J12" s="1965">
        <f>+J11+' SEFA'!J27+' SEFA'!J26+' SEFA'!J25</f>
        <v>0</v>
      </c>
      <c r="K12" s="1965">
        <f>+K11+' SEFA'!K27+' SEFA'!K26+' SEFA'!K25</f>
        <v>4254</v>
      </c>
      <c r="L12" s="1964">
        <f t="shared" ref="L12:L27" si="0">+G12+I12+K12</f>
        <v>223034</v>
      </c>
      <c r="M12" s="1341"/>
    </row>
    <row r="13" spans="2:14" ht="20.100000000000001" customHeight="1" x14ac:dyDescent="0.2">
      <c r="B13" s="1335" t="s">
        <v>2150</v>
      </c>
      <c r="C13" s="1339"/>
      <c r="D13" s="1340"/>
      <c r="E13" s="1965">
        <f>SUM(E12)</f>
        <v>20858</v>
      </c>
      <c r="F13" s="1965">
        <f t="shared" ref="F13:K13" si="1">SUM(F12)</f>
        <v>14697</v>
      </c>
      <c r="G13" s="1965">
        <f t="shared" si="1"/>
        <v>107628</v>
      </c>
      <c r="H13" s="1965">
        <f t="shared" si="1"/>
        <v>0</v>
      </c>
      <c r="I13" s="1965">
        <f t="shared" si="1"/>
        <v>111152</v>
      </c>
      <c r="J13" s="1965">
        <f t="shared" si="1"/>
        <v>0</v>
      </c>
      <c r="K13" s="1965">
        <f t="shared" si="1"/>
        <v>4254</v>
      </c>
      <c r="L13" s="1964">
        <f t="shared" ref="L13" si="2">+G13+I13+K13</f>
        <v>223034</v>
      </c>
      <c r="M13" s="1341"/>
    </row>
    <row r="14" spans="2:14" ht="20.100000000000001" customHeight="1" x14ac:dyDescent="0.2">
      <c r="B14" s="1335"/>
      <c r="C14" s="1339"/>
      <c r="D14" s="1340"/>
      <c r="E14" s="1341"/>
      <c r="F14" s="1341"/>
      <c r="G14" s="1341"/>
      <c r="H14" s="1341"/>
      <c r="I14" s="1341"/>
      <c r="J14" s="1341"/>
      <c r="K14" s="1341"/>
      <c r="L14" s="1338"/>
      <c r="M14" s="1341"/>
    </row>
    <row r="15" spans="2:14" ht="22.5" x14ac:dyDescent="0.2">
      <c r="B15" s="1335" t="s">
        <v>2152</v>
      </c>
      <c r="C15" s="1339"/>
      <c r="D15" s="1340"/>
      <c r="E15" s="1341"/>
      <c r="F15" s="1341"/>
      <c r="G15" s="1341"/>
      <c r="H15" s="1341"/>
      <c r="I15" s="1341"/>
      <c r="J15" s="1341"/>
      <c r="K15" s="1341"/>
      <c r="L15" s="1338"/>
      <c r="M15" s="1341"/>
    </row>
    <row r="16" spans="2:14" ht="22.5" x14ac:dyDescent="0.2">
      <c r="B16" s="1335" t="s">
        <v>2153</v>
      </c>
      <c r="C16" s="1339"/>
      <c r="D16" s="1340"/>
      <c r="E16" s="1341"/>
      <c r="F16" s="1341"/>
      <c r="G16" s="1341"/>
      <c r="H16" s="1341"/>
      <c r="I16" s="1341"/>
      <c r="J16" s="1341"/>
      <c r="K16" s="1341"/>
      <c r="L16" s="1338"/>
      <c r="M16" s="1341"/>
    </row>
    <row r="17" spans="2:14" ht="20.100000000000001" customHeight="1" x14ac:dyDescent="0.2">
      <c r="B17" s="1335" t="s">
        <v>2154</v>
      </c>
      <c r="C17" s="1339">
        <v>93.778000000000006</v>
      </c>
      <c r="D17" s="1340" t="s">
        <v>2155</v>
      </c>
      <c r="E17" s="1341">
        <v>15368</v>
      </c>
      <c r="F17" s="1341">
        <v>0</v>
      </c>
      <c r="G17" s="1341">
        <v>0</v>
      </c>
      <c r="H17" s="1341">
        <v>0</v>
      </c>
      <c r="I17" s="1341">
        <v>0</v>
      </c>
      <c r="J17" s="1341">
        <v>0</v>
      </c>
      <c r="K17" s="1341">
        <v>0</v>
      </c>
      <c r="L17" s="1338">
        <f t="shared" si="0"/>
        <v>0</v>
      </c>
      <c r="M17" s="1341" t="s">
        <v>2108</v>
      </c>
    </row>
    <row r="18" spans="2:14" ht="20.100000000000001" customHeight="1" x14ac:dyDescent="0.2">
      <c r="B18" s="1335" t="s">
        <v>2154</v>
      </c>
      <c r="C18" s="1339">
        <v>93.778000000000006</v>
      </c>
      <c r="D18" s="1340" t="s">
        <v>2156</v>
      </c>
      <c r="E18" s="1341">
        <v>36844</v>
      </c>
      <c r="F18" s="1341">
        <v>9378</v>
      </c>
      <c r="G18" s="1341">
        <v>36844</v>
      </c>
      <c r="H18" s="1341">
        <v>0</v>
      </c>
      <c r="I18" s="1341">
        <v>9378</v>
      </c>
      <c r="J18" s="1341">
        <v>0</v>
      </c>
      <c r="K18" s="1341">
        <v>0</v>
      </c>
      <c r="L18" s="1338">
        <f t="shared" si="0"/>
        <v>46222</v>
      </c>
      <c r="M18" s="1341" t="s">
        <v>2108</v>
      </c>
    </row>
    <row r="19" spans="2:14" ht="20.100000000000001" customHeight="1" x14ac:dyDescent="0.2">
      <c r="B19" s="1335" t="s">
        <v>2154</v>
      </c>
      <c r="C19" s="1339">
        <v>93.778000000000006</v>
      </c>
      <c r="D19" s="1340" t="s">
        <v>2157</v>
      </c>
      <c r="E19" s="1965">
        <v>0</v>
      </c>
      <c r="F19" s="1965">
        <v>25714</v>
      </c>
      <c r="G19" s="1965">
        <v>0</v>
      </c>
      <c r="H19" s="1965">
        <v>0</v>
      </c>
      <c r="I19" s="1965">
        <v>25714</v>
      </c>
      <c r="J19" s="1965">
        <v>0</v>
      </c>
      <c r="K19" s="1965">
        <v>0</v>
      </c>
      <c r="L19" s="1964">
        <f t="shared" si="0"/>
        <v>25714</v>
      </c>
      <c r="M19" s="1341" t="s">
        <v>2108</v>
      </c>
    </row>
    <row r="20" spans="2:14" ht="20.100000000000001" customHeight="1" x14ac:dyDescent="0.2">
      <c r="B20" s="1335" t="s">
        <v>2158</v>
      </c>
      <c r="C20" s="1339"/>
      <c r="D20" s="1340"/>
      <c r="E20" s="1965">
        <f>SUM(E17:E19)</f>
        <v>52212</v>
      </c>
      <c r="F20" s="1965">
        <f t="shared" ref="F20:K20" si="3">SUM(F17:F19)</f>
        <v>35092</v>
      </c>
      <c r="G20" s="1965">
        <f t="shared" si="3"/>
        <v>36844</v>
      </c>
      <c r="H20" s="1965">
        <f t="shared" si="3"/>
        <v>0</v>
      </c>
      <c r="I20" s="1965">
        <f t="shared" si="3"/>
        <v>35092</v>
      </c>
      <c r="J20" s="1965">
        <f t="shared" si="3"/>
        <v>0</v>
      </c>
      <c r="K20" s="1965">
        <f t="shared" si="3"/>
        <v>0</v>
      </c>
      <c r="L20" s="1964">
        <f t="shared" si="0"/>
        <v>71936</v>
      </c>
      <c r="M20" s="1341"/>
    </row>
    <row r="21" spans="2:14" ht="20.100000000000001" customHeight="1" x14ac:dyDescent="0.2">
      <c r="B21" s="1335" t="s">
        <v>2159</v>
      </c>
      <c r="C21" s="1339"/>
      <c r="D21" s="1340"/>
      <c r="E21" s="1965">
        <f>SUM(E20)</f>
        <v>52212</v>
      </c>
      <c r="F21" s="1965">
        <f t="shared" ref="F21:K21" si="4">SUM(F20)</f>
        <v>35092</v>
      </c>
      <c r="G21" s="1965">
        <f t="shared" si="4"/>
        <v>36844</v>
      </c>
      <c r="H21" s="1965">
        <f t="shared" si="4"/>
        <v>0</v>
      </c>
      <c r="I21" s="1965">
        <f t="shared" si="4"/>
        <v>35092</v>
      </c>
      <c r="J21" s="1965">
        <f t="shared" si="4"/>
        <v>0</v>
      </c>
      <c r="K21" s="1965">
        <f t="shared" si="4"/>
        <v>0</v>
      </c>
      <c r="L21" s="1964">
        <f t="shared" si="0"/>
        <v>71936</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2472" t="s">
        <v>2160</v>
      </c>
      <c r="C23" s="1339"/>
      <c r="D23" s="1340"/>
      <c r="E23" s="1341"/>
      <c r="F23" s="1341"/>
      <c r="G23" s="1341"/>
      <c r="H23" s="1341"/>
      <c r="I23" s="1341"/>
      <c r="J23" s="1341"/>
      <c r="K23" s="1341"/>
      <c r="L23" s="1338">
        <f t="shared" si="0"/>
        <v>0</v>
      </c>
      <c r="M23" s="1341"/>
    </row>
    <row r="24" spans="2:14" ht="20.100000000000001" customHeight="1" x14ac:dyDescent="0.2">
      <c r="B24" s="2473"/>
      <c r="C24" s="1339"/>
      <c r="D24" s="1340"/>
      <c r="E24" s="1341"/>
      <c r="F24" s="1341"/>
      <c r="G24" s="1341"/>
      <c r="H24" s="1341"/>
      <c r="I24" s="1341"/>
      <c r="J24" s="1341"/>
      <c r="K24" s="1341"/>
      <c r="L24" s="1338">
        <f t="shared" si="0"/>
        <v>0</v>
      </c>
      <c r="M24" s="1341"/>
    </row>
    <row r="25" spans="2:14" ht="20.100000000000001" customHeight="1" x14ac:dyDescent="0.2">
      <c r="B25" s="2474"/>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966" t="s">
        <v>2161</v>
      </c>
      <c r="C27" s="1339"/>
      <c r="D27" s="1340"/>
      <c r="E27" s="1965">
        <f>+E21+E13+' SEFA'!E22</f>
        <v>1953393</v>
      </c>
      <c r="F27" s="1965">
        <f>+F21+F13+' SEFA'!F22</f>
        <v>2203576</v>
      </c>
      <c r="G27" s="1965">
        <f>+G21+G13+' SEFA'!G22</f>
        <v>2060933</v>
      </c>
      <c r="H27" s="1965">
        <f>+H21+H13+' SEFA'!H22</f>
        <v>1809721</v>
      </c>
      <c r="I27" s="1965">
        <f>+I21+I13+' SEFA'!I22</f>
        <v>2198011</v>
      </c>
      <c r="J27" s="1965">
        <f>+J21+J13+' SEFA'!J22</f>
        <v>2019422</v>
      </c>
      <c r="K27" s="1965">
        <f>+K21+K13+' SEFA'!K22</f>
        <v>132419</v>
      </c>
      <c r="L27" s="1964">
        <f t="shared" si="0"/>
        <v>4391363</v>
      </c>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1837</v>
      </c>
      <c r="C29" s="1347"/>
      <c r="D29" s="1348"/>
      <c r="E29" s="1255"/>
      <c r="F29" s="1255"/>
      <c r="G29" s="1250"/>
      <c r="H29" s="1250"/>
      <c r="I29" s="1250"/>
      <c r="J29" s="1250"/>
      <c r="K29" s="1250"/>
      <c r="L29" s="1250"/>
      <c r="M29" s="1255"/>
      <c r="N29" s="1342"/>
    </row>
    <row r="30" spans="2:14" ht="8.25" customHeight="1" x14ac:dyDescent="0.2">
      <c r="B30" s="1280"/>
      <c r="C30" s="1347"/>
      <c r="D30" s="1348"/>
      <c r="E30" s="1255"/>
      <c r="F30" s="1255"/>
      <c r="G30" s="1250"/>
      <c r="H30" s="1250"/>
      <c r="I30" s="1250"/>
      <c r="J30" s="1250"/>
      <c r="K30" s="1250"/>
      <c r="L30" s="1250"/>
      <c r="M30" s="1255"/>
      <c r="N30" s="1342"/>
    </row>
    <row r="31" spans="2:14" x14ac:dyDescent="0.2">
      <c r="B31" s="1349" t="s">
        <v>1948</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1838</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1839</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1840</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1841</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5">
    <mergeCell ref="B1:M1"/>
    <mergeCell ref="B2:M2"/>
    <mergeCell ref="B3:M3"/>
    <mergeCell ref="B4:M4"/>
    <mergeCell ref="B23:B25"/>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A41" sqref="A4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2173</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34"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 xml:space="preserve">Winnebago County Special Education Cooperative </v>
      </c>
      <c r="B1" s="2484"/>
      <c r="C1" s="2484"/>
      <c r="D1" s="2484"/>
      <c r="E1" s="2484"/>
      <c r="F1" s="2484"/>
    </row>
    <row r="2" spans="1:7" ht="13.5" customHeight="1" x14ac:dyDescent="0.2">
      <c r="A2" s="2469">
        <f>'Single Audit Cover'!E7</f>
        <v>4101140061</v>
      </c>
      <c r="B2" s="2469"/>
      <c r="C2" s="2469"/>
      <c r="D2" s="2469"/>
      <c r="E2" s="2469"/>
      <c r="F2" s="2469"/>
      <c r="G2" s="1273"/>
    </row>
    <row r="3" spans="1:7" ht="15.75" customHeight="1" x14ac:dyDescent="0.2">
      <c r="A3" s="2485" t="s">
        <v>1333</v>
      </c>
      <c r="B3" s="2485"/>
      <c r="C3" s="2485"/>
      <c r="D3" s="2485"/>
      <c r="E3" s="2485"/>
      <c r="F3" s="2485"/>
    </row>
    <row r="4" spans="1:7" ht="13.5" customHeight="1" x14ac:dyDescent="0.2">
      <c r="A4" s="2486" t="str">
        <f>'Single Audit Cover'!A4</f>
        <v>Year Ending June 30, 2018</v>
      </c>
      <c r="B4" s="2486"/>
      <c r="C4" s="2486"/>
      <c r="D4" s="2486"/>
      <c r="E4" s="2486"/>
      <c r="F4" s="2486"/>
    </row>
    <row r="5" spans="1:7" ht="8.25" customHeight="1" x14ac:dyDescent="0.2">
      <c r="C5" s="317"/>
      <c r="D5" s="317"/>
    </row>
    <row r="6" spans="1:7" ht="13.5" customHeight="1" x14ac:dyDescent="0.2">
      <c r="A6" s="1274" t="s">
        <v>1831</v>
      </c>
      <c r="C6" s="317"/>
      <c r="D6" s="317"/>
    </row>
    <row r="7" spans="1:7" ht="60.95" customHeight="1" x14ac:dyDescent="0.2">
      <c r="A7" s="2483" t="s">
        <v>2177</v>
      </c>
      <c r="B7" s="2483"/>
      <c r="C7" s="2483"/>
      <c r="D7" s="2483"/>
      <c r="E7" s="2483"/>
      <c r="F7" s="2483"/>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2079</v>
      </c>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22.5" customHeight="1" x14ac:dyDescent="0.2">
      <c r="A13" s="2483" t="s">
        <v>2109</v>
      </c>
      <c r="B13" s="2483"/>
      <c r="C13" s="2483"/>
      <c r="D13" s="2483"/>
      <c r="E13" s="2483"/>
      <c r="F13" s="2483"/>
    </row>
    <row r="14" spans="1:7" ht="9.75" customHeight="1" x14ac:dyDescent="0.2">
      <c r="C14" s="1258"/>
      <c r="D14" s="1258"/>
    </row>
    <row r="15" spans="1:7" ht="13.5" customHeight="1" x14ac:dyDescent="0.2">
      <c r="C15" s="1869" t="s">
        <v>1332</v>
      </c>
      <c r="D15" s="2481" t="s">
        <v>1331</v>
      </c>
      <c r="E15" s="2481"/>
      <c r="F15" s="2481"/>
    </row>
    <row r="16" spans="1:7" ht="13.5" customHeight="1" x14ac:dyDescent="0.2">
      <c r="A16" s="1280"/>
      <c r="B16" s="1274" t="s">
        <v>1330</v>
      </c>
      <c r="C16" s="1869" t="s">
        <v>1329</v>
      </c>
      <c r="D16" s="2482" t="s">
        <v>1670</v>
      </c>
      <c r="E16" s="2482"/>
      <c r="F16" s="2482"/>
    </row>
    <row r="17" spans="1:6" ht="24.75" customHeight="1" x14ac:dyDescent="0.2">
      <c r="A17" s="1281"/>
      <c r="B17" s="1961" t="s">
        <v>2111</v>
      </c>
      <c r="C17" s="1283" t="s">
        <v>2110</v>
      </c>
      <c r="D17" s="2476">
        <v>274378</v>
      </c>
      <c r="E17" s="2476"/>
      <c r="F17" s="2476"/>
    </row>
    <row r="18" spans="1:6" ht="24" x14ac:dyDescent="0.2">
      <c r="A18" s="1281"/>
      <c r="B18" s="1961" t="s">
        <v>2112</v>
      </c>
      <c r="C18" s="1283" t="s">
        <v>2110</v>
      </c>
      <c r="D18" s="2476">
        <v>394827</v>
      </c>
      <c r="E18" s="2476"/>
      <c r="F18" s="2476"/>
    </row>
    <row r="19" spans="1:6" ht="24" x14ac:dyDescent="0.2">
      <c r="A19" s="1281"/>
      <c r="B19" s="1961" t="s">
        <v>2113</v>
      </c>
      <c r="C19" s="1283" t="s">
        <v>2110</v>
      </c>
      <c r="D19" s="2476">
        <v>374410</v>
      </c>
      <c r="E19" s="2476"/>
      <c r="F19" s="2476"/>
    </row>
    <row r="20" spans="1:6" ht="24" x14ac:dyDescent="0.2">
      <c r="A20" s="1281"/>
      <c r="B20" s="1961" t="s">
        <v>2114</v>
      </c>
      <c r="C20" s="1283" t="s">
        <v>2110</v>
      </c>
      <c r="D20" s="2476">
        <v>228376</v>
      </c>
      <c r="E20" s="2476"/>
      <c r="F20" s="2476"/>
    </row>
    <row r="21" spans="1:6" ht="24" x14ac:dyDescent="0.2">
      <c r="A21" s="1281"/>
      <c r="B21" s="1961" t="s">
        <v>2115</v>
      </c>
      <c r="C21" s="1283" t="s">
        <v>2110</v>
      </c>
      <c r="D21" s="2476">
        <v>188362</v>
      </c>
      <c r="E21" s="2476"/>
      <c r="F21" s="2476"/>
    </row>
    <row r="22" spans="1:6" ht="24" x14ac:dyDescent="0.2">
      <c r="A22" s="1281"/>
      <c r="B22" s="1961" t="s">
        <v>2116</v>
      </c>
      <c r="C22" s="1283" t="s">
        <v>2110</v>
      </c>
      <c r="D22" s="2476">
        <v>118822</v>
      </c>
      <c r="E22" s="2476"/>
      <c r="F22" s="2476"/>
    </row>
    <row r="23" spans="1:6" ht="24" x14ac:dyDescent="0.2">
      <c r="A23" s="1281"/>
      <c r="B23" s="1961" t="s">
        <v>2117</v>
      </c>
      <c r="C23" s="1283" t="s">
        <v>2110</v>
      </c>
      <c r="D23" s="2476">
        <v>27419</v>
      </c>
      <c r="E23" s="2476"/>
      <c r="F23" s="2476"/>
    </row>
    <row r="24" spans="1:6" ht="24" x14ac:dyDescent="0.2">
      <c r="A24" s="1281"/>
      <c r="B24" s="1961" t="s">
        <v>2118</v>
      </c>
      <c r="C24" s="1283" t="s">
        <v>2110</v>
      </c>
      <c r="D24" s="2476">
        <v>218272</v>
      </c>
      <c r="E24" s="2476"/>
      <c r="F24" s="2476"/>
    </row>
    <row r="25" spans="1:6" ht="24" x14ac:dyDescent="0.2">
      <c r="A25" s="1281"/>
      <c r="B25" s="1961" t="s">
        <v>2119</v>
      </c>
      <c r="C25" s="1283" t="s">
        <v>2110</v>
      </c>
      <c r="D25" s="2476">
        <v>110000</v>
      </c>
      <c r="E25" s="2476"/>
      <c r="F25" s="2476"/>
    </row>
    <row r="26" spans="1:6" ht="20.65" customHeight="1" x14ac:dyDescent="0.2">
      <c r="A26" s="1281"/>
      <c r="B26" s="1282"/>
      <c r="C26" s="1283"/>
      <c r="D26" s="2476"/>
      <c r="E26" s="2476"/>
      <c r="F26" s="2476"/>
    </row>
    <row r="27" spans="1:6" ht="20.65" customHeight="1" x14ac:dyDescent="0.2">
      <c r="A27" s="1281"/>
      <c r="B27" s="1282"/>
      <c r="C27" s="1283"/>
      <c r="D27" s="2476"/>
      <c r="E27" s="2476"/>
      <c r="F27" s="2476"/>
    </row>
    <row r="28" spans="1:6" ht="20.65" customHeight="1" x14ac:dyDescent="0.2">
      <c r="A28" s="1281"/>
      <c r="B28" s="1282"/>
      <c r="C28" s="1283"/>
      <c r="D28" s="2476"/>
      <c r="E28" s="2476"/>
      <c r="F28" s="2476"/>
    </row>
    <row r="29" spans="1:6" ht="20.65" customHeight="1" x14ac:dyDescent="0.2">
      <c r="A29" s="1281"/>
      <c r="B29" s="1282"/>
      <c r="C29" s="1283"/>
      <c r="D29" s="2476"/>
      <c r="E29" s="2476"/>
      <c r="F29" s="2476"/>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77" t="s">
        <v>2120</v>
      </c>
      <c r="B32" s="2477"/>
      <c r="C32" s="2477"/>
      <c r="D32" s="2477"/>
      <c r="E32" s="2477"/>
      <c r="F32" s="2477"/>
    </row>
    <row r="33" spans="1:6" ht="13.5" customHeight="1" x14ac:dyDescent="0.2">
      <c r="A33" s="328" t="s">
        <v>1509</v>
      </c>
      <c r="B33" s="328"/>
      <c r="C33" s="1286">
        <v>0</v>
      </c>
      <c r="D33" s="1926"/>
      <c r="E33" s="1284"/>
    </row>
    <row r="34" spans="1:6" ht="13.5" customHeight="1" x14ac:dyDescent="0.2">
      <c r="A34" s="328" t="s">
        <v>1946</v>
      </c>
      <c r="B34" s="328"/>
      <c r="C34" s="1287">
        <v>0</v>
      </c>
      <c r="D34" s="1926" t="s">
        <v>1671</v>
      </c>
      <c r="E34" s="2478">
        <f>+C33+C34</f>
        <v>0</v>
      </c>
      <c r="F34" s="2479"/>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v>0</v>
      </c>
      <c r="D38" s="1926"/>
      <c r="E38" s="1284"/>
    </row>
    <row r="39" spans="1:6" ht="14.25" customHeight="1" x14ac:dyDescent="0.2">
      <c r="A39" s="328"/>
      <c r="B39" s="328" t="s">
        <v>1511</v>
      </c>
      <c r="C39" s="1290">
        <v>0</v>
      </c>
      <c r="D39" s="1926"/>
      <c r="E39" s="1284"/>
    </row>
    <row r="40" spans="1:6" ht="14.25" customHeight="1" x14ac:dyDescent="0.2">
      <c r="A40" s="328"/>
      <c r="B40" s="328" t="s">
        <v>1512</v>
      </c>
      <c r="C40" s="1290">
        <v>0</v>
      </c>
      <c r="D40" s="1926"/>
      <c r="E40" s="1284"/>
    </row>
    <row r="41" spans="1:6" ht="14.25" customHeight="1" x14ac:dyDescent="0.2">
      <c r="A41" s="328"/>
      <c r="B41" s="328" t="s">
        <v>1513</v>
      </c>
      <c r="C41" s="1290">
        <v>0</v>
      </c>
      <c r="D41" s="1926"/>
      <c r="E41" s="1284"/>
    </row>
    <row r="42" spans="1:6" ht="14.25" customHeight="1" x14ac:dyDescent="0.2">
      <c r="A42" s="328" t="s">
        <v>1514</v>
      </c>
      <c r="B42" s="328"/>
      <c r="C42" s="1924">
        <v>0</v>
      </c>
      <c r="D42" s="1926"/>
      <c r="E42" s="1284"/>
    </row>
    <row r="43" spans="1:6" ht="14.25" customHeight="1" x14ac:dyDescent="0.2">
      <c r="A43" s="328" t="s">
        <v>1515</v>
      </c>
      <c r="B43" s="328"/>
      <c r="C43" s="1291" t="s">
        <v>593</v>
      </c>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1833</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80" t="s">
        <v>1672</v>
      </c>
      <c r="C49" s="2480"/>
      <c r="D49" s="2480"/>
      <c r="E49" s="1397"/>
    </row>
    <row r="50" spans="1:5" s="1298" customFormat="1" ht="3.75" customHeight="1" x14ac:dyDescent="0.2">
      <c r="A50" s="1297"/>
      <c r="B50" s="1868"/>
      <c r="C50" s="1868"/>
      <c r="D50" s="1868"/>
      <c r="E50" s="1397"/>
    </row>
    <row r="51" spans="1:5" s="1298" customFormat="1" ht="20.25" customHeight="1" x14ac:dyDescent="0.2">
      <c r="A51" s="1299">
        <v>6</v>
      </c>
      <c r="B51" s="2475" t="s">
        <v>1632</v>
      </c>
      <c r="C51" s="2475"/>
      <c r="D51" s="2475"/>
    </row>
    <row r="52" spans="1:5" ht="14.25" customHeight="1" x14ac:dyDescent="0.2">
      <c r="A52" s="1299"/>
      <c r="B52" s="2475"/>
      <c r="C52" s="2475"/>
      <c r="D52" s="247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6"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1"/>
  <sheetViews>
    <sheetView showGridLines="0" zoomScale="120" zoomScaleNormal="120" workbookViewId="0">
      <selection activeCell="C11" sqref="C1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 xml:space="preserve">Winnebago County Special Education Cooperative </v>
      </c>
      <c r="B1" s="2484"/>
      <c r="C1" s="2484"/>
      <c r="D1" s="2484"/>
      <c r="E1" s="2484"/>
      <c r="F1" s="2484"/>
    </row>
    <row r="2" spans="1:7" ht="13.5" customHeight="1" x14ac:dyDescent="0.2">
      <c r="A2" s="2469">
        <f>'Single Audit Cover'!E7</f>
        <v>4101140061</v>
      </c>
      <c r="B2" s="2469"/>
      <c r="C2" s="2469"/>
      <c r="D2" s="2469"/>
      <c r="E2" s="2469"/>
      <c r="F2" s="2469"/>
      <c r="G2" s="1273"/>
    </row>
    <row r="3" spans="1:7" ht="15.75" customHeight="1" x14ac:dyDescent="0.2">
      <c r="A3" s="2485" t="s">
        <v>1333</v>
      </c>
      <c r="B3" s="2485"/>
      <c r="C3" s="2485"/>
      <c r="D3" s="2485"/>
      <c r="E3" s="2485"/>
      <c r="F3" s="2485"/>
    </row>
    <row r="4" spans="1:7" ht="13.5" customHeight="1" x14ac:dyDescent="0.2">
      <c r="A4" s="2486" t="str">
        <f>'Single Audit Cover'!A4</f>
        <v>Year Ending June 30, 2018</v>
      </c>
      <c r="B4" s="2486"/>
      <c r="C4" s="2486"/>
      <c r="D4" s="2486"/>
      <c r="E4" s="2486"/>
      <c r="F4" s="2486"/>
    </row>
    <row r="5" spans="1:7" ht="8.25" customHeight="1" x14ac:dyDescent="0.2">
      <c r="C5" s="317"/>
      <c r="D5" s="317"/>
    </row>
    <row r="6" spans="1:7" ht="13.5" customHeight="1" x14ac:dyDescent="0.2">
      <c r="A6" s="1274" t="s">
        <v>1831</v>
      </c>
      <c r="C6" s="317"/>
      <c r="D6" s="317"/>
    </row>
    <row r="7" spans="1:7" ht="60.95" customHeight="1" x14ac:dyDescent="0.2">
      <c r="A7" s="2483" t="s">
        <v>2177</v>
      </c>
      <c r="B7" s="2483"/>
      <c r="C7" s="2483"/>
      <c r="D7" s="2483"/>
      <c r="E7" s="2483"/>
      <c r="F7" s="2483"/>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2079</v>
      </c>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22.5" customHeight="1" x14ac:dyDescent="0.2">
      <c r="A13" s="2483" t="s">
        <v>2109</v>
      </c>
      <c r="B13" s="2483"/>
      <c r="C13" s="2483"/>
      <c r="D13" s="2483"/>
      <c r="E13" s="2483"/>
      <c r="F13" s="2483"/>
    </row>
    <row r="14" spans="1:7" ht="9.75" customHeight="1" x14ac:dyDescent="0.2">
      <c r="C14" s="1258"/>
      <c r="D14" s="1258"/>
    </row>
    <row r="15" spans="1:7" ht="13.5" customHeight="1" x14ac:dyDescent="0.2">
      <c r="C15" s="1960" t="s">
        <v>1332</v>
      </c>
      <c r="D15" s="2481" t="s">
        <v>1331</v>
      </c>
      <c r="E15" s="2481"/>
      <c r="F15" s="2481"/>
    </row>
    <row r="16" spans="1:7" ht="13.5" customHeight="1" x14ac:dyDescent="0.2">
      <c r="A16" s="1280"/>
      <c r="B16" s="1274" t="s">
        <v>1330</v>
      </c>
      <c r="C16" s="1960" t="s">
        <v>1329</v>
      </c>
      <c r="D16" s="2482" t="s">
        <v>1670</v>
      </c>
      <c r="E16" s="2482"/>
      <c r="F16" s="2482"/>
    </row>
    <row r="17" spans="1:6" ht="24.75" customHeight="1" x14ac:dyDescent="0.2">
      <c r="A17" s="1281"/>
      <c r="B17" s="1961" t="s">
        <v>2121</v>
      </c>
      <c r="C17" s="1283">
        <v>84.173000000000002</v>
      </c>
      <c r="D17" s="2476">
        <v>14031</v>
      </c>
      <c r="E17" s="2476"/>
      <c r="F17" s="2476"/>
    </row>
    <row r="18" spans="1:6" ht="24" x14ac:dyDescent="0.2">
      <c r="A18" s="1281"/>
      <c r="B18" s="1961" t="s">
        <v>2122</v>
      </c>
      <c r="C18" s="1283">
        <v>84.173000000000002</v>
      </c>
      <c r="D18" s="2487">
        <v>20011</v>
      </c>
      <c r="E18" s="2488"/>
      <c r="F18" s="2489"/>
    </row>
    <row r="19" spans="1:6" ht="24" x14ac:dyDescent="0.2">
      <c r="A19" s="1281"/>
      <c r="B19" s="1961" t="s">
        <v>2123</v>
      </c>
      <c r="C19" s="1283">
        <v>84.173000000000002</v>
      </c>
      <c r="D19" s="2487">
        <v>5425</v>
      </c>
      <c r="E19" s="2488"/>
      <c r="F19" s="2489"/>
    </row>
    <row r="20" spans="1:6" ht="24" x14ac:dyDescent="0.2">
      <c r="A20" s="1281"/>
      <c r="B20" s="1961" t="s">
        <v>2124</v>
      </c>
      <c r="C20" s="1283">
        <v>84.173000000000002</v>
      </c>
      <c r="D20" s="2487">
        <v>10783</v>
      </c>
      <c r="E20" s="2488"/>
      <c r="F20" s="2489"/>
    </row>
    <row r="21" spans="1:6" ht="24" x14ac:dyDescent="0.2">
      <c r="A21" s="1281"/>
      <c r="B21" s="1961" t="s">
        <v>2125</v>
      </c>
      <c r="C21" s="1283">
        <v>84.173000000000002</v>
      </c>
      <c r="D21" s="2487">
        <v>1942</v>
      </c>
      <c r="E21" s="2488"/>
      <c r="F21" s="2489"/>
    </row>
    <row r="22" spans="1:6" ht="24" x14ac:dyDescent="0.2">
      <c r="A22" s="1281"/>
      <c r="B22" s="1961" t="s">
        <v>2126</v>
      </c>
      <c r="C22" s="1283">
        <v>84.173000000000002</v>
      </c>
      <c r="D22" s="2487">
        <v>486</v>
      </c>
      <c r="E22" s="2488"/>
      <c r="F22" s="2489"/>
    </row>
    <row r="23" spans="1:6" ht="24" x14ac:dyDescent="0.2">
      <c r="A23" s="1281"/>
      <c r="B23" s="1961" t="s">
        <v>2127</v>
      </c>
      <c r="C23" s="1283">
        <v>84.173000000000002</v>
      </c>
      <c r="D23" s="2487">
        <v>18936</v>
      </c>
      <c r="E23" s="2488"/>
      <c r="F23" s="2489"/>
    </row>
    <row r="24" spans="1:6" ht="24" x14ac:dyDescent="0.2">
      <c r="A24" s="1281"/>
      <c r="B24" s="1961" t="s">
        <v>2128</v>
      </c>
      <c r="C24" s="1283">
        <v>84.173000000000002</v>
      </c>
      <c r="D24" s="2476">
        <v>12942</v>
      </c>
      <c r="E24" s="2476"/>
      <c r="F24" s="2476"/>
    </row>
    <row r="25" spans="1:6" ht="20.65" customHeight="1" x14ac:dyDescent="0.2">
      <c r="A25" s="1281"/>
      <c r="B25" s="1282"/>
      <c r="C25" s="1283"/>
      <c r="D25" s="2476"/>
      <c r="E25" s="2476"/>
      <c r="F25" s="2476"/>
    </row>
    <row r="26" spans="1:6" ht="20.65" customHeight="1" x14ac:dyDescent="0.2">
      <c r="A26" s="1281"/>
      <c r="B26" s="1282"/>
      <c r="C26" s="1283"/>
      <c r="D26" s="2476"/>
      <c r="E26" s="2476"/>
      <c r="F26" s="2476"/>
    </row>
    <row r="27" spans="1:6" ht="20.65" customHeight="1" x14ac:dyDescent="0.2">
      <c r="A27" s="1281"/>
      <c r="B27" s="1282"/>
      <c r="C27" s="1283"/>
      <c r="D27" s="2476"/>
      <c r="E27" s="2476"/>
      <c r="F27" s="2476"/>
    </row>
    <row r="28" spans="1:6" ht="20.65" customHeight="1" x14ac:dyDescent="0.2">
      <c r="A28" s="1281"/>
      <c r="B28" s="1282"/>
      <c r="C28" s="1283"/>
      <c r="D28" s="2476"/>
      <c r="E28" s="2476"/>
      <c r="F28" s="2476"/>
    </row>
    <row r="29" spans="1:6" ht="12" customHeight="1" x14ac:dyDescent="0.2">
      <c r="A29" s="328"/>
      <c r="B29" s="328"/>
      <c r="C29" s="1476"/>
      <c r="D29" s="1926"/>
      <c r="E29" s="1284"/>
    </row>
    <row r="30" spans="1:6" ht="12" customHeight="1" x14ac:dyDescent="0.2">
      <c r="A30" s="1285" t="s">
        <v>1630</v>
      </c>
      <c r="B30" s="328"/>
      <c r="C30" s="1476"/>
      <c r="D30" s="1926"/>
      <c r="E30" s="1284"/>
    </row>
    <row r="31" spans="1:6" ht="30" customHeight="1" x14ac:dyDescent="0.2">
      <c r="A31" s="2477" t="s">
        <v>2120</v>
      </c>
      <c r="B31" s="2477"/>
      <c r="C31" s="2477"/>
      <c r="D31" s="2477"/>
      <c r="E31" s="2477"/>
      <c r="F31" s="2477"/>
    </row>
    <row r="32" spans="1:6" ht="13.5" customHeight="1" x14ac:dyDescent="0.2">
      <c r="A32" s="328" t="s">
        <v>1509</v>
      </c>
      <c r="B32" s="328"/>
      <c r="C32" s="1286">
        <v>0</v>
      </c>
      <c r="D32" s="1926"/>
      <c r="E32" s="1284"/>
    </row>
    <row r="33" spans="1:6" ht="13.5" customHeight="1" x14ac:dyDescent="0.2">
      <c r="A33" s="328" t="s">
        <v>1946</v>
      </c>
      <c r="B33" s="328"/>
      <c r="C33" s="1287">
        <v>0</v>
      </c>
      <c r="D33" s="1926" t="s">
        <v>1671</v>
      </c>
      <c r="E33" s="2478">
        <f>+C32+C33</f>
        <v>0</v>
      </c>
      <c r="F33" s="2479"/>
    </row>
    <row r="34" spans="1:6" ht="12" customHeight="1" x14ac:dyDescent="0.2">
      <c r="A34" s="328"/>
      <c r="B34" s="328"/>
      <c r="C34" s="1927"/>
      <c r="D34" s="1926"/>
      <c r="E34" s="1288"/>
      <c r="F34" s="1289"/>
    </row>
    <row r="35" spans="1:6" ht="13.5" customHeight="1" x14ac:dyDescent="0.2">
      <c r="A35" s="1285" t="s">
        <v>1631</v>
      </c>
      <c r="B35" s="328"/>
      <c r="C35" s="1476"/>
      <c r="D35" s="1926"/>
      <c r="E35" s="1284"/>
    </row>
    <row r="36" spans="1:6" ht="14.25" customHeight="1" x14ac:dyDescent="0.2">
      <c r="A36" s="328" t="s">
        <v>1563</v>
      </c>
      <c r="B36" s="328"/>
      <c r="C36" s="1928"/>
      <c r="D36" s="1926"/>
      <c r="E36" s="1284"/>
    </row>
    <row r="37" spans="1:6" ht="14.25" customHeight="1" x14ac:dyDescent="0.2">
      <c r="A37" s="328"/>
      <c r="B37" s="328" t="s">
        <v>1510</v>
      </c>
      <c r="C37" s="1290">
        <v>0</v>
      </c>
      <c r="D37" s="1926"/>
      <c r="E37" s="1284"/>
    </row>
    <row r="38" spans="1:6" ht="14.25" customHeight="1" x14ac:dyDescent="0.2">
      <c r="A38" s="328"/>
      <c r="B38" s="328" t="s">
        <v>1511</v>
      </c>
      <c r="C38" s="1290">
        <v>0</v>
      </c>
      <c r="D38" s="1926"/>
      <c r="E38" s="1284"/>
    </row>
    <row r="39" spans="1:6" ht="14.25" customHeight="1" x14ac:dyDescent="0.2">
      <c r="A39" s="328"/>
      <c r="B39" s="328" t="s">
        <v>1512</v>
      </c>
      <c r="C39" s="1290">
        <v>0</v>
      </c>
      <c r="D39" s="1926"/>
      <c r="E39" s="1284"/>
    </row>
    <row r="40" spans="1:6" ht="14.25" customHeight="1" x14ac:dyDescent="0.2">
      <c r="A40" s="328"/>
      <c r="B40" s="328" t="s">
        <v>1513</v>
      </c>
      <c r="C40" s="1290">
        <v>0</v>
      </c>
      <c r="D40" s="1926"/>
      <c r="E40" s="1284"/>
    </row>
    <row r="41" spans="1:6" ht="14.25" customHeight="1" x14ac:dyDescent="0.2">
      <c r="A41" s="328" t="s">
        <v>1514</v>
      </c>
      <c r="B41" s="328"/>
      <c r="C41" s="1924">
        <v>0</v>
      </c>
      <c r="D41" s="1926"/>
      <c r="E41" s="1284"/>
    </row>
    <row r="42" spans="1:6" ht="14.25" customHeight="1" x14ac:dyDescent="0.2">
      <c r="A42" s="328" t="s">
        <v>1515</v>
      </c>
      <c r="B42" s="328"/>
      <c r="C42" s="1291" t="s">
        <v>593</v>
      </c>
      <c r="D42" s="1926"/>
      <c r="E42" s="1284"/>
    </row>
    <row r="43" spans="1:6" ht="14.25" customHeight="1" x14ac:dyDescent="0.2">
      <c r="A43" s="328"/>
      <c r="B43" s="328"/>
      <c r="C43" s="1928" t="s">
        <v>1516</v>
      </c>
      <c r="D43" s="1926"/>
      <c r="E43" s="1284"/>
    </row>
    <row r="44" spans="1:6" ht="13.5" customHeight="1" x14ac:dyDescent="0.2">
      <c r="B44" s="322"/>
      <c r="C44" s="1292"/>
      <c r="D44" s="1292"/>
    </row>
    <row r="45" spans="1:6" x14ac:dyDescent="0.2">
      <c r="A45" s="1293" t="s">
        <v>1833</v>
      </c>
      <c r="C45" s="317"/>
      <c r="D45" s="317"/>
    </row>
    <row r="46" spans="1:6" s="322" customFormat="1" ht="11.25" customHeight="1" x14ac:dyDescent="0.2">
      <c r="A46" s="1294"/>
      <c r="B46" s="1295"/>
      <c r="C46" s="1295"/>
      <c r="D46" s="1295"/>
      <c r="E46" s="1295"/>
      <c r="F46" s="1295"/>
    </row>
    <row r="47" spans="1:6" s="322" customFormat="1" ht="6" customHeight="1" x14ac:dyDescent="0.2">
      <c r="A47" s="1296"/>
    </row>
    <row r="48" spans="1:6" s="1298" customFormat="1" ht="23.25" customHeight="1" x14ac:dyDescent="0.2">
      <c r="A48" s="1297">
        <v>5</v>
      </c>
      <c r="B48" s="2480" t="s">
        <v>1672</v>
      </c>
      <c r="C48" s="2480"/>
      <c r="D48" s="2480"/>
      <c r="E48" s="1397"/>
    </row>
    <row r="49" spans="1:5" s="1298" customFormat="1" ht="3.75" customHeight="1" x14ac:dyDescent="0.2">
      <c r="A49" s="1297"/>
      <c r="B49" s="1959"/>
      <c r="C49" s="1959"/>
      <c r="D49" s="1959"/>
      <c r="E49" s="1397"/>
    </row>
    <row r="50" spans="1:5" s="1298" customFormat="1" ht="20.25" customHeight="1" x14ac:dyDescent="0.2">
      <c r="A50" s="1299">
        <v>6</v>
      </c>
      <c r="B50" s="2475" t="s">
        <v>1632</v>
      </c>
      <c r="C50" s="2475"/>
      <c r="D50" s="2475"/>
    </row>
    <row r="51" spans="1:5" ht="14.25" customHeight="1" x14ac:dyDescent="0.2">
      <c r="A51" s="1299"/>
      <c r="B51" s="2475"/>
      <c r="C51" s="2475"/>
      <c r="D51" s="2475"/>
    </row>
  </sheetData>
  <mergeCells count="25">
    <mergeCell ref="A13:F13"/>
    <mergeCell ref="A1:F1"/>
    <mergeCell ref="A2:F2"/>
    <mergeCell ref="A3:F3"/>
    <mergeCell ref="A4:F4"/>
    <mergeCell ref="A7:F7"/>
    <mergeCell ref="D25:F25"/>
    <mergeCell ref="D15:F15"/>
    <mergeCell ref="D16:F16"/>
    <mergeCell ref="D17:F17"/>
    <mergeCell ref="D18:F18"/>
    <mergeCell ref="D19:F19"/>
    <mergeCell ref="D20:F20"/>
    <mergeCell ref="D21:F21"/>
    <mergeCell ref="D22:F22"/>
    <mergeCell ref="D23:F23"/>
    <mergeCell ref="D24:F24"/>
    <mergeCell ref="B50:D50"/>
    <mergeCell ref="B51:D51"/>
    <mergeCell ref="D26:F26"/>
    <mergeCell ref="D27:F27"/>
    <mergeCell ref="D28:F28"/>
    <mergeCell ref="A31:F31"/>
    <mergeCell ref="E33:F33"/>
    <mergeCell ref="B48:D48"/>
  </mergeCells>
  <pageMargins left="0.9" right="0.27" top="0.43" bottom="0" header="0.26" footer="0.5"/>
  <pageSetup scale="88"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zoomScale="110" zoomScaleNormal="110" workbookViewId="0">
      <selection activeCell="L65" sqref="L65"/>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1" t="str">
        <f>'Single Audit Cover'!A7</f>
        <v xml:space="preserve">Winnebago County Special Education Cooperative </v>
      </c>
      <c r="C1" s="2502"/>
      <c r="D1" s="2502"/>
      <c r="E1" s="2502"/>
      <c r="F1" s="2502"/>
      <c r="G1" s="2502"/>
      <c r="H1" s="2502"/>
      <c r="I1" s="2502"/>
      <c r="J1" s="1420"/>
    </row>
    <row r="2" spans="2:10" s="317" customFormat="1" ht="12.75" customHeight="1" x14ac:dyDescent="0.2">
      <c r="B2" s="2503">
        <f>'Single Audit Cover'!E7</f>
        <v>4101140061</v>
      </c>
      <c r="C2" s="2504"/>
      <c r="D2" s="2504"/>
      <c r="E2" s="2504"/>
      <c r="F2" s="2504"/>
      <c r="G2" s="2504"/>
      <c r="H2" s="2504"/>
      <c r="I2" s="2504"/>
      <c r="J2" s="1420"/>
    </row>
    <row r="3" spans="2:10" s="317" customFormat="1" ht="12.75" customHeight="1" x14ac:dyDescent="0.2">
      <c r="B3" s="2505" t="s">
        <v>1347</v>
      </c>
      <c r="C3" s="2506"/>
      <c r="D3" s="2506"/>
      <c r="E3" s="2506"/>
      <c r="F3" s="2506"/>
      <c r="G3" s="2506"/>
      <c r="H3" s="2506"/>
      <c r="I3" s="2506"/>
      <c r="J3" s="1421"/>
    </row>
    <row r="4" spans="2:10" s="317" customFormat="1" ht="12.75" customHeight="1" x14ac:dyDescent="0.2">
      <c r="B4" s="2505" t="str">
        <f>'Single Audit Cover'!A4</f>
        <v>Year Ending June 30, 2018</v>
      </c>
      <c r="C4" s="2506"/>
      <c r="D4" s="2506"/>
      <c r="E4" s="2506"/>
      <c r="F4" s="2506"/>
      <c r="G4" s="2506"/>
      <c r="H4" s="2506"/>
      <c r="I4" s="2506"/>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05" t="s">
        <v>1346</v>
      </c>
      <c r="C7" s="2506"/>
      <c r="D7" s="2506"/>
      <c r="E7" s="2506"/>
      <c r="F7" s="2506"/>
      <c r="G7" s="2506"/>
      <c r="H7" s="2506"/>
      <c r="I7" s="2506"/>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07" t="s">
        <v>1226</v>
      </c>
      <c r="D11" s="2507"/>
      <c r="E11" s="1430"/>
      <c r="F11" s="1430"/>
      <c r="G11" s="1430"/>
    </row>
    <row r="12" spans="2:10" s="317" customFormat="1" ht="11.45" customHeight="1" x14ac:dyDescent="0.2">
      <c r="B12" s="1355"/>
      <c r="C12" s="1431" t="s">
        <v>1517</v>
      </c>
      <c r="D12" s="1432"/>
      <c r="E12" s="1256"/>
    </row>
    <row r="13" spans="2:10" s="317" customFormat="1" ht="6"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2079</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t="s">
        <v>2079</v>
      </c>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2079</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2079</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2079</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08" t="s">
        <v>2162</v>
      </c>
      <c r="E29" s="2508"/>
      <c r="F29" s="2508"/>
      <c r="G29" s="2508"/>
      <c r="H29" s="2508"/>
      <c r="I29" s="2508"/>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2079</v>
      </c>
      <c r="H33" s="1298" t="s">
        <v>101</v>
      </c>
    </row>
    <row r="35" spans="2:9" x14ac:dyDescent="0.2">
      <c r="B35" s="1439" t="s">
        <v>1849</v>
      </c>
      <c r="C35" s="1440"/>
      <c r="D35" s="1265"/>
    </row>
    <row r="36" spans="2:9" ht="6" customHeight="1" x14ac:dyDescent="0.2">
      <c r="B36" s="1439"/>
      <c r="C36" s="1440"/>
      <c r="D36" s="1265"/>
    </row>
    <row r="37" spans="2:9" ht="17.25" customHeight="1" x14ac:dyDescent="0.2">
      <c r="B37" s="1441" t="s">
        <v>1850</v>
      </c>
      <c r="C37" s="2509" t="s">
        <v>1851</v>
      </c>
      <c r="D37" s="2510"/>
      <c r="E37" s="2510"/>
      <c r="F37" s="2511"/>
      <c r="G37" s="2509" t="s">
        <v>1674</v>
      </c>
      <c r="H37" s="2510"/>
      <c r="I37" s="2511"/>
    </row>
    <row r="38" spans="2:9" ht="16.5" customHeight="1" x14ac:dyDescent="0.2">
      <c r="B38" s="1442" t="s">
        <v>2110</v>
      </c>
      <c r="C38" s="2497" t="s">
        <v>2163</v>
      </c>
      <c r="D38" s="2498"/>
      <c r="E38" s="2498"/>
      <c r="F38" s="2499"/>
      <c r="G38" s="2512">
        <v>1967211</v>
      </c>
      <c r="H38" s="2513"/>
      <c r="I38" s="2514"/>
    </row>
    <row r="39" spans="2:9" ht="16.5" customHeight="1" x14ac:dyDescent="0.2">
      <c r="B39" s="1442" t="s">
        <v>2138</v>
      </c>
      <c r="C39" s="2497" t="s">
        <v>2164</v>
      </c>
      <c r="D39" s="2498"/>
      <c r="E39" s="2498"/>
      <c r="F39" s="2499"/>
      <c r="G39" s="2500">
        <v>84556</v>
      </c>
      <c r="H39" s="2500"/>
      <c r="I39" s="2500"/>
    </row>
    <row r="40" spans="2:9" ht="16.5" customHeight="1" x14ac:dyDescent="0.2">
      <c r="B40" s="1442"/>
      <c r="C40" s="2497"/>
      <c r="D40" s="2498"/>
      <c r="E40" s="2498"/>
      <c r="F40" s="2499"/>
      <c r="G40" s="2500"/>
      <c r="H40" s="2500"/>
      <c r="I40" s="2500"/>
    </row>
    <row r="41" spans="2:9" ht="16.5" customHeight="1" x14ac:dyDescent="0.2">
      <c r="B41" s="1442"/>
      <c r="C41" s="2497"/>
      <c r="D41" s="2498"/>
      <c r="E41" s="2498"/>
      <c r="F41" s="2499"/>
      <c r="G41" s="2500"/>
      <c r="H41" s="2500"/>
      <c r="I41" s="2500"/>
    </row>
    <row r="42" spans="2:9" ht="16.5" customHeight="1" x14ac:dyDescent="0.2">
      <c r="B42" s="1442"/>
      <c r="C42" s="2497"/>
      <c r="D42" s="2498"/>
      <c r="E42" s="2498"/>
      <c r="F42" s="2499"/>
      <c r="G42" s="2500"/>
      <c r="H42" s="2500"/>
      <c r="I42" s="2500"/>
    </row>
    <row r="43" spans="2:9" ht="16.5" customHeight="1" x14ac:dyDescent="0.2">
      <c r="B43" s="1442"/>
      <c r="C43" s="2490" t="s">
        <v>1675</v>
      </c>
      <c r="D43" s="2491"/>
      <c r="E43" s="2491"/>
      <c r="F43" s="2492"/>
      <c r="G43" s="2493">
        <f>SUM(G38:I42)</f>
        <v>2051767</v>
      </c>
      <c r="H43" s="2493"/>
      <c r="I43" s="2493"/>
    </row>
    <row r="44" spans="2:9" ht="12.75" customHeight="1" x14ac:dyDescent="0.2"/>
    <row r="45" spans="2:9" ht="12.75" customHeight="1" x14ac:dyDescent="0.2">
      <c r="B45" s="1433" t="s">
        <v>1949</v>
      </c>
      <c r="D45" s="2494">
        <v>2198011</v>
      </c>
      <c r="E45" s="2495"/>
    </row>
    <row r="46" spans="2:9" ht="5.25" customHeight="1" x14ac:dyDescent="0.2">
      <c r="B46" s="1443"/>
      <c r="D46" s="1444"/>
      <c r="E46" s="1445"/>
    </row>
    <row r="47" spans="2:9" ht="12.75" customHeight="1" x14ac:dyDescent="0.2">
      <c r="B47" s="1298" t="s">
        <v>1676</v>
      </c>
      <c r="C47" s="1298"/>
      <c r="D47" s="1446">
        <f>+G43/D45</f>
        <v>0.93346530112906623</v>
      </c>
      <c r="E47" s="1447"/>
      <c r="F47" s="1448"/>
      <c r="I47" s="1449"/>
    </row>
    <row r="48" spans="2:9" ht="9.9499999999999993" customHeight="1" x14ac:dyDescent="0.2"/>
    <row r="49" spans="1:9" x14ac:dyDescent="0.2">
      <c r="B49" s="1366" t="s">
        <v>1335</v>
      </c>
      <c r="C49" s="1280"/>
      <c r="D49" s="1280"/>
      <c r="E49" s="2496">
        <v>750000</v>
      </c>
      <c r="F49" s="2496"/>
      <c r="G49" s="2496"/>
      <c r="H49" s="322"/>
    </row>
    <row r="51" spans="1:9" ht="13.5" customHeight="1" x14ac:dyDescent="0.2">
      <c r="B51" s="1366" t="s">
        <v>1334</v>
      </c>
      <c r="C51" s="1280"/>
      <c r="E51" s="1436"/>
      <c r="F51" s="1298" t="s">
        <v>940</v>
      </c>
      <c r="G51" s="1436" t="s">
        <v>2079</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 xml:space="preserve">Winnebago County Special Education Cooperative </v>
      </c>
      <c r="C1" s="2501"/>
      <c r="D1" s="2501"/>
      <c r="E1" s="2501"/>
      <c r="F1" s="2501"/>
      <c r="G1" s="2501"/>
      <c r="H1" s="2501"/>
      <c r="I1" s="2501"/>
      <c r="J1" s="2501"/>
      <c r="K1" s="2501"/>
      <c r="L1" s="1372"/>
      <c r="M1" s="1372"/>
    </row>
    <row r="2" spans="1:13" ht="12" customHeight="1" x14ac:dyDescent="0.2">
      <c r="B2" s="2503">
        <f>'Single Audit Cover'!E7</f>
        <v>4101140061</v>
      </c>
      <c r="C2" s="2503"/>
      <c r="D2" s="2503"/>
      <c r="E2" s="2503"/>
      <c r="F2" s="2503"/>
      <c r="G2" s="2503"/>
      <c r="H2" s="2503"/>
      <c r="I2" s="2503"/>
      <c r="J2" s="2503"/>
      <c r="K2" s="2503"/>
      <c r="L2" s="1373"/>
      <c r="M2" s="1374"/>
    </row>
    <row r="3" spans="1:13" ht="10.35" customHeight="1" x14ac:dyDescent="0.2">
      <c r="B3" s="2517" t="s">
        <v>1347</v>
      </c>
      <c r="C3" s="2517"/>
      <c r="D3" s="2517"/>
      <c r="E3" s="2517"/>
      <c r="F3" s="2517"/>
      <c r="G3" s="2517"/>
      <c r="H3" s="2517"/>
      <c r="I3" s="2517"/>
      <c r="J3" s="2517"/>
      <c r="K3" s="2517"/>
      <c r="L3" s="1375"/>
      <c r="M3" s="1375"/>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18" t="s">
        <v>1363</v>
      </c>
      <c r="C7" s="2518"/>
      <c r="D7" s="2519"/>
      <c r="E7" s="2519"/>
      <c r="F7" s="2519"/>
      <c r="G7" s="2519"/>
      <c r="H7" s="2519"/>
      <c r="I7" s="2519"/>
      <c r="J7" s="2519"/>
      <c r="K7" s="251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1950</v>
      </c>
      <c r="D10" s="1384">
        <v>1</v>
      </c>
      <c r="E10" s="322"/>
      <c r="F10" s="1385" t="s">
        <v>1362</v>
      </c>
      <c r="G10" s="1386"/>
      <c r="H10" s="1387" t="s">
        <v>1361</v>
      </c>
      <c r="I10" s="1386" t="s">
        <v>2079</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16" t="s">
        <v>2176</v>
      </c>
      <c r="C14" s="2516"/>
      <c r="D14" s="2516"/>
      <c r="E14" s="2516"/>
      <c r="F14" s="2516"/>
      <c r="G14" s="2516"/>
      <c r="H14" s="2516"/>
      <c r="I14" s="2516"/>
      <c r="J14" s="2516"/>
      <c r="K14" s="2516"/>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16" t="s">
        <v>2165</v>
      </c>
      <c r="C17" s="2516"/>
      <c r="D17" s="2516"/>
      <c r="E17" s="2516"/>
      <c r="F17" s="2516"/>
      <c r="G17" s="2516"/>
      <c r="H17" s="2516"/>
      <c r="I17" s="2516"/>
      <c r="J17" s="2516"/>
      <c r="K17" s="2516"/>
      <c r="L17" s="1379"/>
    </row>
    <row r="18" spans="2:12" ht="4.5" customHeight="1" x14ac:dyDescent="0.2">
      <c r="B18" s="1396"/>
      <c r="C18" s="1396"/>
      <c r="L18" s="1379"/>
    </row>
    <row r="19" spans="2:12" s="1280" customFormat="1" ht="13.5" customHeight="1" x14ac:dyDescent="0.2">
      <c r="B19" s="1391" t="s">
        <v>1843</v>
      </c>
      <c r="C19" s="1391"/>
      <c r="D19" s="1392"/>
      <c r="E19" s="1392"/>
      <c r="F19" s="1392"/>
      <c r="G19" s="1393"/>
      <c r="H19" s="1392"/>
      <c r="I19" s="1393"/>
      <c r="J19" s="1392"/>
      <c r="K19" s="1392"/>
      <c r="L19" s="1394"/>
    </row>
    <row r="20" spans="2:12" ht="45.75" customHeight="1" x14ac:dyDescent="0.2">
      <c r="B20" s="2520" t="s">
        <v>2166</v>
      </c>
      <c r="C20" s="2520"/>
      <c r="D20" s="2516"/>
      <c r="E20" s="2516"/>
      <c r="F20" s="2516"/>
      <c r="G20" s="2516"/>
      <c r="H20" s="2516"/>
      <c r="I20" s="2516"/>
      <c r="J20" s="2516"/>
      <c r="K20" s="2516"/>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0" t="s">
        <v>2167</v>
      </c>
      <c r="C23" s="2520"/>
      <c r="D23" s="2516"/>
      <c r="E23" s="2516"/>
      <c r="F23" s="2516"/>
      <c r="G23" s="2516"/>
      <c r="H23" s="2516"/>
      <c r="I23" s="2516"/>
      <c r="J23" s="2516"/>
      <c r="K23" s="2516"/>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16" t="s">
        <v>2168</v>
      </c>
      <c r="C26" s="2516"/>
      <c r="D26" s="2516"/>
      <c r="E26" s="2516"/>
      <c r="F26" s="2516"/>
      <c r="G26" s="2516"/>
      <c r="H26" s="2516"/>
      <c r="I26" s="2516"/>
      <c r="J26" s="2516"/>
      <c r="K26" s="2516"/>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16" t="s">
        <v>2178</v>
      </c>
      <c r="C29" s="2516"/>
      <c r="D29" s="2516"/>
      <c r="E29" s="2516"/>
      <c r="F29" s="2516"/>
      <c r="G29" s="2516"/>
      <c r="H29" s="2516"/>
      <c r="I29" s="2516"/>
      <c r="J29" s="2516"/>
      <c r="K29" s="2516"/>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15" t="s">
        <v>2169</v>
      </c>
      <c r="C32" s="2515"/>
      <c r="D32" s="2516"/>
      <c r="E32" s="2516"/>
      <c r="F32" s="2516"/>
      <c r="G32" s="2516"/>
      <c r="H32" s="2516"/>
      <c r="I32" s="2516"/>
      <c r="J32" s="2516"/>
      <c r="K32" s="2516"/>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298" t="s">
        <v>1951</v>
      </c>
      <c r="C36" s="1298"/>
      <c r="L36" s="1379"/>
    </row>
    <row r="37" spans="1:13" ht="9.6" customHeight="1" x14ac:dyDescent="0.2">
      <c r="B37" s="1298" t="s">
        <v>1952</v>
      </c>
      <c r="C37" s="1298"/>
    </row>
    <row r="38" spans="1:13" ht="11.85" customHeight="1" x14ac:dyDescent="0.2">
      <c r="B38" s="1418" t="s">
        <v>1846</v>
      </c>
      <c r="C38" s="1418"/>
    </row>
    <row r="39" spans="1:13" ht="9.6" customHeight="1" x14ac:dyDescent="0.2">
      <c r="B39" s="1298" t="s">
        <v>1348</v>
      </c>
      <c r="C39" s="1298"/>
      <c r="M39" s="1419"/>
    </row>
    <row r="40" spans="1:13" ht="12.6" customHeight="1" x14ac:dyDescent="0.2">
      <c r="B40" s="1418" t="s">
        <v>1847</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7:K17"/>
    <mergeCell ref="B20:K20"/>
    <mergeCell ref="B26:K26"/>
    <mergeCell ref="B14:K14"/>
    <mergeCell ref="B23:K23"/>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zoomScale="110" zoomScaleNormal="110" workbookViewId="0">
      <selection activeCell="A41" sqref="A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4" t="str">
        <f>'Single Audit Cover'!A7</f>
        <v xml:space="preserve">Winnebago County Special Education Cooperative </v>
      </c>
      <c r="C1" s="2524"/>
      <c r="D1" s="2524"/>
      <c r="E1" s="2524"/>
      <c r="F1" s="2524"/>
      <c r="G1" s="2524"/>
      <c r="H1" s="2524"/>
      <c r="I1" s="2524"/>
      <c r="J1" s="2524"/>
      <c r="K1" s="2524"/>
      <c r="L1" s="1463"/>
    </row>
    <row r="2" spans="1:12" ht="12.75" customHeight="1" x14ac:dyDescent="0.2">
      <c r="B2" s="2525">
        <f>'Single Audit Cover'!E7</f>
        <v>4101140061</v>
      </c>
      <c r="C2" s="2525"/>
      <c r="D2" s="2525"/>
      <c r="E2" s="2525"/>
      <c r="F2" s="2525"/>
      <c r="G2" s="2525"/>
      <c r="H2" s="2525"/>
      <c r="I2" s="2525"/>
      <c r="J2" s="2525"/>
      <c r="K2" s="2525"/>
      <c r="L2" s="1464"/>
    </row>
    <row r="3" spans="1:12" ht="12.75" customHeight="1" x14ac:dyDescent="0.2">
      <c r="B3" s="2517" t="s">
        <v>1347</v>
      </c>
      <c r="C3" s="2517"/>
      <c r="D3" s="2517"/>
      <c r="E3" s="2517"/>
      <c r="F3" s="2517"/>
      <c r="G3" s="2517"/>
      <c r="H3" s="2517"/>
      <c r="I3" s="2517"/>
      <c r="J3" s="2517"/>
      <c r="K3" s="2517"/>
      <c r="L3" s="1375"/>
    </row>
    <row r="4" spans="1:12" ht="12.75" customHeight="1" x14ac:dyDescent="0.2">
      <c r="B4" s="2517" t="str">
        <f>'Single Audit Cover'!A4</f>
        <v>Year Ending June 30, 2018</v>
      </c>
      <c r="C4" s="2517"/>
      <c r="D4" s="2517"/>
      <c r="E4" s="2517"/>
      <c r="F4" s="2517"/>
      <c r="G4" s="2517"/>
      <c r="H4" s="2517"/>
      <c r="I4" s="2517"/>
      <c r="J4" s="2517"/>
      <c r="K4" s="2517"/>
      <c r="L4" s="1375"/>
    </row>
    <row r="5" spans="1:12" ht="5.25" customHeight="1" x14ac:dyDescent="0.2">
      <c r="B5" s="1258" t="s">
        <v>1231</v>
      </c>
      <c r="C5" s="1258"/>
      <c r="L5" s="322"/>
    </row>
    <row r="6" spans="1:12" ht="30.75" customHeight="1" x14ac:dyDescent="0.2">
      <c r="A6" s="322"/>
      <c r="B6" s="2526" t="s">
        <v>1375</v>
      </c>
      <c r="C6" s="2526"/>
      <c r="D6" s="2526"/>
      <c r="E6" s="2526"/>
      <c r="F6" s="2526"/>
      <c r="G6" s="2526"/>
      <c r="H6" s="2526"/>
      <c r="I6" s="2526"/>
      <c r="J6" s="2526"/>
      <c r="K6" s="2526"/>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1950</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08"/>
      <c r="G12" s="2508"/>
      <c r="H12" s="2508"/>
      <c r="I12" s="2508"/>
      <c r="J12" s="2508"/>
      <c r="K12" s="250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21"/>
      <c r="E14" s="2521"/>
      <c r="F14" s="2521"/>
      <c r="H14" s="1473" t="s">
        <v>1370</v>
      </c>
      <c r="I14" s="2522"/>
      <c r="J14" s="2522"/>
      <c r="K14" s="252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22"/>
      <c r="E16" s="2522"/>
      <c r="F16" s="2522"/>
      <c r="G16" s="2522"/>
      <c r="H16" s="2522"/>
      <c r="I16" s="2522"/>
      <c r="J16" s="2522"/>
      <c r="K16" s="2522"/>
      <c r="L16" s="322"/>
    </row>
    <row r="17" spans="2:12" ht="13.5" customHeight="1" x14ac:dyDescent="0.2">
      <c r="B17" s="1385" t="s">
        <v>1368</v>
      </c>
      <c r="C17" s="1385"/>
      <c r="D17" s="2523"/>
      <c r="E17" s="2523"/>
      <c r="F17" s="2523"/>
      <c r="G17" s="2523"/>
      <c r="H17" s="2523"/>
      <c r="I17" s="2523"/>
      <c r="J17" s="2523"/>
      <c r="K17" s="252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16" t="s">
        <v>2170</v>
      </c>
      <c r="C20" s="2516"/>
      <c r="D20" s="2516"/>
      <c r="E20" s="2516"/>
      <c r="F20" s="2516"/>
      <c r="G20" s="2516"/>
      <c r="H20" s="2516"/>
      <c r="I20" s="2516"/>
      <c r="J20" s="2516"/>
      <c r="K20" s="2516"/>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A41" sqref="A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01" t="str">
        <f>'Single Audit Cover'!A7</f>
        <v xml:space="preserve">Winnebago County Special Education Cooperative </v>
      </c>
      <c r="C1" s="2501"/>
      <c r="D1" s="2501"/>
      <c r="E1" s="1489"/>
    </row>
    <row r="2" spans="2:5" s="1280" customFormat="1" ht="12.75" customHeight="1" x14ac:dyDescent="0.2">
      <c r="B2" s="2503">
        <f>'Single Audit Cover'!E7</f>
        <v>4101140061</v>
      </c>
      <c r="C2" s="2503"/>
      <c r="D2" s="2503"/>
      <c r="E2" s="1490"/>
    </row>
    <row r="3" spans="2:5" ht="12.75" customHeight="1" x14ac:dyDescent="0.2">
      <c r="B3" s="2517" t="s">
        <v>1866</v>
      </c>
      <c r="C3" s="2517"/>
      <c r="D3" s="2517"/>
      <c r="E3" s="1272"/>
    </row>
    <row r="4" spans="2:5" s="1280" customFormat="1" ht="12.75" customHeight="1" x14ac:dyDescent="0.2">
      <c r="B4" s="2527" t="str">
        <f>'Single Audit Cover'!A4</f>
        <v>Year Ending June 30, 2018</v>
      </c>
      <c r="C4" s="2527"/>
      <c r="D4" s="2527"/>
      <c r="E4" s="1491"/>
    </row>
    <row r="5" spans="2:5" s="1280" customFormat="1" ht="40.15" customHeight="1" x14ac:dyDescent="0.2">
      <c r="B5" s="1492" t="s">
        <v>1867</v>
      </c>
      <c r="C5" s="328"/>
      <c r="D5" s="328"/>
      <c r="E5" s="328"/>
    </row>
    <row r="6" spans="2:5" s="1280" customFormat="1" ht="13.5" customHeight="1" x14ac:dyDescent="0.2">
      <c r="B6" s="1493" t="s">
        <v>1382</v>
      </c>
      <c r="C6" s="1493" t="s">
        <v>1381</v>
      </c>
      <c r="D6" s="1493" t="s">
        <v>1868</v>
      </c>
    </row>
    <row r="7" spans="2:5" ht="38.25" x14ac:dyDescent="0.2">
      <c r="B7" s="1494" t="s">
        <v>2171</v>
      </c>
      <c r="C7" s="1974" t="s">
        <v>2165</v>
      </c>
      <c r="D7" s="1972" t="s">
        <v>2172</v>
      </c>
      <c r="E7" s="324"/>
    </row>
    <row r="8" spans="2:5" ht="13.5" customHeight="1" x14ac:dyDescent="0.2">
      <c r="B8" s="1494"/>
      <c r="C8" s="1972"/>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1869</v>
      </c>
    </row>
    <row r="46" spans="2:5" ht="12.2" customHeight="1" x14ac:dyDescent="0.2">
      <c r="B46" s="1503" t="s">
        <v>1870</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1" sqref="A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5874069</v>
      </c>
      <c r="E16" s="356"/>
      <c r="F16" s="1753">
        <f>SUM('Acct Summary 7-8'!C17,'Acct Summary 7-8'!D17,'Acct Summary 7-8'!F17)</f>
        <v>5513645</v>
      </c>
      <c r="G16" s="356"/>
      <c r="H16" s="1753">
        <f>SUM(D16-F16)</f>
        <v>360424</v>
      </c>
      <c r="I16" s="222"/>
      <c r="J16" s="1753">
        <f>SUM('Acct Summary 7-8'!C81,'Acct Summary 7-8'!D81,'Acct Summary 7-8'!F81,'Acct Summary 7-8'!I81)</f>
        <v>2154231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A41" sqref="A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Winnebago County Special Education Cooperative </v>
      </c>
      <c r="E7" s="391"/>
      <c r="G7" s="252"/>
      <c r="H7" s="387"/>
      <c r="I7" s="387"/>
      <c r="J7" s="387"/>
      <c r="K7" s="387"/>
      <c r="L7" s="329"/>
      <c r="M7" s="329"/>
      <c r="N7" s="329"/>
      <c r="O7" s="329"/>
      <c r="P7" s="329"/>
    </row>
    <row r="8" spans="1:18" ht="12.75" x14ac:dyDescent="0.2">
      <c r="A8" s="329"/>
      <c r="B8" s="329"/>
      <c r="C8" s="389" t="s">
        <v>1187</v>
      </c>
      <c r="D8" s="392">
        <f>COVER!A13</f>
        <v>4101140061</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2154231</v>
      </c>
      <c r="I12" s="404"/>
      <c r="J12" s="404"/>
      <c r="K12" s="405">
        <f>TRUNC((H12/H13*100000),5)/100000</f>
        <v>0.3667357329</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5874069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5513645</v>
      </c>
      <c r="I17" s="404"/>
      <c r="J17" s="416"/>
      <c r="K17" s="405">
        <f>TRUNC((H17/H18*100000),5)/100000</f>
        <v>0.93864151060000001</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5874069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2152773</v>
      </c>
      <c r="I24" s="422"/>
      <c r="J24" s="422"/>
      <c r="K24" s="423">
        <f>TRUNC(((H24/H25*100000)/100000),2)</f>
        <v>140.56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15315.680560000001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0" activePane="bottomLeft" state="frozen"/>
      <selection activeCell="A41" sqref="A41"/>
      <selection pane="bottomLeft" activeCell="A41" sqref="A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79"/>
      <c r="D3" s="1580"/>
      <c r="E3" s="1580"/>
      <c r="F3" s="1580"/>
      <c r="G3" s="1580"/>
      <c r="H3" s="1580"/>
      <c r="I3" s="1580"/>
      <c r="J3" s="1580"/>
      <c r="K3" s="1580"/>
      <c r="L3" s="1580"/>
      <c r="M3" s="1581"/>
      <c r="N3" s="1582"/>
    </row>
    <row r="4" spans="1:14" ht="13.5" customHeight="1" x14ac:dyDescent="0.2">
      <c r="A4" s="463" t="s">
        <v>1750</v>
      </c>
      <c r="B4" s="464"/>
      <c r="C4" s="465">
        <v>2152773</v>
      </c>
      <c r="D4" s="466"/>
      <c r="E4" s="466">
        <v>0</v>
      </c>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2152773</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44" t="s">
        <v>149</v>
      </c>
      <c r="B14" s="2145"/>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150000</v>
      </c>
      <c r="N16" s="484"/>
    </row>
    <row r="17" spans="1:14" s="485" customFormat="1" ht="12.75" customHeight="1" x14ac:dyDescent="0.2">
      <c r="A17" s="482" t="s">
        <v>1470</v>
      </c>
      <c r="B17" s="483">
        <v>230</v>
      </c>
      <c r="C17" s="477"/>
      <c r="D17" s="477"/>
      <c r="E17" s="477"/>
      <c r="F17" s="477"/>
      <c r="G17" s="477"/>
      <c r="H17" s="477"/>
      <c r="I17" s="477"/>
      <c r="J17" s="477"/>
      <c r="K17" s="477"/>
      <c r="L17" s="477"/>
      <c r="M17" s="467">
        <v>731535</v>
      </c>
      <c r="N17" s="484"/>
    </row>
    <row r="18" spans="1:14" s="485" customFormat="1" ht="12.75" customHeight="1" x14ac:dyDescent="0.2">
      <c r="A18" s="482" t="s">
        <v>1471</v>
      </c>
      <c r="B18" s="483">
        <v>240</v>
      </c>
      <c r="C18" s="477"/>
      <c r="D18" s="477"/>
      <c r="E18" s="477"/>
      <c r="F18" s="477"/>
      <c r="G18" s="477"/>
      <c r="H18" s="477"/>
      <c r="I18" s="477"/>
      <c r="J18" s="477"/>
      <c r="K18" s="477"/>
      <c r="L18" s="477"/>
      <c r="M18" s="467">
        <v>50000</v>
      </c>
      <c r="N18" s="484"/>
    </row>
    <row r="19" spans="1:14" s="485" customFormat="1" ht="12.75" customHeight="1" x14ac:dyDescent="0.2">
      <c r="A19" s="482" t="s">
        <v>1472</v>
      </c>
      <c r="B19" s="483">
        <v>250</v>
      </c>
      <c r="C19" s="477"/>
      <c r="D19" s="477"/>
      <c r="E19" s="477"/>
      <c r="F19" s="477"/>
      <c r="G19" s="477"/>
      <c r="H19" s="477"/>
      <c r="I19" s="477"/>
      <c r="J19" s="477"/>
      <c r="K19" s="477"/>
      <c r="L19" s="477"/>
      <c r="M19" s="467">
        <v>157927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1089462</v>
      </c>
      <c r="N23" s="1708">
        <f>SUM(N21:N22)</f>
        <v>0</v>
      </c>
    </row>
    <row r="24" spans="1:14" ht="18" customHeight="1" thickTop="1" x14ac:dyDescent="0.2">
      <c r="A24" s="2146" t="s">
        <v>619</v>
      </c>
      <c r="B24" s="2147"/>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-1458</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8" t="s">
        <v>675</v>
      </c>
      <c r="B34" s="1759"/>
      <c r="C34" s="1760">
        <f>SUM(C25:C33)</f>
        <v>-1458</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48" t="s">
        <v>550</v>
      </c>
      <c r="B35" s="2149"/>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6" t="s">
        <v>674</v>
      </c>
      <c r="B37" s="1761"/>
      <c r="C37" s="477"/>
      <c r="D37" s="477"/>
      <c r="E37" s="477"/>
      <c r="F37" s="477"/>
      <c r="G37" s="477"/>
      <c r="H37" s="477"/>
      <c r="I37" s="477"/>
      <c r="J37" s="477"/>
      <c r="K37" s="477"/>
      <c r="L37" s="480"/>
      <c r="M37" s="468"/>
      <c r="N37" s="1708">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2154231</v>
      </c>
      <c r="D39" s="466"/>
      <c r="E39" s="466">
        <v>0</v>
      </c>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1089462</v>
      </c>
      <c r="N40" s="497"/>
    </row>
    <row r="41" spans="1:14" ht="13.5" customHeight="1" thickBot="1" x14ac:dyDescent="0.25">
      <c r="A41" s="1756" t="s">
        <v>676</v>
      </c>
      <c r="B41" s="1726"/>
      <c r="C41" s="1708">
        <f>(SUM(C34,C37,C38,C39))</f>
        <v>2152773</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1089462</v>
      </c>
      <c r="N41" s="1708">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1" sqref="A41"/>
      <selection pane="bottomLeft" activeCell="A41" sqref="A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0" t="s">
        <v>1237</v>
      </c>
      <c r="B3" s="2171"/>
      <c r="C3" s="1593"/>
      <c r="D3" s="1594"/>
      <c r="E3" s="1594"/>
      <c r="F3" s="1594"/>
      <c r="G3" s="1594"/>
      <c r="H3" s="1594"/>
      <c r="I3" s="1594"/>
      <c r="J3" s="1594"/>
      <c r="K3" s="1595"/>
      <c r="L3" s="506"/>
    </row>
    <row r="4" spans="1:13" ht="15.75" customHeight="1" x14ac:dyDescent="0.2">
      <c r="A4" s="1952" t="s">
        <v>1579</v>
      </c>
      <c r="B4" s="1953">
        <v>1000</v>
      </c>
      <c r="C4" s="1762">
        <f>'Revenues 9-14'!C109</f>
        <v>2921494</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545371</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2407204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5874069</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4" t="s">
        <v>1752</v>
      </c>
      <c r="B9" s="515">
        <v>3998</v>
      </c>
      <c r="C9" s="481">
        <v>137352</v>
      </c>
      <c r="D9" s="516"/>
      <c r="E9" s="481"/>
      <c r="F9" s="481"/>
      <c r="G9" s="517"/>
      <c r="H9" s="481"/>
      <c r="I9" s="509" t="s">
        <v>1231</v>
      </c>
      <c r="J9" s="478"/>
      <c r="K9" s="481"/>
      <c r="L9" s="347"/>
    </row>
    <row r="10" spans="1:13" s="519" customFormat="1" ht="13.5" thickBot="1" x14ac:dyDescent="0.25">
      <c r="A10" s="1756" t="s">
        <v>1235</v>
      </c>
      <c r="B10" s="1729"/>
      <c r="C10" s="1708">
        <f>SUM(C8:C9)</f>
        <v>6011421</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8"/>
    </row>
    <row r="11" spans="1:13" s="519" customFormat="1" ht="16.7" customHeight="1" thickTop="1" x14ac:dyDescent="0.2">
      <c r="A11" s="2144" t="s">
        <v>1238</v>
      </c>
      <c r="B11" s="2145"/>
      <c r="C11" s="1590"/>
      <c r="D11" s="1591"/>
      <c r="E11" s="1591"/>
      <c r="F11" s="1591"/>
      <c r="G11" s="1591"/>
      <c r="H11" s="1591"/>
      <c r="I11" s="1591"/>
      <c r="J11" s="1591"/>
      <c r="K11" s="1592"/>
      <c r="L11" s="518"/>
    </row>
    <row r="12" spans="1:13" ht="15.75" customHeight="1" x14ac:dyDescent="0.2">
      <c r="A12" s="1596" t="s">
        <v>476</v>
      </c>
      <c r="B12" s="1598">
        <v>1000</v>
      </c>
      <c r="C12" s="1762">
        <f>'Expenditures 15-22'!K33</f>
        <v>1215576</v>
      </c>
      <c r="D12" s="520" t="s">
        <v>1231</v>
      </c>
      <c r="E12" s="468" t="s">
        <v>1231</v>
      </c>
      <c r="F12" s="468" t="s">
        <v>1231</v>
      </c>
      <c r="G12" s="1762">
        <f>'Expenditures 15-22'!K229</f>
        <v>0</v>
      </c>
      <c r="H12" s="521"/>
      <c r="I12" s="468" t="s">
        <v>1231</v>
      </c>
      <c r="J12" s="468" t="s">
        <v>1231</v>
      </c>
      <c r="K12" s="521" t="s">
        <v>1231</v>
      </c>
      <c r="L12" s="347"/>
    </row>
    <row r="13" spans="1:13" ht="15.75" customHeight="1" x14ac:dyDescent="0.2">
      <c r="A13" s="1596" t="s">
        <v>477</v>
      </c>
      <c r="B13" s="1598">
        <v>2000</v>
      </c>
      <c r="C13" s="1763">
        <f>'Expenditures 15-22'!K74</f>
        <v>2204834</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2093235</v>
      </c>
      <c r="D15" s="1763">
        <f>'Expenditures 15-22'!K139</f>
        <v>0</v>
      </c>
      <c r="E15" s="1763">
        <f>'Expenditures 15-22'!K160</f>
        <v>5221</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5513645</v>
      </c>
      <c r="D17" s="1708">
        <f t="shared" si="2"/>
        <v>0</v>
      </c>
      <c r="E17" s="1708">
        <f t="shared" si="2"/>
        <v>5221</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137352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5650997</v>
      </c>
      <c r="D19" s="1708">
        <f t="shared" si="4"/>
        <v>0</v>
      </c>
      <c r="E19" s="1708">
        <f t="shared" si="4"/>
        <v>5221</v>
      </c>
      <c r="F19" s="1708">
        <f t="shared" si="4"/>
        <v>0</v>
      </c>
      <c r="G19" s="1708">
        <f t="shared" si="4"/>
        <v>0</v>
      </c>
      <c r="H19" s="1708">
        <f t="shared" si="4"/>
        <v>0</v>
      </c>
      <c r="I19" s="468"/>
      <c r="J19" s="1708">
        <f>SUM(J17:J18)</f>
        <v>0</v>
      </c>
      <c r="K19" s="1708">
        <f>SUM(K17:K18)</f>
        <v>0</v>
      </c>
      <c r="L19" s="347"/>
    </row>
    <row r="20" spans="1:12" ht="16.5" thickTop="1" thickBot="1" x14ac:dyDescent="0.25">
      <c r="A20" s="2160" t="s">
        <v>1754</v>
      </c>
      <c r="B20" s="2161"/>
      <c r="C20" s="1766">
        <f>C8-C17</f>
        <v>360424</v>
      </c>
      <c r="D20" s="1766">
        <f t="shared" ref="D20:K20" si="5">D8-D17</f>
        <v>0</v>
      </c>
      <c r="E20" s="1766">
        <f t="shared" si="5"/>
        <v>-5221</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72" t="s">
        <v>616</v>
      </c>
      <c r="B21" s="2173"/>
      <c r="C21" s="1590"/>
      <c r="D21" s="1591"/>
      <c r="E21" s="1591"/>
      <c r="F21" s="1591"/>
      <c r="G21" s="1591"/>
      <c r="H21" s="1591"/>
      <c r="I21" s="1591"/>
      <c r="J21" s="1591"/>
      <c r="K21" s="1592"/>
      <c r="L21" s="524"/>
    </row>
    <row r="22" spans="1:12" ht="15.75" customHeight="1" collapsed="1" x14ac:dyDescent="0.2">
      <c r="A22" s="2168" t="s">
        <v>617</v>
      </c>
      <c r="B22" s="2169"/>
      <c r="C22" s="477"/>
      <c r="D22" s="477"/>
      <c r="E22" s="477"/>
      <c r="F22" s="477"/>
      <c r="G22" s="477"/>
      <c r="H22" s="477"/>
      <c r="I22" s="477"/>
      <c r="J22" s="477"/>
      <c r="K22" s="477"/>
      <c r="L22" s="347"/>
    </row>
    <row r="23" spans="1:12" s="485" customFormat="1" ht="15.75" customHeight="1" x14ac:dyDescent="0.2">
      <c r="A23" s="2164" t="s">
        <v>311</v>
      </c>
      <c r="B23" s="2165"/>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1894</v>
      </c>
      <c r="B30" s="527">
        <v>7160</v>
      </c>
      <c r="C30" s="477"/>
      <c r="D30" s="467"/>
      <c r="E30" s="477"/>
      <c r="F30" s="477"/>
      <c r="G30" s="477"/>
      <c r="H30" s="477"/>
      <c r="I30" s="477"/>
      <c r="J30" s="477"/>
      <c r="K30" s="477"/>
      <c r="L30" s="524"/>
    </row>
    <row r="31" spans="1:12" s="485" customFormat="1" ht="26.25" x14ac:dyDescent="0.2">
      <c r="A31" s="1509" t="s">
        <v>1898</v>
      </c>
      <c r="B31" s="527">
        <v>7170</v>
      </c>
      <c r="C31" s="477"/>
      <c r="D31" s="477"/>
      <c r="E31" s="474"/>
      <c r="F31" s="477"/>
      <c r="G31" s="477"/>
      <c r="H31" s="477"/>
      <c r="I31" s="477"/>
      <c r="J31" s="477"/>
      <c r="K31" s="477"/>
      <c r="L31" s="524"/>
    </row>
    <row r="32" spans="1:12" s="485" customFormat="1" ht="15.75" customHeight="1" x14ac:dyDescent="0.2">
      <c r="A32" s="2166" t="s">
        <v>1038</v>
      </c>
      <c r="B32" s="2167"/>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74" t="s">
        <v>392</v>
      </c>
      <c r="B44" s="217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68" t="s">
        <v>110</v>
      </c>
      <c r="B45" s="2169"/>
      <c r="C45" s="528"/>
      <c r="D45" s="528"/>
      <c r="E45" s="528"/>
      <c r="F45" s="528"/>
      <c r="G45" s="528"/>
      <c r="H45" s="528"/>
      <c r="I45" s="528"/>
      <c r="J45" s="528"/>
      <c r="K45" s="528"/>
      <c r="L45" s="347"/>
    </row>
    <row r="46" spans="1:12" s="485" customFormat="1" ht="15.75" customHeight="1" x14ac:dyDescent="0.2">
      <c r="A46" s="2176" t="s">
        <v>111</v>
      </c>
      <c r="B46" s="2177"/>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0</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1897</v>
      </c>
      <c r="B52" s="483">
        <v>8160</v>
      </c>
      <c r="C52" s="477"/>
      <c r="D52" s="477"/>
      <c r="E52" s="477"/>
      <c r="F52" s="477"/>
      <c r="G52" s="477"/>
      <c r="H52" s="477"/>
      <c r="I52" s="477"/>
      <c r="J52" s="477"/>
      <c r="K52" s="1763">
        <f>D30</f>
        <v>0</v>
      </c>
      <c r="L52" s="524"/>
    </row>
    <row r="53" spans="1:12" s="485" customFormat="1" ht="26.25" x14ac:dyDescent="0.2">
      <c r="A53" s="1510" t="s">
        <v>1896</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50" t="s">
        <v>460</v>
      </c>
      <c r="B76" s="215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52" t="s">
        <v>1239</v>
      </c>
      <c r="B77" s="215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56" t="s">
        <v>618</v>
      </c>
      <c r="B78" s="2157"/>
      <c r="C78" s="1722">
        <f t="shared" ref="C78:K78" si="9">C20+C77</f>
        <v>360424</v>
      </c>
      <c r="D78" s="1722">
        <f t="shared" si="9"/>
        <v>0</v>
      </c>
      <c r="E78" s="1722">
        <f t="shared" si="9"/>
        <v>-5221</v>
      </c>
      <c r="F78" s="1722">
        <f t="shared" si="9"/>
        <v>0</v>
      </c>
      <c r="G78" s="1722">
        <f t="shared" si="9"/>
        <v>0</v>
      </c>
      <c r="H78" s="1722">
        <f t="shared" si="9"/>
        <v>0</v>
      </c>
      <c r="I78" s="1722">
        <f t="shared" si="9"/>
        <v>0</v>
      </c>
      <c r="J78" s="1722">
        <f t="shared" si="9"/>
        <v>0</v>
      </c>
      <c r="K78" s="1722">
        <f t="shared" si="9"/>
        <v>0</v>
      </c>
      <c r="L78" s="533"/>
    </row>
    <row r="79" spans="1:12" ht="13.5" thickTop="1" x14ac:dyDescent="0.2">
      <c r="A79" s="1514" t="s">
        <v>2070</v>
      </c>
      <c r="B79" s="534"/>
      <c r="C79" s="478">
        <v>1793807</v>
      </c>
      <c r="D79" s="535"/>
      <c r="E79" s="535">
        <v>5221</v>
      </c>
      <c r="F79" s="535"/>
      <c r="G79" s="535"/>
      <c r="H79" s="535"/>
      <c r="I79" s="535"/>
      <c r="J79" s="535"/>
      <c r="K79" s="535"/>
      <c r="L79" s="347"/>
    </row>
    <row r="80" spans="1:12" x14ac:dyDescent="0.2">
      <c r="A80" s="2162" t="s">
        <v>1895</v>
      </c>
      <c r="B80" s="2163"/>
      <c r="C80" s="467"/>
      <c r="D80" s="467"/>
      <c r="E80" s="467"/>
      <c r="F80" s="467"/>
      <c r="G80" s="467"/>
      <c r="H80" s="467"/>
      <c r="I80" s="467"/>
      <c r="J80" s="467"/>
      <c r="K80" s="467"/>
      <c r="L80" s="347"/>
    </row>
    <row r="81" spans="1:12" ht="13.5" thickBot="1" x14ac:dyDescent="0.25">
      <c r="A81" s="2154" t="s">
        <v>2071</v>
      </c>
      <c r="B81" s="2155"/>
      <c r="C81" s="1708">
        <f>(SUM(C78:C80))</f>
        <v>2154231</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6" t="s">
        <v>361</v>
      </c>
      <c r="B82" s="537"/>
      <c r="C82" s="538">
        <f>(C81-C79)</f>
        <v>360424</v>
      </c>
      <c r="D82" s="538">
        <f t="shared" ref="D82:K82" si="11">(D81-D79)</f>
        <v>0</v>
      </c>
      <c r="E82" s="538">
        <f t="shared" si="11"/>
        <v>-5221</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0.16730981960616109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93" activePane="bottomLeft" state="frozen"/>
      <selection activeCell="A41" sqref="A41"/>
      <selection pane="bottomLeft" activeCell="C99" sqref="C9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8" t="s">
        <v>1902</v>
      </c>
      <c r="B1" s="452"/>
      <c r="C1" s="453" t="s">
        <v>445</v>
      </c>
      <c r="D1" s="453" t="s">
        <v>446</v>
      </c>
      <c r="E1" s="453" t="s">
        <v>447</v>
      </c>
      <c r="F1" s="453" t="s">
        <v>448</v>
      </c>
      <c r="G1" s="453" t="s">
        <v>449</v>
      </c>
      <c r="H1" s="453" t="s">
        <v>450</v>
      </c>
      <c r="I1" s="453" t="s">
        <v>451</v>
      </c>
      <c r="J1" s="453" t="s">
        <v>452</v>
      </c>
      <c r="K1" s="453" t="s">
        <v>780</v>
      </c>
    </row>
    <row r="2" spans="1:12" ht="36" x14ac:dyDescent="0.2">
      <c r="A2" s="215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1007386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1007386</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18130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18130</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0</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v>1551066</v>
      </c>
      <c r="D98" s="466"/>
      <c r="E98" s="512"/>
      <c r="F98" s="466"/>
      <c r="G98" s="512"/>
      <c r="H98" s="512"/>
      <c r="I98" s="510"/>
      <c r="J98" s="512"/>
      <c r="K98" s="512"/>
    </row>
    <row r="99" spans="1:12" ht="12.75" customHeight="1" x14ac:dyDescent="0.2">
      <c r="A99" s="463" t="s">
        <v>875</v>
      </c>
      <c r="B99" s="470">
        <v>1950</v>
      </c>
      <c r="C99" s="489">
        <v>287271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v>0</v>
      </c>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57641</v>
      </c>
      <c r="D107" s="466"/>
      <c r="E107" s="466"/>
      <c r="F107" s="466"/>
      <c r="G107" s="466"/>
      <c r="H107" s="466"/>
      <c r="I107" s="466"/>
      <c r="J107" s="467"/>
      <c r="K107" s="466"/>
    </row>
    <row r="108" spans="1:12" ht="12.75" customHeight="1" thickBot="1" x14ac:dyDescent="0.25">
      <c r="A108" s="1728" t="s">
        <v>508</v>
      </c>
      <c r="B108" s="1732"/>
      <c r="C108" s="1727">
        <f>SUM(C95:C107)</f>
        <v>1895978</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2921494</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353887</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6"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353887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191484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191484</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0</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78" t="s">
        <v>418</v>
      </c>
      <c r="B172" s="2179"/>
      <c r="C172" s="1742">
        <f t="shared" ref="C172:K172" si="6">SUM(C131,C140,C144,C145:C149,C154,C155:C170,C171)</f>
        <v>191484</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545371</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80" t="s">
        <v>1572</v>
      </c>
      <c r="B175" s="218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4" t="s">
        <v>1764</v>
      </c>
      <c r="B178" s="218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88" t="s">
        <v>1763</v>
      </c>
      <c r="B179" s="218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6" t="s">
        <v>818</v>
      </c>
      <c r="B184" s="218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82" t="s">
        <v>1903</v>
      </c>
      <c r="B185" s="2183"/>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108890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2044897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2153787</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35092</v>
      </c>
      <c r="D270" s="576"/>
      <c r="E270" s="468"/>
      <c r="F270" s="576"/>
      <c r="G270" s="576"/>
      <c r="H270" s="468"/>
      <c r="I270" s="468"/>
      <c r="J270" s="468"/>
      <c r="K270" s="468"/>
    </row>
    <row r="271" spans="1:11" ht="12.75" customHeight="1" thickTop="1" thickBot="1" x14ac:dyDescent="0.25">
      <c r="A271" s="463" t="s">
        <v>395</v>
      </c>
      <c r="B271" s="470">
        <v>4992</v>
      </c>
      <c r="C271" s="575">
        <v>203628</v>
      </c>
      <c r="D271" s="576"/>
      <c r="E271" s="468"/>
      <c r="F271" s="576"/>
      <c r="G271" s="576"/>
      <c r="H271" s="468"/>
      <c r="I271" s="468"/>
      <c r="J271" s="468"/>
      <c r="K271" s="468"/>
    </row>
    <row r="272" spans="1:11" s="594" customFormat="1" ht="12.75" customHeight="1" thickTop="1" thickBot="1" x14ac:dyDescent="0.25">
      <c r="A272" s="563" t="s">
        <v>77</v>
      </c>
      <c r="B272" s="557">
        <v>4999</v>
      </c>
      <c r="C272" s="575">
        <v>14697</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2407204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2407204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5874069</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5" activePane="bottomLeft" state="frozen"/>
      <selection activeCell="A41" sqref="A41"/>
      <selection pane="bottomLeft" activeCell="E50" sqref="E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8"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c r="D5" s="466"/>
      <c r="E5" s="466"/>
      <c r="F5" s="466"/>
      <c r="G5" s="466"/>
      <c r="H5" s="466"/>
      <c r="I5" s="467"/>
      <c r="J5" s="467"/>
      <c r="K5" s="1691">
        <f>SUM(C5:J5)</f>
        <v>0</v>
      </c>
      <c r="L5" s="466"/>
    </row>
    <row r="6" spans="1:14" x14ac:dyDescent="0.2">
      <c r="A6" s="1524" t="s">
        <v>1508</v>
      </c>
      <c r="B6" s="615" t="s">
        <v>1506</v>
      </c>
      <c r="C6" s="477"/>
      <c r="D6" s="477"/>
      <c r="E6" s="466"/>
      <c r="F6" s="477"/>
      <c r="G6" s="477"/>
      <c r="H6" s="477"/>
      <c r="I6" s="477"/>
      <c r="J6" s="477"/>
      <c r="K6" s="1691">
        <f>SUM(C6,E6)</f>
        <v>0</v>
      </c>
      <c r="L6" s="466"/>
    </row>
    <row r="7" spans="1:14" x14ac:dyDescent="0.2">
      <c r="A7" s="1524" t="s">
        <v>165</v>
      </c>
      <c r="B7" s="615" t="s">
        <v>1024</v>
      </c>
      <c r="C7" s="467"/>
      <c r="D7" s="467"/>
      <c r="E7" s="467"/>
      <c r="F7" s="467"/>
      <c r="G7" s="467"/>
      <c r="H7" s="467"/>
      <c r="I7" s="467"/>
      <c r="J7" s="467"/>
      <c r="K7" s="1691">
        <f t="shared" ref="K7:K32" si="0">SUM(C7:J7)</f>
        <v>0</v>
      </c>
      <c r="L7" s="466"/>
    </row>
    <row r="8" spans="1:14" x14ac:dyDescent="0.2">
      <c r="A8" s="1524" t="s">
        <v>166</v>
      </c>
      <c r="B8" s="615">
        <v>1200</v>
      </c>
      <c r="C8" s="466">
        <v>739561</v>
      </c>
      <c r="D8" s="466">
        <v>280715</v>
      </c>
      <c r="E8" s="466">
        <v>40276</v>
      </c>
      <c r="F8" s="466">
        <v>12152</v>
      </c>
      <c r="G8" s="466">
        <v>17045</v>
      </c>
      <c r="H8" s="466"/>
      <c r="I8" s="467"/>
      <c r="J8" s="467"/>
      <c r="K8" s="1691">
        <f t="shared" si="0"/>
        <v>1089749</v>
      </c>
      <c r="L8" s="466">
        <v>1261637</v>
      </c>
    </row>
    <row r="9" spans="1:14" x14ac:dyDescent="0.2">
      <c r="A9" s="1524" t="s">
        <v>745</v>
      </c>
      <c r="B9" s="615" t="s">
        <v>1025</v>
      </c>
      <c r="C9" s="467"/>
      <c r="D9" s="467"/>
      <c r="E9" s="467"/>
      <c r="F9" s="467"/>
      <c r="G9" s="467"/>
      <c r="H9" s="467"/>
      <c r="I9" s="467"/>
      <c r="J9" s="467"/>
      <c r="K9" s="1691">
        <f t="shared" si="0"/>
        <v>0</v>
      </c>
      <c r="L9" s="466"/>
    </row>
    <row r="10" spans="1:14" x14ac:dyDescent="0.2">
      <c r="A10" s="1524" t="s">
        <v>746</v>
      </c>
      <c r="B10" s="615">
        <v>1250</v>
      </c>
      <c r="C10" s="466"/>
      <c r="D10" s="466"/>
      <c r="E10" s="466"/>
      <c r="F10" s="466"/>
      <c r="G10" s="466"/>
      <c r="H10" s="466"/>
      <c r="I10" s="467"/>
      <c r="J10" s="467"/>
      <c r="K10" s="1691">
        <f t="shared" si="0"/>
        <v>0</v>
      </c>
      <c r="L10" s="466"/>
    </row>
    <row r="11" spans="1:14" x14ac:dyDescent="0.2">
      <c r="A11" s="1524" t="s">
        <v>1192</v>
      </c>
      <c r="B11" s="615" t="s">
        <v>163</v>
      </c>
      <c r="C11" s="467"/>
      <c r="D11" s="467"/>
      <c r="E11" s="467"/>
      <c r="F11" s="467"/>
      <c r="G11" s="467"/>
      <c r="H11" s="467"/>
      <c r="I11" s="467"/>
      <c r="J11" s="467"/>
      <c r="K11" s="1691">
        <f t="shared" si="0"/>
        <v>0</v>
      </c>
      <c r="L11" s="466"/>
    </row>
    <row r="12" spans="1:14" x14ac:dyDescent="0.2">
      <c r="A12" s="1524" t="s">
        <v>1019</v>
      </c>
      <c r="B12" s="615">
        <v>1300</v>
      </c>
      <c r="C12" s="466"/>
      <c r="D12" s="466"/>
      <c r="E12" s="466"/>
      <c r="F12" s="466"/>
      <c r="G12" s="466"/>
      <c r="H12" s="466"/>
      <c r="I12" s="467"/>
      <c r="J12" s="467"/>
      <c r="K12" s="1691">
        <f t="shared" si="0"/>
        <v>0</v>
      </c>
      <c r="L12" s="466"/>
    </row>
    <row r="13" spans="1:14" x14ac:dyDescent="0.2">
      <c r="A13" s="1524" t="s">
        <v>747</v>
      </c>
      <c r="B13" s="615">
        <v>1400</v>
      </c>
      <c r="C13" s="466">
        <v>13936</v>
      </c>
      <c r="D13" s="466">
        <v>13695</v>
      </c>
      <c r="E13" s="466">
        <v>2452</v>
      </c>
      <c r="F13" s="466">
        <v>120</v>
      </c>
      <c r="G13" s="466"/>
      <c r="H13" s="466"/>
      <c r="I13" s="467"/>
      <c r="J13" s="467"/>
      <c r="K13" s="1691">
        <f t="shared" si="0"/>
        <v>30203</v>
      </c>
      <c r="L13" s="466">
        <v>44242</v>
      </c>
    </row>
    <row r="14" spans="1:14" x14ac:dyDescent="0.2">
      <c r="A14" s="1524" t="s">
        <v>1020</v>
      </c>
      <c r="B14" s="615">
        <v>1500</v>
      </c>
      <c r="C14" s="466"/>
      <c r="D14" s="466"/>
      <c r="E14" s="466"/>
      <c r="F14" s="466"/>
      <c r="G14" s="466"/>
      <c r="H14" s="466"/>
      <c r="I14" s="467"/>
      <c r="J14" s="467"/>
      <c r="K14" s="1691">
        <f t="shared" si="0"/>
        <v>0</v>
      </c>
      <c r="L14" s="466"/>
    </row>
    <row r="15" spans="1:14" x14ac:dyDescent="0.2">
      <c r="A15" s="1524" t="s">
        <v>1021</v>
      </c>
      <c r="B15" s="615">
        <v>1600</v>
      </c>
      <c r="C15" s="466">
        <v>30000</v>
      </c>
      <c r="D15" s="466">
        <v>2096</v>
      </c>
      <c r="E15" s="466">
        <v>36</v>
      </c>
      <c r="F15" s="466">
        <v>123</v>
      </c>
      <c r="G15" s="466"/>
      <c r="H15" s="466"/>
      <c r="I15" s="467"/>
      <c r="J15" s="467"/>
      <c r="K15" s="1691">
        <f t="shared" si="0"/>
        <v>32255</v>
      </c>
      <c r="L15" s="466">
        <v>41500</v>
      </c>
    </row>
    <row r="16" spans="1:14" x14ac:dyDescent="0.2">
      <c r="A16" s="1524" t="s">
        <v>1044</v>
      </c>
      <c r="B16" s="615" t="s">
        <v>444</v>
      </c>
      <c r="C16" s="466"/>
      <c r="D16" s="466"/>
      <c r="E16" s="466"/>
      <c r="F16" s="466"/>
      <c r="G16" s="466"/>
      <c r="H16" s="466"/>
      <c r="I16" s="467"/>
      <c r="J16" s="467"/>
      <c r="K16" s="1691">
        <f t="shared" si="0"/>
        <v>0</v>
      </c>
      <c r="L16" s="466"/>
    </row>
    <row r="17" spans="1:12" x14ac:dyDescent="0.2">
      <c r="A17" s="1524" t="s">
        <v>748</v>
      </c>
      <c r="B17" s="615" t="s">
        <v>164</v>
      </c>
      <c r="C17" s="467"/>
      <c r="D17" s="467"/>
      <c r="E17" s="467"/>
      <c r="F17" s="467"/>
      <c r="G17" s="467"/>
      <c r="H17" s="467"/>
      <c r="I17" s="467"/>
      <c r="J17" s="467"/>
      <c r="K17" s="1691">
        <f t="shared" si="0"/>
        <v>0</v>
      </c>
      <c r="L17" s="466"/>
    </row>
    <row r="18" spans="1:12" x14ac:dyDescent="0.2">
      <c r="A18" s="1524" t="s">
        <v>1148</v>
      </c>
      <c r="B18" s="615">
        <v>1800</v>
      </c>
      <c r="C18" s="466">
        <v>47087</v>
      </c>
      <c r="D18" s="466">
        <v>13960</v>
      </c>
      <c r="E18" s="466">
        <v>2144</v>
      </c>
      <c r="F18" s="466">
        <v>178</v>
      </c>
      <c r="G18" s="466"/>
      <c r="H18" s="466"/>
      <c r="I18" s="467"/>
      <c r="J18" s="467"/>
      <c r="K18" s="1691">
        <f t="shared" si="0"/>
        <v>63369</v>
      </c>
      <c r="L18" s="466">
        <v>81431</v>
      </c>
    </row>
    <row r="19" spans="1:12" x14ac:dyDescent="0.2">
      <c r="A19" s="1524" t="s">
        <v>136</v>
      </c>
      <c r="B19" s="615">
        <v>1900</v>
      </c>
      <c r="C19" s="466"/>
      <c r="D19" s="466"/>
      <c r="E19" s="466"/>
      <c r="F19" s="466"/>
      <c r="G19" s="466"/>
      <c r="H19" s="466"/>
      <c r="I19" s="467"/>
      <c r="J19" s="467"/>
      <c r="K19" s="1691">
        <f t="shared" si="0"/>
        <v>0</v>
      </c>
      <c r="L19" s="466"/>
    </row>
    <row r="20" spans="1:12" x14ac:dyDescent="0.2">
      <c r="A20" s="1525" t="s">
        <v>762</v>
      </c>
      <c r="B20" s="603" t="s">
        <v>749</v>
      </c>
      <c r="C20" s="477"/>
      <c r="D20" s="477"/>
      <c r="E20" s="477"/>
      <c r="F20" s="477"/>
      <c r="G20" s="477"/>
      <c r="H20" s="474"/>
      <c r="I20" s="617"/>
      <c r="J20" s="475"/>
      <c r="K20" s="1691">
        <f t="shared" si="0"/>
        <v>0</v>
      </c>
      <c r="L20" s="471"/>
    </row>
    <row r="21" spans="1:12" x14ac:dyDescent="0.2">
      <c r="A21" s="1525" t="s">
        <v>763</v>
      </c>
      <c r="B21" s="603" t="s">
        <v>750</v>
      </c>
      <c r="C21" s="477"/>
      <c r="D21" s="477"/>
      <c r="E21" s="477"/>
      <c r="F21" s="477"/>
      <c r="G21" s="477"/>
      <c r="H21" s="474"/>
      <c r="I21" s="617"/>
      <c r="J21" s="477"/>
      <c r="K21" s="1691">
        <f t="shared" si="0"/>
        <v>0</v>
      </c>
      <c r="L21" s="471"/>
    </row>
    <row r="22" spans="1:12" x14ac:dyDescent="0.2">
      <c r="A22" s="1525" t="s">
        <v>764</v>
      </c>
      <c r="B22" s="603" t="s">
        <v>751</v>
      </c>
      <c r="C22" s="477"/>
      <c r="D22" s="477"/>
      <c r="E22" s="477"/>
      <c r="F22" s="477"/>
      <c r="G22" s="477"/>
      <c r="H22" s="474"/>
      <c r="I22" s="617"/>
      <c r="J22" s="477"/>
      <c r="K22" s="1691">
        <f t="shared" si="0"/>
        <v>0</v>
      </c>
      <c r="L22" s="471"/>
    </row>
    <row r="23" spans="1:12" x14ac:dyDescent="0.2">
      <c r="A23" s="1525" t="s">
        <v>765</v>
      </c>
      <c r="B23" s="603" t="s">
        <v>752</v>
      </c>
      <c r="C23" s="477"/>
      <c r="D23" s="477"/>
      <c r="E23" s="477"/>
      <c r="F23" s="477"/>
      <c r="G23" s="477"/>
      <c r="H23" s="474"/>
      <c r="I23" s="617"/>
      <c r="J23" s="477"/>
      <c r="K23" s="1691">
        <f t="shared" si="0"/>
        <v>0</v>
      </c>
      <c r="L23" s="471"/>
    </row>
    <row r="24" spans="1:12" ht="12.75" customHeight="1" x14ac:dyDescent="0.2">
      <c r="A24" s="1525" t="s">
        <v>766</v>
      </c>
      <c r="B24" s="603" t="s">
        <v>753</v>
      </c>
      <c r="C24" s="477"/>
      <c r="D24" s="477"/>
      <c r="E24" s="477"/>
      <c r="F24" s="477"/>
      <c r="G24" s="477"/>
      <c r="H24" s="474"/>
      <c r="I24" s="617"/>
      <c r="J24" s="477"/>
      <c r="K24" s="1691">
        <f t="shared" si="0"/>
        <v>0</v>
      </c>
      <c r="L24" s="471"/>
    </row>
    <row r="25" spans="1:12" ht="12.75" customHeight="1" x14ac:dyDescent="0.2">
      <c r="A25" s="1525" t="s">
        <v>835</v>
      </c>
      <c r="B25" s="603" t="s">
        <v>754</v>
      </c>
      <c r="C25" s="477"/>
      <c r="D25" s="477"/>
      <c r="E25" s="477"/>
      <c r="F25" s="477"/>
      <c r="G25" s="477"/>
      <c r="H25" s="474"/>
      <c r="I25" s="617"/>
      <c r="J25" s="477"/>
      <c r="K25" s="1691">
        <f t="shared" si="0"/>
        <v>0</v>
      </c>
      <c r="L25" s="471"/>
    </row>
    <row r="26" spans="1:12" x14ac:dyDescent="0.2">
      <c r="A26" s="1525" t="s">
        <v>643</v>
      </c>
      <c r="B26" s="603" t="s">
        <v>755</v>
      </c>
      <c r="C26" s="477"/>
      <c r="D26" s="477"/>
      <c r="E26" s="477"/>
      <c r="F26" s="477"/>
      <c r="G26" s="477"/>
      <c r="H26" s="474"/>
      <c r="I26" s="617"/>
      <c r="J26" s="477"/>
      <c r="K26" s="1691">
        <f t="shared" si="0"/>
        <v>0</v>
      </c>
      <c r="L26" s="471"/>
    </row>
    <row r="27" spans="1:12" x14ac:dyDescent="0.2">
      <c r="A27" s="1525" t="s">
        <v>644</v>
      </c>
      <c r="B27" s="603" t="s">
        <v>756</v>
      </c>
      <c r="C27" s="477"/>
      <c r="D27" s="477"/>
      <c r="E27" s="477"/>
      <c r="F27" s="477"/>
      <c r="G27" s="477"/>
      <c r="H27" s="474"/>
      <c r="I27" s="617"/>
      <c r="J27" s="477"/>
      <c r="K27" s="1691">
        <f t="shared" si="0"/>
        <v>0</v>
      </c>
      <c r="L27" s="471"/>
    </row>
    <row r="28" spans="1:12" x14ac:dyDescent="0.2">
      <c r="A28" s="1525" t="s">
        <v>152</v>
      </c>
      <c r="B28" s="603" t="s">
        <v>757</v>
      </c>
      <c r="C28" s="477"/>
      <c r="D28" s="477"/>
      <c r="E28" s="477"/>
      <c r="F28" s="477"/>
      <c r="G28" s="477"/>
      <c r="H28" s="474"/>
      <c r="I28" s="617"/>
      <c r="J28" s="477"/>
      <c r="K28" s="1691">
        <f t="shared" si="0"/>
        <v>0</v>
      </c>
      <c r="L28" s="471"/>
    </row>
    <row r="29" spans="1:12" x14ac:dyDescent="0.2">
      <c r="A29" s="1525" t="s">
        <v>153</v>
      </c>
      <c r="B29" s="603" t="s">
        <v>758</v>
      </c>
      <c r="C29" s="477"/>
      <c r="D29" s="477"/>
      <c r="E29" s="477"/>
      <c r="F29" s="477"/>
      <c r="G29" s="477"/>
      <c r="H29" s="474"/>
      <c r="I29" s="617"/>
      <c r="J29" s="477"/>
      <c r="K29" s="1691">
        <f t="shared" si="0"/>
        <v>0</v>
      </c>
      <c r="L29" s="471"/>
    </row>
    <row r="30" spans="1:12" x14ac:dyDescent="0.2">
      <c r="A30" s="1525" t="s">
        <v>154</v>
      </c>
      <c r="B30" s="603" t="s">
        <v>759</v>
      </c>
      <c r="C30" s="477"/>
      <c r="D30" s="477"/>
      <c r="E30" s="477"/>
      <c r="F30" s="477"/>
      <c r="G30" s="477"/>
      <c r="H30" s="474"/>
      <c r="I30" s="617"/>
      <c r="J30" s="477"/>
      <c r="K30" s="1691">
        <f t="shared" si="0"/>
        <v>0</v>
      </c>
      <c r="L30" s="471"/>
    </row>
    <row r="31" spans="1:12" x14ac:dyDescent="0.2">
      <c r="A31" s="1525" t="s">
        <v>155</v>
      </c>
      <c r="B31" s="603" t="s">
        <v>760</v>
      </c>
      <c r="C31" s="477"/>
      <c r="D31" s="477"/>
      <c r="E31" s="477"/>
      <c r="F31" s="477"/>
      <c r="G31" s="477"/>
      <c r="H31" s="474"/>
      <c r="I31" s="617"/>
      <c r="J31" s="477"/>
      <c r="K31" s="1691">
        <f t="shared" si="0"/>
        <v>0</v>
      </c>
      <c r="L31" s="471"/>
    </row>
    <row r="32" spans="1:12" x14ac:dyDescent="0.2">
      <c r="A32" s="1526"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830584</v>
      </c>
      <c r="D33" s="1690">
        <f t="shared" ref="D33:L33" si="1">SUM(D5:D32)</f>
        <v>310466</v>
      </c>
      <c r="E33" s="1690">
        <f t="shared" si="1"/>
        <v>44908</v>
      </c>
      <c r="F33" s="1690">
        <f t="shared" si="1"/>
        <v>12573</v>
      </c>
      <c r="G33" s="1690">
        <f t="shared" si="1"/>
        <v>17045</v>
      </c>
      <c r="H33" s="1690">
        <f t="shared" si="1"/>
        <v>0</v>
      </c>
      <c r="I33" s="1690">
        <f t="shared" si="1"/>
        <v>0</v>
      </c>
      <c r="J33" s="1690">
        <f t="shared" si="1"/>
        <v>0</v>
      </c>
      <c r="K33" s="1690">
        <f t="shared" si="1"/>
        <v>1215576</v>
      </c>
      <c r="L33" s="1690">
        <f t="shared" si="1"/>
        <v>1428810</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178522</v>
      </c>
      <c r="D36" s="481">
        <v>32205</v>
      </c>
      <c r="E36" s="481">
        <v>2761</v>
      </c>
      <c r="F36" s="481">
        <v>536</v>
      </c>
      <c r="G36" s="481"/>
      <c r="H36" s="481"/>
      <c r="I36" s="467"/>
      <c r="J36" s="467"/>
      <c r="K36" s="1691">
        <f t="shared" ref="K36:K41" si="2">SUM(C36:J36)</f>
        <v>214024</v>
      </c>
      <c r="L36" s="466">
        <v>213497</v>
      </c>
    </row>
    <row r="37" spans="1:14" x14ac:dyDescent="0.2">
      <c r="A37" s="1524" t="s">
        <v>1151</v>
      </c>
      <c r="B37" s="615">
        <v>2120</v>
      </c>
      <c r="C37" s="466"/>
      <c r="D37" s="466"/>
      <c r="E37" s="466"/>
      <c r="F37" s="466"/>
      <c r="G37" s="466"/>
      <c r="H37" s="466"/>
      <c r="I37" s="467"/>
      <c r="J37" s="467"/>
      <c r="K37" s="1691">
        <f t="shared" si="2"/>
        <v>0</v>
      </c>
      <c r="L37" s="466"/>
    </row>
    <row r="38" spans="1:14" x14ac:dyDescent="0.2">
      <c r="A38" s="1524" t="s">
        <v>207</v>
      </c>
      <c r="B38" s="615">
        <v>2130</v>
      </c>
      <c r="C38" s="466">
        <v>465532</v>
      </c>
      <c r="D38" s="466">
        <v>177284</v>
      </c>
      <c r="E38" s="466">
        <v>19245</v>
      </c>
      <c r="F38" s="466">
        <v>4007</v>
      </c>
      <c r="G38" s="466"/>
      <c r="H38" s="466"/>
      <c r="I38" s="467"/>
      <c r="J38" s="467"/>
      <c r="K38" s="1691">
        <f t="shared" si="2"/>
        <v>666068</v>
      </c>
      <c r="L38" s="466">
        <v>678416</v>
      </c>
    </row>
    <row r="39" spans="1:14" x14ac:dyDescent="0.2">
      <c r="A39" s="1524" t="s">
        <v>208</v>
      </c>
      <c r="B39" s="615">
        <v>2140</v>
      </c>
      <c r="C39" s="466">
        <v>4950</v>
      </c>
      <c r="D39" s="466">
        <v>72</v>
      </c>
      <c r="E39" s="466"/>
      <c r="F39" s="466"/>
      <c r="G39" s="466"/>
      <c r="H39" s="466"/>
      <c r="I39" s="467"/>
      <c r="J39" s="467"/>
      <c r="K39" s="1691">
        <f t="shared" si="2"/>
        <v>5022</v>
      </c>
      <c r="L39" s="466"/>
    </row>
    <row r="40" spans="1:14" x14ac:dyDescent="0.2">
      <c r="A40" s="1524" t="s">
        <v>209</v>
      </c>
      <c r="B40" s="615">
        <v>2150</v>
      </c>
      <c r="C40" s="466">
        <v>458049</v>
      </c>
      <c r="D40" s="466">
        <v>73029</v>
      </c>
      <c r="E40" s="466">
        <v>81990</v>
      </c>
      <c r="F40" s="466">
        <v>4869</v>
      </c>
      <c r="G40" s="466"/>
      <c r="H40" s="466"/>
      <c r="I40" s="467"/>
      <c r="J40" s="467"/>
      <c r="K40" s="1691">
        <f t="shared" si="2"/>
        <v>617937</v>
      </c>
      <c r="L40" s="466">
        <v>685966</v>
      </c>
    </row>
    <row r="41" spans="1:14" x14ac:dyDescent="0.2">
      <c r="A41" s="1524"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1107053</v>
      </c>
      <c r="D42" s="1690">
        <f t="shared" ref="D42:L42" si="3">SUM(D36:D41)</f>
        <v>282590</v>
      </c>
      <c r="E42" s="1690">
        <f t="shared" si="3"/>
        <v>103996</v>
      </c>
      <c r="F42" s="1690">
        <f t="shared" si="3"/>
        <v>9412</v>
      </c>
      <c r="G42" s="1690">
        <f t="shared" si="3"/>
        <v>0</v>
      </c>
      <c r="H42" s="1690">
        <f t="shared" si="3"/>
        <v>0</v>
      </c>
      <c r="I42" s="1690">
        <f t="shared" si="3"/>
        <v>0</v>
      </c>
      <c r="J42" s="1690">
        <f t="shared" si="3"/>
        <v>0</v>
      </c>
      <c r="K42" s="1690">
        <f t="shared" si="3"/>
        <v>1503051</v>
      </c>
      <c r="L42" s="1690">
        <f t="shared" si="3"/>
        <v>1577879</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3008</v>
      </c>
      <c r="D44" s="481">
        <v>633</v>
      </c>
      <c r="E44" s="481">
        <v>12003</v>
      </c>
      <c r="F44" s="481">
        <v>3793</v>
      </c>
      <c r="G44" s="481"/>
      <c r="H44" s="481">
        <v>150</v>
      </c>
      <c r="I44" s="467"/>
      <c r="J44" s="467"/>
      <c r="K44" s="1692">
        <f>SUM(C44:J44)</f>
        <v>19587</v>
      </c>
      <c r="L44" s="481">
        <v>51250</v>
      </c>
    </row>
    <row r="45" spans="1:14" x14ac:dyDescent="0.2">
      <c r="A45" s="1524" t="s">
        <v>869</v>
      </c>
      <c r="B45" s="615">
        <v>2220</v>
      </c>
      <c r="C45" s="466"/>
      <c r="D45" s="466"/>
      <c r="E45" s="466"/>
      <c r="F45" s="466"/>
      <c r="G45" s="466"/>
      <c r="H45" s="466"/>
      <c r="I45" s="467"/>
      <c r="J45" s="467"/>
      <c r="K45" s="1692">
        <f>SUM(C45:J45)</f>
        <v>0</v>
      </c>
      <c r="L45" s="466"/>
    </row>
    <row r="46" spans="1:14" x14ac:dyDescent="0.2">
      <c r="A46" s="1524" t="s">
        <v>870</v>
      </c>
      <c r="B46" s="615">
        <v>2230</v>
      </c>
      <c r="C46" s="466"/>
      <c r="D46" s="466"/>
      <c r="E46" s="466"/>
      <c r="F46" s="466"/>
      <c r="G46" s="466"/>
      <c r="H46" s="466"/>
      <c r="I46" s="467"/>
      <c r="J46" s="467"/>
      <c r="K46" s="1692">
        <f>SUM(C46:J46)</f>
        <v>0</v>
      </c>
      <c r="L46" s="466">
        <v>5000</v>
      </c>
    </row>
    <row r="47" spans="1:14" ht="12.75" customHeight="1" thickBot="1" x14ac:dyDescent="0.25">
      <c r="A47" s="1688" t="s">
        <v>582</v>
      </c>
      <c r="B47" s="1689" t="s">
        <v>32</v>
      </c>
      <c r="C47" s="1690">
        <f>SUM(C44:C46)</f>
        <v>3008</v>
      </c>
      <c r="D47" s="1690">
        <f t="shared" ref="D47:K47" si="4">SUM(D44:D46)</f>
        <v>633</v>
      </c>
      <c r="E47" s="1690">
        <f t="shared" si="4"/>
        <v>12003</v>
      </c>
      <c r="F47" s="1690">
        <f t="shared" si="4"/>
        <v>3793</v>
      </c>
      <c r="G47" s="1690">
        <f t="shared" si="4"/>
        <v>0</v>
      </c>
      <c r="H47" s="1690">
        <f t="shared" si="4"/>
        <v>150</v>
      </c>
      <c r="I47" s="1690">
        <f t="shared" si="4"/>
        <v>0</v>
      </c>
      <c r="J47" s="1690">
        <f t="shared" si="4"/>
        <v>0</v>
      </c>
      <c r="K47" s="1690">
        <f t="shared" si="4"/>
        <v>19587</v>
      </c>
      <c r="L47" s="1690">
        <f>SUM(L44:L46)</f>
        <v>56250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c r="D49" s="481"/>
      <c r="E49" s="481">
        <v>23340</v>
      </c>
      <c r="F49" s="481"/>
      <c r="G49" s="481"/>
      <c r="H49" s="481"/>
      <c r="I49" s="467"/>
      <c r="J49" s="467"/>
      <c r="K49" s="1692">
        <f>SUM(C49:J49)</f>
        <v>23340</v>
      </c>
      <c r="L49" s="481">
        <v>29250</v>
      </c>
    </row>
    <row r="50" spans="1:14" x14ac:dyDescent="0.2">
      <c r="A50" s="1524" t="s">
        <v>872</v>
      </c>
      <c r="B50" s="615">
        <v>2320</v>
      </c>
      <c r="C50" s="466">
        <v>209454</v>
      </c>
      <c r="D50" s="466">
        <v>72487</v>
      </c>
      <c r="E50" s="466">
        <v>94245</v>
      </c>
      <c r="F50" s="466">
        <v>33662</v>
      </c>
      <c r="G50" s="466">
        <v>4615</v>
      </c>
      <c r="H50" s="466">
        <v>1367</v>
      </c>
      <c r="I50" s="467">
        <v>5244</v>
      </c>
      <c r="J50" s="467"/>
      <c r="K50" s="1692">
        <f>SUM(C50:J50)</f>
        <v>421074</v>
      </c>
      <c r="L50" s="466">
        <v>431094</v>
      </c>
    </row>
    <row r="51" spans="1:14" x14ac:dyDescent="0.2">
      <c r="A51" s="1524" t="s">
        <v>44</v>
      </c>
      <c r="B51" s="615">
        <v>2330</v>
      </c>
      <c r="C51" s="466">
        <v>75859</v>
      </c>
      <c r="D51" s="466">
        <v>19668</v>
      </c>
      <c r="E51" s="466">
        <v>2700</v>
      </c>
      <c r="F51" s="466">
        <v>139</v>
      </c>
      <c r="G51" s="466"/>
      <c r="H51" s="466">
        <v>130</v>
      </c>
      <c r="I51" s="467"/>
      <c r="J51" s="467"/>
      <c r="K51" s="1692">
        <f>SUM(C51:J51)</f>
        <v>98496</v>
      </c>
      <c r="L51" s="466">
        <v>133276</v>
      </c>
    </row>
    <row r="52" spans="1:14" ht="22.5" x14ac:dyDescent="0.2">
      <c r="A52" s="1525"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285313</v>
      </c>
      <c r="D53" s="1690">
        <f t="shared" ref="D53:L53" si="5">SUM(D49:D52)</f>
        <v>92155</v>
      </c>
      <c r="E53" s="1690">
        <f t="shared" si="5"/>
        <v>120285</v>
      </c>
      <c r="F53" s="1690">
        <f t="shared" si="5"/>
        <v>33801</v>
      </c>
      <c r="G53" s="1690">
        <f t="shared" si="5"/>
        <v>4615</v>
      </c>
      <c r="H53" s="1690">
        <f t="shared" si="5"/>
        <v>1497</v>
      </c>
      <c r="I53" s="1690">
        <f t="shared" si="5"/>
        <v>5244</v>
      </c>
      <c r="J53" s="1690">
        <f t="shared" si="5"/>
        <v>0</v>
      </c>
      <c r="K53" s="1690">
        <f t="shared" si="5"/>
        <v>542910</v>
      </c>
      <c r="L53" s="1690">
        <f t="shared" si="5"/>
        <v>593620</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c r="D55" s="481"/>
      <c r="E55" s="481"/>
      <c r="F55" s="481"/>
      <c r="G55" s="481"/>
      <c r="H55" s="481"/>
      <c r="I55" s="467"/>
      <c r="J55" s="467"/>
      <c r="K55" s="1692">
        <f>SUM(C55:J55)</f>
        <v>0</v>
      </c>
      <c r="L55" s="481"/>
    </row>
    <row r="56" spans="1:14" ht="12.75" customHeight="1" x14ac:dyDescent="0.2">
      <c r="A56" s="1528"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4" t="s">
        <v>483</v>
      </c>
      <c r="B60" s="615">
        <v>2520</v>
      </c>
      <c r="C60" s="466">
        <v>54947</v>
      </c>
      <c r="D60" s="466">
        <v>24492</v>
      </c>
      <c r="E60" s="466">
        <v>3603</v>
      </c>
      <c r="F60" s="466">
        <v>582</v>
      </c>
      <c r="G60" s="466"/>
      <c r="H60" s="466">
        <v>200</v>
      </c>
      <c r="I60" s="467"/>
      <c r="J60" s="467"/>
      <c r="K60" s="1692">
        <f t="shared" si="7"/>
        <v>83824</v>
      </c>
      <c r="L60" s="466">
        <v>85473</v>
      </c>
      <c r="M60" s="610"/>
      <c r="N60" s="610"/>
    </row>
    <row r="61" spans="1:14" s="343" customFormat="1" x14ac:dyDescent="0.2">
      <c r="A61" s="1524" t="s">
        <v>206</v>
      </c>
      <c r="B61" s="615">
        <v>2540</v>
      </c>
      <c r="C61" s="466">
        <v>7656</v>
      </c>
      <c r="D61" s="466">
        <v>586</v>
      </c>
      <c r="E61" s="466">
        <v>45220</v>
      </c>
      <c r="F61" s="466">
        <v>1189</v>
      </c>
      <c r="G61" s="466"/>
      <c r="H61" s="466"/>
      <c r="I61" s="467"/>
      <c r="J61" s="467"/>
      <c r="K61" s="1692">
        <f t="shared" si="7"/>
        <v>54651</v>
      </c>
      <c r="L61" s="466">
        <v>60676</v>
      </c>
      <c r="M61" s="610"/>
      <c r="N61" s="610"/>
    </row>
    <row r="62" spans="1:14" s="343" customFormat="1" x14ac:dyDescent="0.2">
      <c r="A62" s="1524" t="s">
        <v>1010</v>
      </c>
      <c r="B62" s="615">
        <v>2550</v>
      </c>
      <c r="C62" s="466"/>
      <c r="D62" s="466"/>
      <c r="E62" s="466"/>
      <c r="F62" s="466"/>
      <c r="G62" s="466"/>
      <c r="H62" s="466"/>
      <c r="I62" s="467"/>
      <c r="J62" s="467"/>
      <c r="K62" s="1692">
        <f t="shared" si="7"/>
        <v>0</v>
      </c>
      <c r="L62" s="466"/>
      <c r="M62" s="610"/>
      <c r="N62" s="610"/>
    </row>
    <row r="63" spans="1:14" s="610" customFormat="1" x14ac:dyDescent="0.2">
      <c r="A63" s="1524" t="s">
        <v>102</v>
      </c>
      <c r="B63" s="615">
        <v>2560</v>
      </c>
      <c r="C63" s="466"/>
      <c r="D63" s="466"/>
      <c r="E63" s="466"/>
      <c r="F63" s="466"/>
      <c r="G63" s="466"/>
      <c r="H63" s="466"/>
      <c r="I63" s="467"/>
      <c r="J63" s="467"/>
      <c r="K63" s="1692">
        <f t="shared" si="7"/>
        <v>0</v>
      </c>
      <c r="L63" s="466"/>
    </row>
    <row r="64" spans="1:14" s="610" customFormat="1" x14ac:dyDescent="0.2">
      <c r="A64" s="1529"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62603</v>
      </c>
      <c r="D65" s="1690">
        <f t="shared" ref="D65:L65" si="8">SUM(D59:D64)</f>
        <v>25078</v>
      </c>
      <c r="E65" s="1690">
        <f t="shared" si="8"/>
        <v>48823</v>
      </c>
      <c r="F65" s="1690">
        <f t="shared" si="8"/>
        <v>1771</v>
      </c>
      <c r="G65" s="1690">
        <f t="shared" si="8"/>
        <v>0</v>
      </c>
      <c r="H65" s="1690">
        <f t="shared" si="8"/>
        <v>200</v>
      </c>
      <c r="I65" s="1690">
        <f t="shared" si="8"/>
        <v>0</v>
      </c>
      <c r="J65" s="1690">
        <f t="shared" si="8"/>
        <v>0</v>
      </c>
      <c r="K65" s="1690">
        <f t="shared" si="8"/>
        <v>138475</v>
      </c>
      <c r="L65" s="1690">
        <f t="shared" si="8"/>
        <v>146149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c r="M67" s="610"/>
      <c r="N67" s="610"/>
    </row>
    <row r="68" spans="1:14" s="343" customFormat="1" x14ac:dyDescent="0.2">
      <c r="A68" s="1524" t="s">
        <v>628</v>
      </c>
      <c r="B68" s="615">
        <v>2620</v>
      </c>
      <c r="C68" s="466"/>
      <c r="D68" s="466"/>
      <c r="E68" s="466"/>
      <c r="F68" s="466"/>
      <c r="G68" s="466"/>
      <c r="H68" s="466"/>
      <c r="I68" s="467"/>
      <c r="J68" s="467"/>
      <c r="K68" s="1692">
        <f>SUM(C68:J68)</f>
        <v>0</v>
      </c>
      <c r="L68" s="466"/>
      <c r="M68" s="610"/>
      <c r="N68" s="610"/>
    </row>
    <row r="69" spans="1:14" s="343" customFormat="1" x14ac:dyDescent="0.2">
      <c r="A69" s="1524" t="s">
        <v>1121</v>
      </c>
      <c r="B69" s="615">
        <v>2630</v>
      </c>
      <c r="C69" s="466"/>
      <c r="D69" s="466"/>
      <c r="E69" s="466"/>
      <c r="F69" s="466"/>
      <c r="G69" s="466"/>
      <c r="H69" s="466"/>
      <c r="I69" s="467"/>
      <c r="J69" s="467"/>
      <c r="K69" s="1692">
        <f>SUM(C69:J69)</f>
        <v>0</v>
      </c>
      <c r="L69" s="466"/>
      <c r="M69" s="610"/>
      <c r="N69" s="610"/>
    </row>
    <row r="70" spans="1:14" s="343" customFormat="1" x14ac:dyDescent="0.2">
      <c r="A70" s="1524" t="s">
        <v>423</v>
      </c>
      <c r="B70" s="615">
        <v>2640</v>
      </c>
      <c r="C70" s="466"/>
      <c r="D70" s="466"/>
      <c r="E70" s="466"/>
      <c r="F70" s="466"/>
      <c r="G70" s="466"/>
      <c r="H70" s="466"/>
      <c r="I70" s="467"/>
      <c r="J70" s="467"/>
      <c r="K70" s="1692">
        <f>SUM(C70:J70)</f>
        <v>0</v>
      </c>
      <c r="L70" s="466"/>
      <c r="M70" s="610"/>
      <c r="N70" s="610"/>
    </row>
    <row r="71" spans="1:14" s="343" customFormat="1" x14ac:dyDescent="0.2">
      <c r="A71" s="1524"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0" t="s">
        <v>1037</v>
      </c>
      <c r="B73" s="633" t="s">
        <v>595</v>
      </c>
      <c r="C73" s="573"/>
      <c r="D73" s="573"/>
      <c r="E73" s="573"/>
      <c r="F73" s="573">
        <v>811</v>
      </c>
      <c r="G73" s="573"/>
      <c r="H73" s="573"/>
      <c r="I73" s="531"/>
      <c r="J73" s="531"/>
      <c r="K73" s="1690">
        <f>SUM(C73:J73)</f>
        <v>811</v>
      </c>
      <c r="L73" s="576"/>
      <c r="M73" s="610"/>
      <c r="N73" s="610"/>
    </row>
    <row r="74" spans="1:14" ht="12.75" customHeight="1" thickTop="1" thickBot="1" x14ac:dyDescent="0.25">
      <c r="A74" s="1688" t="s">
        <v>865</v>
      </c>
      <c r="B74" s="1696">
        <v>2000</v>
      </c>
      <c r="C74" s="1697">
        <f>SUM(C42,C47,C53,C57,C65,C72,C73)</f>
        <v>1457977</v>
      </c>
      <c r="D74" s="1697">
        <f t="shared" ref="D74:K74" si="10">SUM(D42,D47,D53,D57,D65,D72,D73)</f>
        <v>400456</v>
      </c>
      <c r="E74" s="1697">
        <f t="shared" si="10"/>
        <v>285107</v>
      </c>
      <c r="F74" s="1697">
        <f t="shared" si="10"/>
        <v>49588</v>
      </c>
      <c r="G74" s="1697">
        <f t="shared" si="10"/>
        <v>4615</v>
      </c>
      <c r="H74" s="1697">
        <f t="shared" si="10"/>
        <v>1847</v>
      </c>
      <c r="I74" s="1697">
        <f t="shared" si="10"/>
        <v>5244</v>
      </c>
      <c r="J74" s="1697">
        <f t="shared" si="10"/>
        <v>0</v>
      </c>
      <c r="K74" s="1697">
        <f t="shared" si="10"/>
        <v>2204834</v>
      </c>
      <c r="L74" s="1697">
        <f>SUM(L42,L47,L53,L57,L65,L72,L73)</f>
        <v>2373898</v>
      </c>
    </row>
    <row r="75" spans="1:14" s="259" customFormat="1" ht="15.75" customHeight="1" thickTop="1" thickBot="1" x14ac:dyDescent="0.25">
      <c r="A75" s="1630" t="s">
        <v>49</v>
      </c>
      <c r="B75" s="1631" t="s">
        <v>596</v>
      </c>
      <c r="C75" s="573"/>
      <c r="D75" s="573"/>
      <c r="E75" s="573"/>
      <c r="F75" s="573"/>
      <c r="G75" s="573"/>
      <c r="H75" s="573"/>
      <c r="I75" s="531"/>
      <c r="J75" s="531"/>
      <c r="K75" s="1690">
        <f>SUM(C75:J75)</f>
        <v>0</v>
      </c>
      <c r="L75" s="576">
        <v>300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1">
        <f t="shared" ref="K78:K83" si="11">SUM(C78:J78)</f>
        <v>0</v>
      </c>
      <c r="L78" s="481"/>
    </row>
    <row r="79" spans="1:14" x14ac:dyDescent="0.2">
      <c r="A79" s="1524" t="s">
        <v>322</v>
      </c>
      <c r="B79" s="615">
        <v>4120</v>
      </c>
      <c r="C79" s="617"/>
      <c r="D79" s="617"/>
      <c r="E79" s="466">
        <v>31303</v>
      </c>
      <c r="F79" s="617"/>
      <c r="G79" s="617"/>
      <c r="H79" s="466">
        <v>2019422</v>
      </c>
      <c r="I79" s="477"/>
      <c r="J79" s="477"/>
      <c r="K79" s="1691">
        <f t="shared" si="11"/>
        <v>2050725</v>
      </c>
      <c r="L79" s="466">
        <v>2844124</v>
      </c>
    </row>
    <row r="80" spans="1:14" x14ac:dyDescent="0.2">
      <c r="A80" s="1524" t="s">
        <v>323</v>
      </c>
      <c r="B80" s="615">
        <v>4130</v>
      </c>
      <c r="C80" s="617"/>
      <c r="D80" s="617"/>
      <c r="E80" s="466"/>
      <c r="F80" s="617"/>
      <c r="G80" s="617"/>
      <c r="H80" s="466"/>
      <c r="I80" s="477"/>
      <c r="J80" s="477"/>
      <c r="K80" s="1691">
        <f t="shared" si="11"/>
        <v>0</v>
      </c>
      <c r="L80" s="466"/>
    </row>
    <row r="81" spans="1:12" x14ac:dyDescent="0.2">
      <c r="A81" s="1524" t="s">
        <v>721</v>
      </c>
      <c r="B81" s="615">
        <v>4140</v>
      </c>
      <c r="C81" s="617"/>
      <c r="D81" s="617"/>
      <c r="E81" s="466"/>
      <c r="F81" s="617"/>
      <c r="G81" s="617"/>
      <c r="H81" s="466"/>
      <c r="I81" s="477"/>
      <c r="J81" s="477"/>
      <c r="K81" s="1691">
        <f t="shared" si="11"/>
        <v>0</v>
      </c>
      <c r="L81" s="466"/>
    </row>
    <row r="82" spans="1:12" x14ac:dyDescent="0.2">
      <c r="A82" s="1524" t="s">
        <v>88</v>
      </c>
      <c r="B82" s="615">
        <v>4170</v>
      </c>
      <c r="C82" s="617"/>
      <c r="D82" s="617"/>
      <c r="E82" s="466"/>
      <c r="F82" s="617"/>
      <c r="G82" s="617"/>
      <c r="H82" s="466"/>
      <c r="I82" s="477"/>
      <c r="J82" s="477"/>
      <c r="K82" s="1691">
        <f t="shared" si="11"/>
        <v>0</v>
      </c>
      <c r="L82" s="466"/>
    </row>
    <row r="83" spans="1:12" x14ac:dyDescent="0.2">
      <c r="A83" s="1528" t="s">
        <v>722</v>
      </c>
      <c r="B83" s="629">
        <v>4190</v>
      </c>
      <c r="C83" s="617"/>
      <c r="D83" s="617"/>
      <c r="E83" s="466">
        <v>18874</v>
      </c>
      <c r="F83" s="617"/>
      <c r="G83" s="617"/>
      <c r="H83" s="466">
        <v>23636</v>
      </c>
      <c r="I83" s="477"/>
      <c r="J83" s="477"/>
      <c r="K83" s="1691">
        <f t="shared" si="11"/>
        <v>42510</v>
      </c>
      <c r="L83" s="466">
        <v>20000</v>
      </c>
    </row>
    <row r="84" spans="1:12" ht="13.5" thickBot="1" x14ac:dyDescent="0.25">
      <c r="A84" s="1688" t="s">
        <v>1565</v>
      </c>
      <c r="B84" s="1698">
        <v>4100</v>
      </c>
      <c r="C84" s="617"/>
      <c r="D84" s="617"/>
      <c r="E84" s="1690">
        <f>SUM(E78:E83)</f>
        <v>50177</v>
      </c>
      <c r="F84" s="617"/>
      <c r="G84" s="617"/>
      <c r="H84" s="1690">
        <f>SUM(H78:H83)</f>
        <v>2043058</v>
      </c>
      <c r="I84" s="477"/>
      <c r="J84" s="477"/>
      <c r="K84" s="1690">
        <f>SUM(K78:K83)</f>
        <v>2093235</v>
      </c>
      <c r="L84" s="1690">
        <f>SUM(L78:L83)</f>
        <v>2864124</v>
      </c>
    </row>
    <row r="85" spans="1:12" ht="12.75" customHeight="1" thickTop="1" thickBot="1" x14ac:dyDescent="0.25">
      <c r="A85" s="1531" t="s">
        <v>273</v>
      </c>
      <c r="B85" s="636">
        <v>4210</v>
      </c>
      <c r="C85" s="617"/>
      <c r="D85" s="617"/>
      <c r="E85" s="637"/>
      <c r="F85" s="617"/>
      <c r="G85" s="617"/>
      <c r="H85" s="535"/>
      <c r="I85" s="477"/>
      <c r="J85" s="477"/>
      <c r="K85" s="1697">
        <f>H85</f>
        <v>0</v>
      </c>
      <c r="L85" s="530"/>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row>
    <row r="87" spans="1:12" ht="14.25" thickTop="1" thickBot="1" x14ac:dyDescent="0.25">
      <c r="A87" s="1533" t="s">
        <v>724</v>
      </c>
      <c r="B87" s="640">
        <v>4230</v>
      </c>
      <c r="C87" s="617"/>
      <c r="D87" s="617"/>
      <c r="E87" s="639"/>
      <c r="F87" s="617"/>
      <c r="G87" s="617"/>
      <c r="H87" s="467"/>
      <c r="I87" s="477"/>
      <c r="J87" s="477"/>
      <c r="K87" s="1697">
        <f t="shared" si="12"/>
        <v>0</v>
      </c>
      <c r="L87" s="530"/>
    </row>
    <row r="88" spans="1:12" ht="12.75" customHeight="1" thickTop="1" thickBot="1" x14ac:dyDescent="0.25">
      <c r="A88" s="1533" t="s">
        <v>789</v>
      </c>
      <c r="B88" s="640">
        <v>4240</v>
      </c>
      <c r="C88" s="617"/>
      <c r="D88" s="617"/>
      <c r="E88" s="639"/>
      <c r="F88" s="617"/>
      <c r="G88" s="617"/>
      <c r="H88" s="467"/>
      <c r="I88" s="477"/>
      <c r="J88" s="477"/>
      <c r="K88" s="1697">
        <f t="shared" si="12"/>
        <v>0</v>
      </c>
      <c r="L88" s="530"/>
    </row>
    <row r="89" spans="1:12" ht="12.75" customHeight="1" thickTop="1" thickBot="1" x14ac:dyDescent="0.25">
      <c r="A89" s="1533" t="s">
        <v>725</v>
      </c>
      <c r="B89" s="640">
        <v>4270</v>
      </c>
      <c r="C89" s="617"/>
      <c r="D89" s="617"/>
      <c r="E89" s="639"/>
      <c r="F89" s="617"/>
      <c r="G89" s="617"/>
      <c r="H89" s="467"/>
      <c r="I89" s="477"/>
      <c r="J89" s="477"/>
      <c r="K89" s="1697">
        <f t="shared" si="12"/>
        <v>0</v>
      </c>
      <c r="L89" s="530"/>
    </row>
    <row r="90" spans="1:12" ht="12.75" customHeight="1" thickTop="1" thickBot="1" x14ac:dyDescent="0.25">
      <c r="A90" s="1533" t="s">
        <v>710</v>
      </c>
      <c r="B90" s="640">
        <v>4280</v>
      </c>
      <c r="C90" s="617"/>
      <c r="D90" s="617"/>
      <c r="E90" s="639"/>
      <c r="F90" s="617"/>
      <c r="G90" s="617"/>
      <c r="H90" s="467"/>
      <c r="I90" s="477"/>
      <c r="J90" s="477"/>
      <c r="K90" s="1697">
        <f t="shared" si="12"/>
        <v>0</v>
      </c>
      <c r="L90" s="530"/>
    </row>
    <row r="91" spans="1:12" ht="12.75" customHeight="1" thickTop="1" thickBot="1" x14ac:dyDescent="0.25">
      <c r="A91" s="1533"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row>
    <row r="94" spans="1:12" ht="12.75" customHeight="1" thickTop="1" thickBot="1" x14ac:dyDescent="0.25">
      <c r="A94" s="1533" t="s">
        <v>713</v>
      </c>
      <c r="B94" s="640">
        <v>4320</v>
      </c>
      <c r="C94" s="617"/>
      <c r="D94" s="617"/>
      <c r="E94" s="639"/>
      <c r="F94" s="617"/>
      <c r="G94" s="617"/>
      <c r="H94" s="467"/>
      <c r="I94" s="477"/>
      <c r="J94" s="477"/>
      <c r="K94" s="1697">
        <f t="shared" si="12"/>
        <v>0</v>
      </c>
      <c r="L94" s="530"/>
    </row>
    <row r="95" spans="1:12" ht="15" customHeight="1" thickTop="1" thickBot="1" x14ac:dyDescent="0.25">
      <c r="A95" s="1533" t="s">
        <v>1568</v>
      </c>
      <c r="B95" s="640">
        <v>4330</v>
      </c>
      <c r="C95" s="617"/>
      <c r="D95" s="617"/>
      <c r="E95" s="639"/>
      <c r="F95" s="617"/>
      <c r="G95" s="617"/>
      <c r="H95" s="467"/>
      <c r="I95" s="477"/>
      <c r="J95" s="477"/>
      <c r="K95" s="1697">
        <f t="shared" si="12"/>
        <v>0</v>
      </c>
      <c r="L95" s="530"/>
    </row>
    <row r="96" spans="1:12" ht="14.25" thickTop="1" thickBot="1" x14ac:dyDescent="0.25">
      <c r="A96" s="1533" t="s">
        <v>714</v>
      </c>
      <c r="B96" s="640">
        <v>4340</v>
      </c>
      <c r="C96" s="617"/>
      <c r="D96" s="617"/>
      <c r="E96" s="639"/>
      <c r="F96" s="617"/>
      <c r="G96" s="617"/>
      <c r="H96" s="467"/>
      <c r="I96" s="477"/>
      <c r="J96" s="477"/>
      <c r="K96" s="1697">
        <f t="shared" si="12"/>
        <v>0</v>
      </c>
      <c r="L96" s="530"/>
    </row>
    <row r="97" spans="1:14" ht="12.75" customHeight="1" thickTop="1" thickBot="1" x14ac:dyDescent="0.25">
      <c r="A97" s="1533" t="s">
        <v>787</v>
      </c>
      <c r="B97" s="640">
        <v>4370</v>
      </c>
      <c r="C97" s="617"/>
      <c r="D97" s="617"/>
      <c r="E97" s="639"/>
      <c r="F97" s="617"/>
      <c r="G97" s="617"/>
      <c r="H97" s="467"/>
      <c r="I97" s="477"/>
      <c r="J97" s="477"/>
      <c r="K97" s="1697">
        <f t="shared" si="12"/>
        <v>0</v>
      </c>
      <c r="L97" s="530"/>
    </row>
    <row r="98" spans="1:14" ht="14.25" thickTop="1" thickBot="1" x14ac:dyDescent="0.25">
      <c r="A98" s="1533" t="s">
        <v>788</v>
      </c>
      <c r="B98" s="640">
        <v>4380</v>
      </c>
      <c r="C98" s="617"/>
      <c r="D98" s="617"/>
      <c r="E98" s="643"/>
      <c r="F98" s="617"/>
      <c r="G98" s="617"/>
      <c r="H98" s="467"/>
      <c r="I98" s="477"/>
      <c r="J98" s="477"/>
      <c r="K98" s="1697">
        <f t="shared" si="12"/>
        <v>0</v>
      </c>
      <c r="L98" s="530"/>
    </row>
    <row r="99" spans="1:14" ht="14.25" thickTop="1" thickBot="1" x14ac:dyDescent="0.25">
      <c r="A99" s="1533"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50177</v>
      </c>
      <c r="F102" s="617"/>
      <c r="G102" s="617"/>
      <c r="H102" s="1697">
        <f>SUM(H84,H92,H100,H101)</f>
        <v>2043058</v>
      </c>
      <c r="I102" s="477"/>
      <c r="J102" s="477"/>
      <c r="K102" s="1697">
        <f>SUM(K84,K92,K100,K101)</f>
        <v>2093235</v>
      </c>
      <c r="L102" s="1697">
        <f>SUM(L84,L92,L100,L101)</f>
        <v>2864124</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c r="M105" s="210"/>
      <c r="N105" s="210"/>
    </row>
    <row r="106" spans="1:14" s="598" customFormat="1" x14ac:dyDescent="0.2">
      <c r="A106" s="1524"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c r="M107" s="210"/>
      <c r="N107" s="210"/>
    </row>
    <row r="108" spans="1:14" s="598" customFormat="1" x14ac:dyDescent="0.2">
      <c r="A108" s="1524" t="s">
        <v>91</v>
      </c>
      <c r="B108" s="615" t="s">
        <v>610</v>
      </c>
      <c r="C108" s="617"/>
      <c r="D108" s="617"/>
      <c r="E108" s="617"/>
      <c r="F108" s="617"/>
      <c r="G108" s="617"/>
      <c r="H108" s="466"/>
      <c r="I108" s="468"/>
      <c r="J108" s="468"/>
      <c r="K108" s="1691">
        <f>H108</f>
        <v>0</v>
      </c>
      <c r="L108" s="466"/>
      <c r="M108" s="210"/>
      <c r="N108" s="210"/>
    </row>
    <row r="109" spans="1:14" s="598" customFormat="1" x14ac:dyDescent="0.2">
      <c r="A109" s="1524"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2000</v>
      </c>
      <c r="M113" s="614"/>
      <c r="N113" s="614"/>
    </row>
    <row r="114" spans="1:14" ht="12.75" customHeight="1" thickTop="1" thickBot="1" x14ac:dyDescent="0.25">
      <c r="A114" s="1688" t="s">
        <v>50</v>
      </c>
      <c r="B114" s="1702"/>
      <c r="C114" s="1690">
        <f>SUM(C33,C74,C75,C102,C112,C113)</f>
        <v>2288561</v>
      </c>
      <c r="D114" s="1690">
        <f t="shared" ref="D114:K114" si="13">SUM(D33,D74,D75,D102,D112,D113)</f>
        <v>710922</v>
      </c>
      <c r="E114" s="1690">
        <f t="shared" si="13"/>
        <v>380192</v>
      </c>
      <c r="F114" s="1690">
        <f t="shared" si="13"/>
        <v>62161</v>
      </c>
      <c r="G114" s="1690">
        <f t="shared" si="13"/>
        <v>21660</v>
      </c>
      <c r="H114" s="1690">
        <f>SUM(H33,H74,H75,H102,H112,H113)</f>
        <v>2044905</v>
      </c>
      <c r="I114" s="1690">
        <f t="shared" si="13"/>
        <v>5244</v>
      </c>
      <c r="J114" s="1690">
        <f t="shared" si="13"/>
        <v>0</v>
      </c>
      <c r="K114" s="1690">
        <f t="shared" si="13"/>
        <v>5513645</v>
      </c>
      <c r="L114" s="1690">
        <f>SUM(L33,L74,L75,L102,L112,L113)</f>
        <v>6669132</v>
      </c>
    </row>
    <row r="115" spans="1:14" ht="13.5" thickTop="1" x14ac:dyDescent="0.2">
      <c r="A115" s="2215" t="s">
        <v>1053</v>
      </c>
      <c r="B115" s="2216"/>
      <c r="C115" s="619"/>
      <c r="D115" s="619"/>
      <c r="E115" s="619"/>
      <c r="F115" s="619"/>
      <c r="G115" s="619"/>
      <c r="H115" s="619"/>
      <c r="I115" s="619"/>
      <c r="J115" s="619"/>
      <c r="K115" s="1704">
        <f>'Revenues 9-14'!C275-'Expenditures 15-22'!K114</f>
        <v>360424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90">
        <f>SUM(C122:J122)</f>
        <v>0</v>
      </c>
      <c r="L122" s="466"/>
    </row>
    <row r="123" spans="1:14" ht="14.25" thickTop="1" thickBot="1" x14ac:dyDescent="0.25">
      <c r="A123" s="1524" t="s">
        <v>4</v>
      </c>
      <c r="B123" s="615">
        <v>2530</v>
      </c>
      <c r="C123" s="466"/>
      <c r="D123" s="466"/>
      <c r="E123" s="466"/>
      <c r="F123" s="466"/>
      <c r="G123" s="466"/>
      <c r="H123" s="466"/>
      <c r="I123" s="467"/>
      <c r="J123" s="467"/>
      <c r="K123" s="1690">
        <f>SUM(C123:J123)</f>
        <v>0</v>
      </c>
      <c r="L123" s="466"/>
    </row>
    <row r="124" spans="1:14" ht="14.25" thickTop="1" thickBot="1" x14ac:dyDescent="0.25">
      <c r="A124" s="1524" t="s">
        <v>206</v>
      </c>
      <c r="B124" s="615">
        <v>2540</v>
      </c>
      <c r="C124" s="466"/>
      <c r="D124" s="466"/>
      <c r="E124" s="466"/>
      <c r="F124" s="466"/>
      <c r="G124" s="466"/>
      <c r="H124" s="466"/>
      <c r="I124" s="467"/>
      <c r="J124" s="467"/>
      <c r="K124" s="1690">
        <f>SUM(C124:J124)</f>
        <v>0</v>
      </c>
      <c r="L124" s="466"/>
    </row>
    <row r="125" spans="1:14" ht="14.25" thickTop="1" thickBot="1" x14ac:dyDescent="0.25">
      <c r="A125" s="1524" t="s">
        <v>1010</v>
      </c>
      <c r="B125" s="615">
        <v>2550</v>
      </c>
      <c r="C125" s="466"/>
      <c r="D125" s="466"/>
      <c r="E125" s="466"/>
      <c r="F125" s="466"/>
      <c r="G125" s="466"/>
      <c r="H125" s="466"/>
      <c r="I125" s="467"/>
      <c r="J125" s="467"/>
      <c r="K125" s="1690">
        <f>SUM(C125:J125)</f>
        <v>0</v>
      </c>
      <c r="L125" s="466"/>
    </row>
    <row r="126" spans="1:14" ht="14.25" thickTop="1" thickBot="1" x14ac:dyDescent="0.25">
      <c r="A126" s="1524"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1954</v>
      </c>
      <c r="C133" s="468"/>
      <c r="D133" s="468"/>
      <c r="E133" s="642"/>
      <c r="F133" s="468"/>
      <c r="G133" s="468"/>
      <c r="H133" s="642"/>
      <c r="I133" s="468"/>
      <c r="J133" s="468"/>
      <c r="K133" s="1842">
        <f>SUM(E133,H133)</f>
        <v>0</v>
      </c>
      <c r="L133" s="642"/>
      <c r="M133" s="206"/>
      <c r="N133" s="206"/>
    </row>
    <row r="134" spans="1:14" x14ac:dyDescent="0.2">
      <c r="A134" s="1524" t="s">
        <v>322</v>
      </c>
      <c r="B134" s="615">
        <v>4120</v>
      </c>
      <c r="C134" s="617"/>
      <c r="D134" s="617"/>
      <c r="E134" s="478"/>
      <c r="F134" s="617"/>
      <c r="G134" s="617"/>
      <c r="H134" s="481"/>
      <c r="I134" s="477"/>
      <c r="J134" s="617"/>
      <c r="K134" s="1692">
        <f>SUM(E134,H134)</f>
        <v>0</v>
      </c>
      <c r="L134" s="481"/>
    </row>
    <row r="135" spans="1:14" x14ac:dyDescent="0.2">
      <c r="A135" s="1524" t="s">
        <v>721</v>
      </c>
      <c r="B135" s="615">
        <v>4140</v>
      </c>
      <c r="C135" s="617"/>
      <c r="D135" s="617"/>
      <c r="E135" s="467"/>
      <c r="F135" s="617"/>
      <c r="G135" s="617"/>
      <c r="H135" s="466"/>
      <c r="I135" s="477"/>
      <c r="J135" s="617"/>
      <c r="K135" s="1692">
        <f>SUM(E135,H135)</f>
        <v>0</v>
      </c>
      <c r="L135" s="466"/>
    </row>
    <row r="136" spans="1:14" x14ac:dyDescent="0.2">
      <c r="A136" s="1528"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row>
    <row r="143" spans="1:14" x14ac:dyDescent="0.2">
      <c r="A143" s="1524" t="s">
        <v>90</v>
      </c>
      <c r="B143" s="615">
        <v>5120</v>
      </c>
      <c r="C143" s="617"/>
      <c r="D143" s="617"/>
      <c r="E143" s="617"/>
      <c r="F143" s="617"/>
      <c r="G143" s="617"/>
      <c r="H143" s="466"/>
      <c r="I143" s="468"/>
      <c r="J143" s="617"/>
      <c r="K143" s="1692">
        <f>SUM(H143)</f>
        <v>0</v>
      </c>
      <c r="L143" s="466"/>
    </row>
    <row r="144" spans="1:14" ht="12.75" customHeight="1" x14ac:dyDescent="0.2">
      <c r="A144" s="1524" t="s">
        <v>1232</v>
      </c>
      <c r="B144" s="629" t="s">
        <v>638</v>
      </c>
      <c r="C144" s="617"/>
      <c r="D144" s="617"/>
      <c r="E144" s="617"/>
      <c r="F144" s="617"/>
      <c r="G144" s="617"/>
      <c r="H144" s="466"/>
      <c r="I144" s="468"/>
      <c r="J144" s="617"/>
      <c r="K144" s="1692">
        <f>SUM(H144)</f>
        <v>0</v>
      </c>
      <c r="L144" s="466"/>
    </row>
    <row r="145" spans="1:14" x14ac:dyDescent="0.2">
      <c r="A145" s="1524" t="s">
        <v>91</v>
      </c>
      <c r="B145" s="615" t="s">
        <v>610</v>
      </c>
      <c r="C145" s="617"/>
      <c r="D145" s="617"/>
      <c r="E145" s="617"/>
      <c r="F145" s="617"/>
      <c r="G145" s="617"/>
      <c r="H145" s="466"/>
      <c r="I145" s="468"/>
      <c r="J145" s="617"/>
      <c r="K145" s="1692">
        <f>SUM(H145)</f>
        <v>0</v>
      </c>
      <c r="L145" s="466"/>
    </row>
    <row r="146" spans="1:14" ht="12.75" customHeight="1" x14ac:dyDescent="0.2">
      <c r="A146" s="1524" t="s">
        <v>640</v>
      </c>
      <c r="B146" s="615" t="s">
        <v>639</v>
      </c>
      <c r="C146" s="617"/>
      <c r="D146" s="617"/>
      <c r="E146" s="617"/>
      <c r="F146" s="617"/>
      <c r="G146" s="617"/>
      <c r="H146" s="466"/>
      <c r="I146" s="468"/>
      <c r="J146" s="617"/>
      <c r="K146" s="1692">
        <f>SUM(H146)</f>
        <v>0</v>
      </c>
      <c r="L146" s="466"/>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05" t="s">
        <v>641</v>
      </c>
      <c r="B151" s="2187"/>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208" t="s">
        <v>1240</v>
      </c>
      <c r="B152" s="2209"/>
      <c r="C152" s="619"/>
      <c r="D152" s="619"/>
      <c r="E152" s="619"/>
      <c r="F152" s="619"/>
      <c r="G152" s="619"/>
      <c r="H152" s="619"/>
      <c r="I152" s="619"/>
      <c r="J152" s="617"/>
      <c r="K152" s="1704">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c r="M158" s="620"/>
      <c r="N158" s="620"/>
    </row>
    <row r="159" spans="1:14" s="621" customFormat="1" ht="12" x14ac:dyDescent="0.2">
      <c r="A159" s="1847" t="s">
        <v>1957</v>
      </c>
      <c r="B159" s="1848" t="s">
        <v>579</v>
      </c>
      <c r="C159" s="617"/>
      <c r="D159" s="617"/>
      <c r="E159" s="617"/>
      <c r="F159" s="617"/>
      <c r="G159" s="617"/>
      <c r="H159" s="467">
        <v>5221</v>
      </c>
      <c r="I159" s="617"/>
      <c r="J159" s="617"/>
      <c r="K159" s="1691">
        <f>H159</f>
        <v>5221</v>
      </c>
      <c r="L159" s="467"/>
      <c r="M159" s="620"/>
      <c r="N159" s="620"/>
    </row>
    <row r="160" spans="1:14" s="621" customFormat="1" ht="15.75" customHeight="1" thickBot="1" x14ac:dyDescent="0.25">
      <c r="A160" s="1849" t="s">
        <v>1958</v>
      </c>
      <c r="B160" s="1850" t="s">
        <v>915</v>
      </c>
      <c r="C160" s="617"/>
      <c r="D160" s="617"/>
      <c r="E160" s="617"/>
      <c r="F160" s="617"/>
      <c r="G160" s="617"/>
      <c r="H160" s="1708">
        <f>SUM(H157:H159)</f>
        <v>5221</v>
      </c>
      <c r="I160" s="617"/>
      <c r="J160" s="617"/>
      <c r="K160" s="1690">
        <f>SUM(K157:K159)</f>
        <v>5221</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row>
    <row r="164" spans="1:14" x14ac:dyDescent="0.2">
      <c r="A164" s="1524" t="s">
        <v>90</v>
      </c>
      <c r="B164" s="615">
        <v>5120</v>
      </c>
      <c r="C164" s="617"/>
      <c r="D164" s="617"/>
      <c r="E164" s="617"/>
      <c r="F164" s="617"/>
      <c r="G164" s="617"/>
      <c r="H164" s="466"/>
      <c r="I164" s="617"/>
      <c r="J164" s="617"/>
      <c r="K164" s="1691">
        <f>SUM(C164:J164)</f>
        <v>0</v>
      </c>
      <c r="L164" s="466"/>
    </row>
    <row r="165" spans="1:14" ht="12.75" customHeight="1" x14ac:dyDescent="0.2">
      <c r="A165" s="1524" t="s">
        <v>1232</v>
      </c>
      <c r="B165" s="615" t="s">
        <v>638</v>
      </c>
      <c r="C165" s="617"/>
      <c r="D165" s="617"/>
      <c r="E165" s="617"/>
      <c r="F165" s="617"/>
      <c r="G165" s="617"/>
      <c r="H165" s="466"/>
      <c r="I165" s="617"/>
      <c r="J165" s="617"/>
      <c r="K165" s="1691">
        <f>SUM(C165:J165)</f>
        <v>0</v>
      </c>
      <c r="L165" s="466"/>
    </row>
    <row r="166" spans="1:14" x14ac:dyDescent="0.2">
      <c r="A166" s="1524" t="s">
        <v>91</v>
      </c>
      <c r="B166" s="629" t="s">
        <v>610</v>
      </c>
      <c r="C166" s="617"/>
      <c r="D166" s="617"/>
      <c r="E166" s="617"/>
      <c r="F166" s="617"/>
      <c r="G166" s="617"/>
      <c r="H166" s="466"/>
      <c r="I166" s="617"/>
      <c r="J166" s="617"/>
      <c r="K166" s="1691">
        <f>SUM(C166:J166)</f>
        <v>0</v>
      </c>
      <c r="L166" s="466"/>
    </row>
    <row r="167" spans="1:14" ht="12.75" customHeight="1" x14ac:dyDescent="0.2">
      <c r="A167" s="1524"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c r="I169" s="617"/>
      <c r="J169" s="617"/>
      <c r="K169" s="1691">
        <f>SUM(C169:H169)</f>
        <v>0</v>
      </c>
      <c r="L169" s="657"/>
    </row>
    <row r="170" spans="1:14" ht="33.75" customHeight="1" x14ac:dyDescent="0.2">
      <c r="A170" s="670" t="s">
        <v>1769</v>
      </c>
      <c r="B170" s="672" t="s">
        <v>31</v>
      </c>
      <c r="C170" s="617"/>
      <c r="D170" s="617"/>
      <c r="E170" s="617"/>
      <c r="F170" s="617"/>
      <c r="G170" s="617"/>
      <c r="H170" s="569"/>
      <c r="I170" s="617"/>
      <c r="J170" s="617"/>
      <c r="K170" s="1691">
        <f>SUM(C170:J170)</f>
        <v>0</v>
      </c>
      <c r="L170" s="569"/>
    </row>
    <row r="171" spans="1:14" ht="15.75" customHeight="1" x14ac:dyDescent="0.2">
      <c r="A171" s="622" t="s">
        <v>790</v>
      </c>
      <c r="B171" s="673" t="s">
        <v>86</v>
      </c>
      <c r="C171" s="617"/>
      <c r="D171" s="617"/>
      <c r="E171" s="466"/>
      <c r="F171" s="617"/>
      <c r="G171" s="617"/>
      <c r="H171" s="569"/>
      <c r="I171" s="477"/>
      <c r="J171" s="617"/>
      <c r="K171" s="1691">
        <f>SUM(C171:J171)</f>
        <v>0</v>
      </c>
      <c r="L171" s="569"/>
    </row>
    <row r="172" spans="1:14" ht="12.75" customHeight="1" thickBot="1" x14ac:dyDescent="0.25">
      <c r="A172" s="1688" t="s">
        <v>659</v>
      </c>
      <c r="B172" s="1689" t="s">
        <v>513</v>
      </c>
      <c r="C172" s="617"/>
      <c r="D172" s="617"/>
      <c r="E172" s="1697">
        <f>SUM(E168,E169,E170,E171)</f>
        <v>0</v>
      </c>
      <c r="F172" s="617"/>
      <c r="G172" s="617"/>
      <c r="H172" s="1697">
        <f>SUM(H168,H169,H170,H171)</f>
        <v>0</v>
      </c>
      <c r="I172" s="639"/>
      <c r="J172" s="617"/>
      <c r="K172" s="1697">
        <f>SUM(K168,K169,K170,K171)</f>
        <v>0</v>
      </c>
      <c r="L172" s="1697">
        <f>SUM(L168,L169,L170,L171)</f>
        <v>0</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5221</v>
      </c>
      <c r="I174" s="639"/>
      <c r="J174" s="617"/>
      <c r="K174" s="1697">
        <f>SUM(K160,K172,K173)</f>
        <v>5221</v>
      </c>
      <c r="L174" s="1697">
        <f>SUM(L160,L172,L173)</f>
        <v>0</v>
      </c>
    </row>
    <row r="175" spans="1:14" ht="13.5" thickTop="1" x14ac:dyDescent="0.2">
      <c r="A175" s="2215" t="s">
        <v>1053</v>
      </c>
      <c r="B175" s="2216"/>
      <c r="C175" s="617"/>
      <c r="D175" s="617"/>
      <c r="E175" s="617"/>
      <c r="F175" s="617"/>
      <c r="G175" s="617"/>
      <c r="H175" s="619"/>
      <c r="I175" s="617"/>
      <c r="J175" s="617"/>
      <c r="K175" s="1704">
        <f>'Revenues 9-14'!E275-'Expenditures 15-22'!K174</f>
        <v>-5221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c r="D182" s="466"/>
      <c r="E182" s="466"/>
      <c r="F182" s="466"/>
      <c r="G182" s="466"/>
      <c r="H182" s="466"/>
      <c r="I182" s="467"/>
      <c r="J182" s="467"/>
      <c r="K182" s="1691">
        <f>SUM(C182:J182)</f>
        <v>0</v>
      </c>
      <c r="L182" s="466"/>
    </row>
    <row r="183" spans="1:14" ht="12.75" customHeight="1" thickBot="1" x14ac:dyDescent="0.25">
      <c r="A183" s="1529"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row>
    <row r="189" spans="1:14" x14ac:dyDescent="0.2">
      <c r="A189" s="1524" t="s">
        <v>322</v>
      </c>
      <c r="B189" s="615">
        <v>4120</v>
      </c>
      <c r="C189" s="617"/>
      <c r="D189" s="617"/>
      <c r="E189" s="466"/>
      <c r="F189" s="617"/>
      <c r="G189" s="617"/>
      <c r="H189" s="466"/>
      <c r="I189" s="477"/>
      <c r="J189" s="617"/>
      <c r="K189" s="1691">
        <f t="shared" si="18"/>
        <v>0</v>
      </c>
      <c r="L189" s="466"/>
    </row>
    <row r="190" spans="1:14" x14ac:dyDescent="0.2">
      <c r="A190" s="1524" t="s">
        <v>323</v>
      </c>
      <c r="B190" s="629">
        <v>4130</v>
      </c>
      <c r="C190" s="617"/>
      <c r="D190" s="617"/>
      <c r="E190" s="466"/>
      <c r="F190" s="617"/>
      <c r="G190" s="617"/>
      <c r="H190" s="466"/>
      <c r="I190" s="477"/>
      <c r="J190" s="617"/>
      <c r="K190" s="1691">
        <f t="shared" si="18"/>
        <v>0</v>
      </c>
      <c r="L190" s="466"/>
    </row>
    <row r="191" spans="1:14" x14ac:dyDescent="0.2">
      <c r="A191" s="1524" t="s">
        <v>721</v>
      </c>
      <c r="B191" s="615">
        <v>4140</v>
      </c>
      <c r="C191" s="617"/>
      <c r="D191" s="617"/>
      <c r="E191" s="466"/>
      <c r="F191" s="617"/>
      <c r="G191" s="617"/>
      <c r="H191" s="466"/>
      <c r="I191" s="477"/>
      <c r="J191" s="617"/>
      <c r="K191" s="1691">
        <f t="shared" si="18"/>
        <v>0</v>
      </c>
      <c r="L191" s="466"/>
    </row>
    <row r="192" spans="1:14" x14ac:dyDescent="0.2">
      <c r="A192" s="1524" t="s">
        <v>88</v>
      </c>
      <c r="B192" s="615">
        <v>4170</v>
      </c>
      <c r="C192" s="617"/>
      <c r="D192" s="617"/>
      <c r="E192" s="466"/>
      <c r="F192" s="617"/>
      <c r="G192" s="617"/>
      <c r="H192" s="466"/>
      <c r="I192" s="477"/>
      <c r="J192" s="617"/>
      <c r="K192" s="1691">
        <f t="shared" si="18"/>
        <v>0</v>
      </c>
      <c r="L192" s="466"/>
    </row>
    <row r="193" spans="1:14" x14ac:dyDescent="0.2">
      <c r="A193" s="1528"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row>
    <row r="200" spans="1:14" x14ac:dyDescent="0.2">
      <c r="A200" s="1524" t="s">
        <v>90</v>
      </c>
      <c r="B200" s="615">
        <v>5120</v>
      </c>
      <c r="C200" s="617"/>
      <c r="D200" s="617"/>
      <c r="E200" s="617"/>
      <c r="F200" s="617"/>
      <c r="G200" s="617"/>
      <c r="H200" s="466"/>
      <c r="I200" s="617"/>
      <c r="J200" s="617"/>
      <c r="K200" s="1691">
        <f>SUM(H200)</f>
        <v>0</v>
      </c>
      <c r="L200" s="466"/>
    </row>
    <row r="201" spans="1:14" ht="12.75" customHeight="1" x14ac:dyDescent="0.2">
      <c r="A201" s="1524" t="s">
        <v>1232</v>
      </c>
      <c r="B201" s="629" t="s">
        <v>638</v>
      </c>
      <c r="C201" s="617"/>
      <c r="D201" s="617"/>
      <c r="E201" s="617"/>
      <c r="F201" s="617"/>
      <c r="G201" s="617"/>
      <c r="H201" s="466"/>
      <c r="I201" s="617"/>
      <c r="J201" s="617"/>
      <c r="K201" s="1691">
        <f>SUM(H201)</f>
        <v>0</v>
      </c>
      <c r="L201" s="466"/>
    </row>
    <row r="202" spans="1:14" x14ac:dyDescent="0.2">
      <c r="A202" s="1524" t="s">
        <v>91</v>
      </c>
      <c r="B202" s="615" t="s">
        <v>610</v>
      </c>
      <c r="C202" s="617"/>
      <c r="D202" s="617"/>
      <c r="E202" s="617"/>
      <c r="F202" s="617"/>
      <c r="G202" s="617"/>
      <c r="H202" s="466"/>
      <c r="I202" s="617"/>
      <c r="J202" s="617"/>
      <c r="K202" s="1691">
        <f>SUM(H202)</f>
        <v>0</v>
      </c>
      <c r="L202" s="466"/>
    </row>
    <row r="203" spans="1:14" x14ac:dyDescent="0.2">
      <c r="A203" s="1536"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215" t="s">
        <v>1053</v>
      </c>
      <c r="B211" s="2216"/>
      <c r="C211" s="619"/>
      <c r="D211" s="619"/>
      <c r="E211" s="619"/>
      <c r="F211" s="619"/>
      <c r="G211" s="619"/>
      <c r="H211" s="619"/>
      <c r="I211" s="617"/>
      <c r="J211" s="617"/>
      <c r="K211" s="1704">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c r="E215" s="617"/>
      <c r="F215" s="617"/>
      <c r="G215" s="617"/>
      <c r="H215" s="617"/>
      <c r="I215" s="617"/>
      <c r="J215" s="617"/>
      <c r="K215" s="1691">
        <f>D215</f>
        <v>0</v>
      </c>
      <c r="L215" s="466"/>
    </row>
    <row r="216" spans="1:14" x14ac:dyDescent="0.2">
      <c r="A216" s="1524" t="s">
        <v>165</v>
      </c>
      <c r="B216" s="615" t="s">
        <v>1024</v>
      </c>
      <c r="C216" s="617"/>
      <c r="D216" s="467"/>
      <c r="E216" s="617"/>
      <c r="F216" s="617"/>
      <c r="G216" s="617"/>
      <c r="H216" s="617"/>
      <c r="I216" s="617"/>
      <c r="J216" s="617"/>
      <c r="K216" s="1691">
        <f t="shared" ref="K216:K228" si="19">D216</f>
        <v>0</v>
      </c>
      <c r="L216" s="466"/>
    </row>
    <row r="217" spans="1:14" x14ac:dyDescent="0.2">
      <c r="A217" s="1524" t="s">
        <v>166</v>
      </c>
      <c r="B217" s="615">
        <v>1200</v>
      </c>
      <c r="C217" s="617"/>
      <c r="D217" s="466"/>
      <c r="E217" s="617"/>
      <c r="F217" s="617"/>
      <c r="G217" s="617"/>
      <c r="H217" s="617"/>
      <c r="I217" s="617"/>
      <c r="J217" s="617"/>
      <c r="K217" s="1691">
        <f t="shared" si="19"/>
        <v>0</v>
      </c>
      <c r="L217" s="466"/>
    </row>
    <row r="218" spans="1:14" x14ac:dyDescent="0.2">
      <c r="A218" s="1524" t="s">
        <v>296</v>
      </c>
      <c r="B218" s="615" t="s">
        <v>1025</v>
      </c>
      <c r="C218" s="617"/>
      <c r="D218" s="467"/>
      <c r="E218" s="617"/>
      <c r="F218" s="617"/>
      <c r="G218" s="617"/>
      <c r="H218" s="617"/>
      <c r="I218" s="617"/>
      <c r="J218" s="617"/>
      <c r="K218" s="1691">
        <f t="shared" si="19"/>
        <v>0</v>
      </c>
      <c r="L218" s="466"/>
    </row>
    <row r="219" spans="1:14" x14ac:dyDescent="0.2">
      <c r="A219" s="1524" t="s">
        <v>297</v>
      </c>
      <c r="B219" s="615">
        <v>1250</v>
      </c>
      <c r="C219" s="617"/>
      <c r="D219" s="466"/>
      <c r="E219" s="617"/>
      <c r="F219" s="617"/>
      <c r="G219" s="617"/>
      <c r="H219" s="617"/>
      <c r="I219" s="617"/>
      <c r="J219" s="617"/>
      <c r="K219" s="1691">
        <f t="shared" si="19"/>
        <v>0</v>
      </c>
      <c r="L219" s="466"/>
    </row>
    <row r="220" spans="1:14" x14ac:dyDescent="0.2">
      <c r="A220" s="1524" t="s">
        <v>298</v>
      </c>
      <c r="B220" s="615" t="s">
        <v>163</v>
      </c>
      <c r="C220" s="617"/>
      <c r="D220" s="467"/>
      <c r="E220" s="617"/>
      <c r="F220" s="617"/>
      <c r="G220" s="617"/>
      <c r="H220" s="617"/>
      <c r="I220" s="617"/>
      <c r="J220" s="617"/>
      <c r="K220" s="1691">
        <f t="shared" si="19"/>
        <v>0</v>
      </c>
      <c r="L220" s="466"/>
    </row>
    <row r="221" spans="1:14" x14ac:dyDescent="0.2">
      <c r="A221" s="1524" t="s">
        <v>1019</v>
      </c>
      <c r="B221" s="615">
        <v>1300</v>
      </c>
      <c r="C221" s="617"/>
      <c r="D221" s="466"/>
      <c r="E221" s="617"/>
      <c r="F221" s="617"/>
      <c r="G221" s="617"/>
      <c r="H221" s="617"/>
      <c r="I221" s="617"/>
      <c r="J221" s="617"/>
      <c r="K221" s="1691">
        <f t="shared" si="19"/>
        <v>0</v>
      </c>
      <c r="L221" s="466"/>
    </row>
    <row r="222" spans="1:14" x14ac:dyDescent="0.2">
      <c r="A222" s="1524" t="s">
        <v>747</v>
      </c>
      <c r="B222" s="615">
        <v>1400</v>
      </c>
      <c r="C222" s="617"/>
      <c r="D222" s="466"/>
      <c r="E222" s="617"/>
      <c r="F222" s="617"/>
      <c r="G222" s="617"/>
      <c r="H222" s="617"/>
      <c r="I222" s="617"/>
      <c r="J222" s="617"/>
      <c r="K222" s="1691">
        <f t="shared" si="19"/>
        <v>0</v>
      </c>
      <c r="L222" s="466"/>
    </row>
    <row r="223" spans="1:14" x14ac:dyDescent="0.2">
      <c r="A223" s="1524" t="s">
        <v>1020</v>
      </c>
      <c r="B223" s="615">
        <v>1500</v>
      </c>
      <c r="C223" s="617"/>
      <c r="D223" s="466"/>
      <c r="E223" s="617"/>
      <c r="F223" s="617"/>
      <c r="G223" s="617"/>
      <c r="H223" s="617"/>
      <c r="I223" s="617"/>
      <c r="J223" s="617"/>
      <c r="K223" s="1691">
        <f t="shared" si="19"/>
        <v>0</v>
      </c>
      <c r="L223" s="466"/>
    </row>
    <row r="224" spans="1:14" x14ac:dyDescent="0.2">
      <c r="A224" s="1524" t="s">
        <v>1021</v>
      </c>
      <c r="B224" s="615">
        <v>1600</v>
      </c>
      <c r="C224" s="617"/>
      <c r="D224" s="466"/>
      <c r="E224" s="617"/>
      <c r="F224" s="617"/>
      <c r="G224" s="617"/>
      <c r="H224" s="617"/>
      <c r="I224" s="617"/>
      <c r="J224" s="617"/>
      <c r="K224" s="1691">
        <f t="shared" si="19"/>
        <v>0</v>
      </c>
      <c r="L224" s="466"/>
    </row>
    <row r="225" spans="1:12" x14ac:dyDescent="0.2">
      <c r="A225" s="1524" t="s">
        <v>1044</v>
      </c>
      <c r="B225" s="615">
        <v>1650</v>
      </c>
      <c r="C225" s="617"/>
      <c r="D225" s="466"/>
      <c r="E225" s="617"/>
      <c r="F225" s="617"/>
      <c r="G225" s="617"/>
      <c r="H225" s="617"/>
      <c r="I225" s="617"/>
      <c r="J225" s="617"/>
      <c r="K225" s="1691">
        <f t="shared" si="19"/>
        <v>0</v>
      </c>
      <c r="L225" s="466"/>
    </row>
    <row r="226" spans="1:12" x14ac:dyDescent="0.2">
      <c r="A226" s="1524" t="s">
        <v>748</v>
      </c>
      <c r="B226" s="615" t="s">
        <v>164</v>
      </c>
      <c r="C226" s="617"/>
      <c r="D226" s="467"/>
      <c r="E226" s="617"/>
      <c r="F226" s="617"/>
      <c r="G226" s="617"/>
      <c r="H226" s="617"/>
      <c r="I226" s="617"/>
      <c r="J226" s="617"/>
      <c r="K226" s="1691">
        <f t="shared" si="19"/>
        <v>0</v>
      </c>
      <c r="L226" s="466"/>
    </row>
    <row r="227" spans="1:12" x14ac:dyDescent="0.2">
      <c r="A227" s="1524" t="s">
        <v>1148</v>
      </c>
      <c r="B227" s="615">
        <v>1800</v>
      </c>
      <c r="C227" s="617"/>
      <c r="D227" s="466"/>
      <c r="E227" s="617"/>
      <c r="F227" s="617"/>
      <c r="G227" s="617"/>
      <c r="H227" s="617"/>
      <c r="I227" s="617"/>
      <c r="J227" s="617"/>
      <c r="K227" s="1691">
        <f t="shared" si="19"/>
        <v>0</v>
      </c>
      <c r="L227" s="466"/>
    </row>
    <row r="228" spans="1:12" x14ac:dyDescent="0.2">
      <c r="A228" s="1524"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0</v>
      </c>
      <c r="E229" s="617"/>
      <c r="F229" s="617"/>
      <c r="G229" s="617"/>
      <c r="H229" s="617"/>
      <c r="I229" s="617"/>
      <c r="J229" s="617"/>
      <c r="K229" s="1690">
        <f>SUM(K215:K228)</f>
        <v>0</v>
      </c>
      <c r="L229" s="1690">
        <f>SUM(L215:L228)</f>
        <v>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c r="E232" s="617"/>
      <c r="F232" s="617"/>
      <c r="G232" s="617"/>
      <c r="H232" s="617"/>
      <c r="I232" s="617"/>
      <c r="J232" s="617"/>
      <c r="K232" s="1691">
        <f t="shared" ref="K232:K237" si="20">D232</f>
        <v>0</v>
      </c>
      <c r="L232" s="466"/>
    </row>
    <row r="233" spans="1:12" x14ac:dyDescent="0.2">
      <c r="A233" s="1524" t="s">
        <v>1151</v>
      </c>
      <c r="B233" s="615">
        <v>2120</v>
      </c>
      <c r="C233" s="617"/>
      <c r="D233" s="466"/>
      <c r="E233" s="617"/>
      <c r="F233" s="617"/>
      <c r="G233" s="617"/>
      <c r="H233" s="617"/>
      <c r="I233" s="617"/>
      <c r="J233" s="617"/>
      <c r="K233" s="1691">
        <f t="shared" si="20"/>
        <v>0</v>
      </c>
      <c r="L233" s="466"/>
    </row>
    <row r="234" spans="1:12" x14ac:dyDescent="0.2">
      <c r="A234" s="1524" t="s">
        <v>207</v>
      </c>
      <c r="B234" s="615">
        <v>2130</v>
      </c>
      <c r="C234" s="617"/>
      <c r="D234" s="466"/>
      <c r="E234" s="617"/>
      <c r="F234" s="617"/>
      <c r="G234" s="617"/>
      <c r="H234" s="617"/>
      <c r="I234" s="617"/>
      <c r="J234" s="617"/>
      <c r="K234" s="1691">
        <f t="shared" si="20"/>
        <v>0</v>
      </c>
      <c r="L234" s="466"/>
    </row>
    <row r="235" spans="1:12" x14ac:dyDescent="0.2">
      <c r="A235" s="1524" t="s">
        <v>208</v>
      </c>
      <c r="B235" s="615">
        <v>2140</v>
      </c>
      <c r="C235" s="617"/>
      <c r="D235" s="466"/>
      <c r="E235" s="617"/>
      <c r="F235" s="617"/>
      <c r="G235" s="617"/>
      <c r="H235" s="617"/>
      <c r="I235" s="617"/>
      <c r="J235" s="617"/>
      <c r="K235" s="1691">
        <f t="shared" si="20"/>
        <v>0</v>
      </c>
      <c r="L235" s="466"/>
    </row>
    <row r="236" spans="1:12" x14ac:dyDescent="0.2">
      <c r="A236" s="1524" t="s">
        <v>209</v>
      </c>
      <c r="B236" s="615">
        <v>2150</v>
      </c>
      <c r="C236" s="617"/>
      <c r="D236" s="466"/>
      <c r="E236" s="617"/>
      <c r="F236" s="617"/>
      <c r="G236" s="617"/>
      <c r="H236" s="617"/>
      <c r="I236" s="617"/>
      <c r="J236" s="617"/>
      <c r="K236" s="1691">
        <f t="shared" si="20"/>
        <v>0</v>
      </c>
      <c r="L236" s="466"/>
    </row>
    <row r="237" spans="1:12" x14ac:dyDescent="0.2">
      <c r="A237" s="1524"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0</v>
      </c>
      <c r="E238" s="617"/>
      <c r="F238" s="617"/>
      <c r="G238" s="617"/>
      <c r="H238" s="617"/>
      <c r="I238" s="617"/>
      <c r="J238" s="617"/>
      <c r="K238" s="1690">
        <f>SUM(K232:K237)</f>
        <v>0</v>
      </c>
      <c r="L238" s="1690">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c r="E240" s="617"/>
      <c r="F240" s="617"/>
      <c r="G240" s="617"/>
      <c r="H240" s="617"/>
      <c r="I240" s="617"/>
      <c r="J240" s="617"/>
      <c r="K240" s="1692">
        <f>D240</f>
        <v>0</v>
      </c>
      <c r="L240" s="481"/>
    </row>
    <row r="241" spans="1:12" x14ac:dyDescent="0.2">
      <c r="A241" s="1524" t="s">
        <v>869</v>
      </c>
      <c r="B241" s="615">
        <v>2220</v>
      </c>
      <c r="C241" s="617"/>
      <c r="D241" s="466"/>
      <c r="E241" s="617"/>
      <c r="F241" s="617"/>
      <c r="G241" s="617"/>
      <c r="H241" s="617"/>
      <c r="I241" s="617"/>
      <c r="J241" s="617"/>
      <c r="K241" s="1692">
        <f>D241</f>
        <v>0</v>
      </c>
      <c r="L241" s="466"/>
    </row>
    <row r="242" spans="1:12" x14ac:dyDescent="0.2">
      <c r="A242" s="1524"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0</v>
      </c>
      <c r="E243" s="617"/>
      <c r="F243" s="617"/>
      <c r="G243" s="617"/>
      <c r="H243" s="617"/>
      <c r="I243" s="617"/>
      <c r="J243" s="617"/>
      <c r="K243" s="1690">
        <f>SUM(K240:K242)</f>
        <v>0</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c r="E245" s="617"/>
      <c r="F245" s="617"/>
      <c r="G245" s="617"/>
      <c r="H245" s="617"/>
      <c r="I245" s="617"/>
      <c r="J245" s="617"/>
      <c r="K245" s="1692">
        <f>D245</f>
        <v>0</v>
      </c>
      <c r="L245" s="481"/>
    </row>
    <row r="246" spans="1:12" x14ac:dyDescent="0.2">
      <c r="A246" s="1524" t="s">
        <v>872</v>
      </c>
      <c r="B246" s="615">
        <v>2320</v>
      </c>
      <c r="C246" s="617"/>
      <c r="D246" s="466"/>
      <c r="E246" s="617"/>
      <c r="F246" s="617"/>
      <c r="G246" s="617"/>
      <c r="H246" s="617"/>
      <c r="I246" s="617"/>
      <c r="J246" s="617"/>
      <c r="K246" s="1692">
        <f t="shared" ref="K246:K256" si="21">D246</f>
        <v>0</v>
      </c>
      <c r="L246" s="466"/>
    </row>
    <row r="247" spans="1:12" x14ac:dyDescent="0.2">
      <c r="A247" s="1524" t="s">
        <v>873</v>
      </c>
      <c r="B247" s="615">
        <v>2330</v>
      </c>
      <c r="C247" s="617"/>
      <c r="D247" s="466"/>
      <c r="E247" s="617"/>
      <c r="F247" s="617"/>
      <c r="G247" s="617"/>
      <c r="H247" s="617"/>
      <c r="I247" s="617"/>
      <c r="J247" s="617"/>
      <c r="K247" s="1692">
        <f t="shared" si="21"/>
        <v>0</v>
      </c>
      <c r="L247" s="466"/>
    </row>
    <row r="248" spans="1:12" x14ac:dyDescent="0.2">
      <c r="A248" s="1525" t="s">
        <v>317</v>
      </c>
      <c r="B248" s="603" t="s">
        <v>299</v>
      </c>
      <c r="C248" s="617"/>
      <c r="D248" s="474"/>
      <c r="E248" s="617"/>
      <c r="F248" s="617"/>
      <c r="G248" s="617"/>
      <c r="H248" s="617"/>
      <c r="I248" s="617"/>
      <c r="J248" s="617"/>
      <c r="K248" s="1692">
        <f t="shared" si="21"/>
        <v>0</v>
      </c>
      <c r="L248" s="466"/>
    </row>
    <row r="249" spans="1:12" x14ac:dyDescent="0.2">
      <c r="A249" s="1526" t="s">
        <v>1905</v>
      </c>
      <c r="B249" s="684" t="s">
        <v>300</v>
      </c>
      <c r="C249" s="617"/>
      <c r="D249" s="474"/>
      <c r="E249" s="617"/>
      <c r="F249" s="617"/>
      <c r="G249" s="617"/>
      <c r="H249" s="617"/>
      <c r="I249" s="617"/>
      <c r="J249" s="617"/>
      <c r="K249" s="1692">
        <f t="shared" si="21"/>
        <v>0</v>
      </c>
      <c r="L249" s="466"/>
    </row>
    <row r="250" spans="1:12" x14ac:dyDescent="0.2">
      <c r="A250" s="1525" t="s">
        <v>1906</v>
      </c>
      <c r="B250" s="603" t="s">
        <v>301</v>
      </c>
      <c r="C250" s="617"/>
      <c r="D250" s="474"/>
      <c r="E250" s="617"/>
      <c r="F250" s="617"/>
      <c r="G250" s="617"/>
      <c r="H250" s="617"/>
      <c r="I250" s="617"/>
      <c r="J250" s="617"/>
      <c r="K250" s="1692">
        <f t="shared" si="21"/>
        <v>0</v>
      </c>
      <c r="L250" s="466"/>
    </row>
    <row r="251" spans="1:12" x14ac:dyDescent="0.2">
      <c r="A251" s="1525" t="s">
        <v>256</v>
      </c>
      <c r="B251" s="603" t="s">
        <v>302</v>
      </c>
      <c r="C251" s="617"/>
      <c r="D251" s="474"/>
      <c r="E251" s="617"/>
      <c r="F251" s="617"/>
      <c r="G251" s="617"/>
      <c r="H251" s="617"/>
      <c r="I251" s="617"/>
      <c r="J251" s="617"/>
      <c r="K251" s="1692">
        <f t="shared" si="21"/>
        <v>0</v>
      </c>
      <c r="L251" s="466"/>
    </row>
    <row r="252" spans="1:12" x14ac:dyDescent="0.2">
      <c r="A252" s="1525" t="s">
        <v>726</v>
      </c>
      <c r="B252" s="603" t="s">
        <v>303</v>
      </c>
      <c r="C252" s="617"/>
      <c r="D252" s="474"/>
      <c r="E252" s="617"/>
      <c r="F252" s="617"/>
      <c r="G252" s="617"/>
      <c r="H252" s="617"/>
      <c r="I252" s="617"/>
      <c r="J252" s="617"/>
      <c r="K252" s="1692">
        <f t="shared" si="21"/>
        <v>0</v>
      </c>
      <c r="L252" s="466"/>
    </row>
    <row r="253" spans="1:12" x14ac:dyDescent="0.2">
      <c r="A253" s="1525" t="s">
        <v>257</v>
      </c>
      <c r="B253" s="603" t="s">
        <v>304</v>
      </c>
      <c r="C253" s="617"/>
      <c r="D253" s="474"/>
      <c r="E253" s="617"/>
      <c r="F253" s="617"/>
      <c r="G253" s="617"/>
      <c r="H253" s="617"/>
      <c r="I253" s="617"/>
      <c r="J253" s="617"/>
      <c r="K253" s="1692">
        <f t="shared" si="21"/>
        <v>0</v>
      </c>
      <c r="L253" s="466"/>
    </row>
    <row r="254" spans="1:12" ht="22.5" x14ac:dyDescent="0.2">
      <c r="A254" s="1525" t="s">
        <v>1087</v>
      </c>
      <c r="B254" s="684" t="s">
        <v>305</v>
      </c>
      <c r="C254" s="617"/>
      <c r="D254" s="474"/>
      <c r="E254" s="617"/>
      <c r="F254" s="617"/>
      <c r="G254" s="617"/>
      <c r="H254" s="617"/>
      <c r="I254" s="617"/>
      <c r="J254" s="617"/>
      <c r="K254" s="1692">
        <f t="shared" si="21"/>
        <v>0</v>
      </c>
      <c r="L254" s="466"/>
    </row>
    <row r="255" spans="1:12" x14ac:dyDescent="0.2">
      <c r="A255" s="1525" t="s">
        <v>1088</v>
      </c>
      <c r="B255" s="603" t="s">
        <v>306</v>
      </c>
      <c r="C255" s="617"/>
      <c r="D255" s="474"/>
      <c r="E255" s="617"/>
      <c r="F255" s="617"/>
      <c r="G255" s="617"/>
      <c r="H255" s="617"/>
      <c r="I255" s="617"/>
      <c r="J255" s="617"/>
      <c r="K255" s="1692">
        <f t="shared" si="21"/>
        <v>0</v>
      </c>
      <c r="L255" s="466"/>
    </row>
    <row r="256" spans="1:12" x14ac:dyDescent="0.2">
      <c r="A256" s="1525"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0</v>
      </c>
      <c r="E257" s="617"/>
      <c r="F257" s="617"/>
      <c r="G257" s="617"/>
      <c r="H257" s="617"/>
      <c r="I257" s="617"/>
      <c r="J257" s="617"/>
      <c r="K257" s="1690">
        <f>SUM(K245:K256)</f>
        <v>0</v>
      </c>
      <c r="L257" s="1690">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c r="E259" s="617"/>
      <c r="F259" s="617"/>
      <c r="G259" s="617"/>
      <c r="H259" s="617"/>
      <c r="I259" s="617"/>
      <c r="J259" s="617"/>
      <c r="K259" s="1692">
        <f>D259</f>
        <v>0</v>
      </c>
      <c r="L259" s="481"/>
    </row>
    <row r="260" spans="1:14" s="598" customFormat="1" x14ac:dyDescent="0.2">
      <c r="A260" s="1542" t="s">
        <v>1904</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0</v>
      </c>
      <c r="E261" s="617"/>
      <c r="F261" s="617"/>
      <c r="G261" s="617"/>
      <c r="H261" s="617"/>
      <c r="I261" s="617"/>
      <c r="J261" s="617"/>
      <c r="K261" s="1690">
        <f>SUM(K259:K260)</f>
        <v>0</v>
      </c>
      <c r="L261" s="1690">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2">
        <f>D263</f>
        <v>0</v>
      </c>
      <c r="L263" s="481"/>
    </row>
    <row r="264" spans="1:14" x14ac:dyDescent="0.2">
      <c r="A264" s="1524" t="s">
        <v>483</v>
      </c>
      <c r="B264" s="686">
        <v>2520</v>
      </c>
      <c r="C264" s="617"/>
      <c r="D264" s="466"/>
      <c r="E264" s="617"/>
      <c r="F264" s="617"/>
      <c r="G264" s="617"/>
      <c r="H264" s="617"/>
      <c r="I264" s="617"/>
      <c r="J264" s="617"/>
      <c r="K264" s="1692">
        <f t="shared" ref="K264:K269" si="22">D264</f>
        <v>0</v>
      </c>
      <c r="L264" s="466"/>
    </row>
    <row r="265" spans="1:14" x14ac:dyDescent="0.2">
      <c r="A265" s="1524" t="s">
        <v>4</v>
      </c>
      <c r="B265" s="615">
        <v>2530</v>
      </c>
      <c r="C265" s="617"/>
      <c r="D265" s="466"/>
      <c r="E265" s="617"/>
      <c r="F265" s="617"/>
      <c r="G265" s="617"/>
      <c r="H265" s="617"/>
      <c r="I265" s="617"/>
      <c r="J265" s="617"/>
      <c r="K265" s="1692">
        <f t="shared" si="22"/>
        <v>0</v>
      </c>
      <c r="L265" s="466"/>
    </row>
    <row r="266" spans="1:14" x14ac:dyDescent="0.2">
      <c r="A266" s="1524" t="s">
        <v>206</v>
      </c>
      <c r="B266" s="615">
        <v>2540</v>
      </c>
      <c r="C266" s="617"/>
      <c r="D266" s="466"/>
      <c r="E266" s="617"/>
      <c r="F266" s="617"/>
      <c r="G266" s="617"/>
      <c r="H266" s="617"/>
      <c r="I266" s="617"/>
      <c r="J266" s="617"/>
      <c r="K266" s="1692">
        <f t="shared" si="22"/>
        <v>0</v>
      </c>
      <c r="L266" s="466"/>
    </row>
    <row r="267" spans="1:14" x14ac:dyDescent="0.2">
      <c r="A267" s="1524" t="s">
        <v>1010</v>
      </c>
      <c r="B267" s="615">
        <v>2550</v>
      </c>
      <c r="C267" s="617"/>
      <c r="D267" s="466"/>
      <c r="E267" s="617"/>
      <c r="F267" s="617"/>
      <c r="G267" s="617"/>
      <c r="H267" s="617"/>
      <c r="I267" s="617"/>
      <c r="J267" s="617"/>
      <c r="K267" s="1692">
        <f t="shared" si="22"/>
        <v>0</v>
      </c>
      <c r="L267" s="466"/>
    </row>
    <row r="268" spans="1:14" x14ac:dyDescent="0.2">
      <c r="A268" s="1524" t="s">
        <v>102</v>
      </c>
      <c r="B268" s="615">
        <v>2560</v>
      </c>
      <c r="C268" s="617"/>
      <c r="D268" s="466"/>
      <c r="E268" s="617"/>
      <c r="F268" s="617"/>
      <c r="G268" s="617"/>
      <c r="H268" s="617"/>
      <c r="I268" s="617"/>
      <c r="J268" s="617"/>
      <c r="K268" s="1692">
        <f t="shared" si="22"/>
        <v>0</v>
      </c>
      <c r="L268" s="466"/>
    </row>
    <row r="269" spans="1:14" x14ac:dyDescent="0.2">
      <c r="A269" s="1524"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0</v>
      </c>
      <c r="E270" s="617"/>
      <c r="F270" s="617"/>
      <c r="G270" s="617"/>
      <c r="H270" s="617"/>
      <c r="I270" s="617"/>
      <c r="J270" s="617"/>
      <c r="K270" s="1690">
        <f>SUM(K263:K269)</f>
        <v>0</v>
      </c>
      <c r="L270" s="1690">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row>
    <row r="273" spans="1:12" x14ac:dyDescent="0.2">
      <c r="A273" s="1524" t="s">
        <v>628</v>
      </c>
      <c r="B273" s="629">
        <v>2620</v>
      </c>
      <c r="C273" s="617"/>
      <c r="D273" s="466"/>
      <c r="E273" s="617"/>
      <c r="F273" s="617"/>
      <c r="G273" s="617"/>
      <c r="H273" s="617"/>
      <c r="I273" s="617"/>
      <c r="J273" s="617"/>
      <c r="K273" s="1692">
        <f>D273</f>
        <v>0</v>
      </c>
      <c r="L273" s="466"/>
    </row>
    <row r="274" spans="1:12" ht="12" customHeight="1" x14ac:dyDescent="0.2">
      <c r="A274" s="1524" t="s">
        <v>1121</v>
      </c>
      <c r="B274" s="615">
        <v>2630</v>
      </c>
      <c r="C274" s="617"/>
      <c r="D274" s="466"/>
      <c r="E274" s="617"/>
      <c r="F274" s="617"/>
      <c r="G274" s="617"/>
      <c r="H274" s="617"/>
      <c r="I274" s="617"/>
      <c r="J274" s="617"/>
      <c r="K274" s="1692">
        <f>D274</f>
        <v>0</v>
      </c>
      <c r="L274" s="466"/>
    </row>
    <row r="275" spans="1:12" x14ac:dyDescent="0.2">
      <c r="A275" s="1524" t="s">
        <v>423</v>
      </c>
      <c r="B275" s="615">
        <v>2640</v>
      </c>
      <c r="C275" s="617"/>
      <c r="D275" s="466"/>
      <c r="E275" s="617"/>
      <c r="F275" s="617"/>
      <c r="G275" s="617"/>
      <c r="H275" s="617"/>
      <c r="I275" s="617"/>
      <c r="J275" s="617"/>
      <c r="K275" s="1692">
        <f>D275</f>
        <v>0</v>
      </c>
      <c r="L275" s="466"/>
    </row>
    <row r="276" spans="1:12" x14ac:dyDescent="0.2">
      <c r="A276" s="1524"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0</v>
      </c>
      <c r="E279" s="617"/>
      <c r="F279" s="617"/>
      <c r="G279" s="617"/>
      <c r="H279" s="617"/>
      <c r="I279" s="617"/>
      <c r="J279" s="617"/>
      <c r="K279" s="1697">
        <f>SUM(K238,K243,K257,K261,K270,K277,K278)</f>
        <v>0</v>
      </c>
      <c r="L279" s="1697">
        <f>SUM(L238,L243,L257,L261,L270,L277,L278)</f>
        <v>0</v>
      </c>
    </row>
    <row r="280" spans="1:12" ht="15.75" customHeight="1" thickTop="1" thickBot="1" x14ac:dyDescent="0.25">
      <c r="A280" s="1644" t="s">
        <v>930</v>
      </c>
      <c r="B280" s="1633">
        <v>3000</v>
      </c>
      <c r="C280" s="617"/>
      <c r="D280" s="576"/>
      <c r="E280" s="617"/>
      <c r="F280" s="617"/>
      <c r="G280" s="617"/>
      <c r="H280" s="617"/>
      <c r="I280" s="617"/>
      <c r="J280" s="617"/>
      <c r="K280" s="1699">
        <f>D280</f>
        <v>0</v>
      </c>
      <c r="L280" s="576"/>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row>
    <row r="283" spans="1:12" x14ac:dyDescent="0.2">
      <c r="A283" s="1524" t="s">
        <v>322</v>
      </c>
      <c r="B283" s="615">
        <v>4120</v>
      </c>
      <c r="C283" s="617"/>
      <c r="D283" s="466"/>
      <c r="E283" s="617"/>
      <c r="F283" s="617"/>
      <c r="G283" s="617"/>
      <c r="H283" s="617"/>
      <c r="I283" s="617"/>
      <c r="J283" s="617"/>
      <c r="K283" s="1691">
        <f>D283</f>
        <v>0</v>
      </c>
      <c r="L283" s="466"/>
    </row>
    <row r="284" spans="1:12" x14ac:dyDescent="0.2">
      <c r="A284" s="1524"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row>
    <row r="289" spans="1:14" x14ac:dyDescent="0.2">
      <c r="A289" s="1524" t="s">
        <v>90</v>
      </c>
      <c r="B289" s="615">
        <v>5120</v>
      </c>
      <c r="C289" s="617"/>
      <c r="D289" s="617"/>
      <c r="E289" s="617"/>
      <c r="F289" s="617"/>
      <c r="G289" s="617"/>
      <c r="H289" s="466"/>
      <c r="I289" s="617"/>
      <c r="J289" s="617"/>
      <c r="K289" s="1691">
        <f>H289</f>
        <v>0</v>
      </c>
      <c r="L289" s="466"/>
    </row>
    <row r="290" spans="1:14" ht="12.75" customHeight="1" x14ac:dyDescent="0.2">
      <c r="A290" s="1524" t="s">
        <v>1232</v>
      </c>
      <c r="B290" s="629" t="s">
        <v>638</v>
      </c>
      <c r="C290" s="617"/>
      <c r="D290" s="617"/>
      <c r="E290" s="617"/>
      <c r="F290" s="617"/>
      <c r="G290" s="617"/>
      <c r="H290" s="466"/>
      <c r="I290" s="617"/>
      <c r="J290" s="617"/>
      <c r="K290" s="1691">
        <f>H290</f>
        <v>0</v>
      </c>
      <c r="L290" s="466"/>
    </row>
    <row r="291" spans="1:14" x14ac:dyDescent="0.2">
      <c r="A291" s="1524" t="s">
        <v>91</v>
      </c>
      <c r="B291" s="615" t="s">
        <v>610</v>
      </c>
      <c r="C291" s="617"/>
      <c r="D291" s="617"/>
      <c r="E291" s="617"/>
      <c r="F291" s="617"/>
      <c r="G291" s="617"/>
      <c r="H291" s="466"/>
      <c r="I291" s="617"/>
      <c r="J291" s="617"/>
      <c r="K291" s="1691">
        <f>H291</f>
        <v>0</v>
      </c>
      <c r="L291" s="466"/>
    </row>
    <row r="292" spans="1:14" x14ac:dyDescent="0.2">
      <c r="A292" s="1524"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90">
        <f>SUM(D229,D279,D280,D285)</f>
        <v>0</v>
      </c>
      <c r="E295" s="617"/>
      <c r="F295" s="617"/>
      <c r="G295" s="617"/>
      <c r="H295" s="1690">
        <f>H293</f>
        <v>0</v>
      </c>
      <c r="I295" s="617"/>
      <c r="J295" s="617"/>
      <c r="K295" s="1690">
        <f>SUM(K229,K279,K280,K285,K293,K294)</f>
        <v>0</v>
      </c>
      <c r="L295" s="1690">
        <f>SUM(L229,L279,L280,L285,L293,L294)</f>
        <v>0</v>
      </c>
    </row>
    <row r="296" spans="1:14" ht="13.5" thickTop="1" x14ac:dyDescent="0.2">
      <c r="A296" s="2215" t="s">
        <v>1053</v>
      </c>
      <c r="B296" s="2216"/>
      <c r="C296" s="617"/>
      <c r="D296" s="619"/>
      <c r="E296" s="617"/>
      <c r="F296" s="617"/>
      <c r="G296" s="617"/>
      <c r="H296" s="688"/>
      <c r="I296" s="617"/>
      <c r="J296" s="617"/>
      <c r="K296" s="1704">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c r="H301" s="466"/>
      <c r="I301" s="467"/>
      <c r="J301" s="467"/>
      <c r="K301" s="1691">
        <f>SUM(C301:J301)</f>
        <v>0</v>
      </c>
      <c r="L301" s="467"/>
    </row>
    <row r="302" spans="1:14" ht="13.5" customHeight="1" x14ac:dyDescent="0.2">
      <c r="A302" s="1537"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1959</v>
      </c>
      <c r="B306" s="691" t="s">
        <v>1954</v>
      </c>
      <c r="C306" s="617"/>
      <c r="D306" s="617"/>
      <c r="E306" s="467"/>
      <c r="F306" s="617"/>
      <c r="G306" s="617"/>
      <c r="H306" s="467"/>
      <c r="I306" s="617"/>
      <c r="J306" s="617"/>
      <c r="K306" s="1691">
        <f>SUM(E306,H306)</f>
        <v>0</v>
      </c>
      <c r="L306" s="467"/>
    </row>
    <row r="307" spans="1:14" x14ac:dyDescent="0.2">
      <c r="A307" s="1524" t="s">
        <v>322</v>
      </c>
      <c r="B307" s="615">
        <v>4120</v>
      </c>
      <c r="C307" s="617"/>
      <c r="D307" s="617"/>
      <c r="E307" s="467"/>
      <c r="F307" s="617"/>
      <c r="G307" s="617"/>
      <c r="H307" s="467"/>
      <c r="I307" s="477"/>
      <c r="J307" s="617"/>
      <c r="K307" s="1691">
        <f>SUM(E307,H307)</f>
        <v>0</v>
      </c>
      <c r="L307" s="466"/>
    </row>
    <row r="308" spans="1:14" x14ac:dyDescent="0.2">
      <c r="A308" s="1524" t="s">
        <v>721</v>
      </c>
      <c r="B308" s="615">
        <v>4140</v>
      </c>
      <c r="C308" s="617"/>
      <c r="D308" s="617"/>
      <c r="E308" s="467"/>
      <c r="F308" s="617"/>
      <c r="G308" s="617"/>
      <c r="H308" s="467"/>
      <c r="I308" s="477"/>
      <c r="J308" s="617"/>
      <c r="K308" s="1691">
        <f>SUM(E308,H308)</f>
        <v>0</v>
      </c>
      <c r="L308" s="466"/>
    </row>
    <row r="309" spans="1:14" ht="12.75" customHeight="1" x14ac:dyDescent="0.2">
      <c r="A309" s="1528"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99" t="s">
        <v>1053</v>
      </c>
      <c r="B313" s="2200"/>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3" t="s">
        <v>1905</v>
      </c>
      <c r="B320" s="699" t="s">
        <v>300</v>
      </c>
      <c r="C320" s="467"/>
      <c r="D320" s="467"/>
      <c r="E320" s="467"/>
      <c r="F320" s="467"/>
      <c r="G320" s="467"/>
      <c r="H320" s="467"/>
      <c r="I320" s="467"/>
      <c r="J320" s="467"/>
      <c r="K320" s="1691">
        <f t="shared" ref="K320:K327" si="24">SUM(C320:J320)</f>
        <v>0</v>
      </c>
      <c r="L320" s="467"/>
      <c r="M320" s="666"/>
      <c r="N320" s="666"/>
    </row>
    <row r="321" spans="1:14" s="675" customFormat="1" x14ac:dyDescent="0.2">
      <c r="A321" s="1539"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39" t="s">
        <v>256</v>
      </c>
      <c r="B322" s="698" t="s">
        <v>302</v>
      </c>
      <c r="C322" s="467"/>
      <c r="D322" s="467"/>
      <c r="E322" s="467"/>
      <c r="F322" s="467"/>
      <c r="G322" s="467"/>
      <c r="H322" s="467"/>
      <c r="I322" s="467"/>
      <c r="J322" s="467"/>
      <c r="K322" s="1691">
        <f t="shared" si="24"/>
        <v>0</v>
      </c>
      <c r="L322" s="467"/>
      <c r="M322" s="666"/>
      <c r="N322" s="666"/>
    </row>
    <row r="323" spans="1:14" s="675" customFormat="1" x14ac:dyDescent="0.2">
      <c r="A323" s="1539"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39" t="s">
        <v>1087</v>
      </c>
      <c r="B325" s="699" t="s">
        <v>305</v>
      </c>
      <c r="C325" s="467"/>
      <c r="D325" s="467"/>
      <c r="E325" s="467"/>
      <c r="F325" s="467"/>
      <c r="G325" s="467"/>
      <c r="H325" s="467"/>
      <c r="I325" s="467"/>
      <c r="J325" s="467"/>
      <c r="K325" s="1691">
        <f t="shared" si="24"/>
        <v>0</v>
      </c>
      <c r="L325" s="467"/>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0"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row>
    <row r="338" spans="1:14" ht="12.75" customHeight="1" x14ac:dyDescent="0.2">
      <c r="A338" s="1538" t="s">
        <v>1232</v>
      </c>
      <c r="B338" s="691" t="s">
        <v>638</v>
      </c>
      <c r="C338" s="639"/>
      <c r="D338" s="639"/>
      <c r="E338" s="639"/>
      <c r="F338" s="639"/>
      <c r="G338" s="639"/>
      <c r="H338" s="478"/>
      <c r="I338" s="639"/>
      <c r="J338" s="639"/>
      <c r="K338" s="1691">
        <f>H338</f>
        <v>0</v>
      </c>
      <c r="L338" s="478"/>
    </row>
    <row r="339" spans="1:14" x14ac:dyDescent="0.2">
      <c r="A339" s="1524"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201" t="s">
        <v>1053</v>
      </c>
      <c r="B343" s="2202"/>
      <c r="C343" s="617"/>
      <c r="D343" s="617"/>
      <c r="E343" s="617"/>
      <c r="F343" s="617"/>
      <c r="G343" s="617"/>
      <c r="H343" s="617"/>
      <c r="I343" s="617"/>
      <c r="J343" s="617"/>
      <c r="K343" s="1704">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row>
    <row r="349" spans="1:14" x14ac:dyDescent="0.2">
      <c r="A349" s="1524"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row>
    <row r="355" spans="1:14" ht="12.75" customHeight="1" x14ac:dyDescent="0.2">
      <c r="A355" s="1533" t="s">
        <v>1963</v>
      </c>
      <c r="B355" s="691" t="s">
        <v>1956</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row>
    <row r="361" spans="1:14" ht="12.75" customHeight="1" x14ac:dyDescent="0.2">
      <c r="A361" s="1525"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15" t="s">
        <v>1053</v>
      </c>
      <c r="B368" s="2216"/>
      <c r="C368" s="655"/>
      <c r="D368" s="655"/>
      <c r="E368" s="627"/>
      <c r="F368" s="627"/>
      <c r="G368" s="627"/>
      <c r="H368" s="627"/>
      <c r="I368" s="627"/>
      <c r="J368" s="624"/>
      <c r="K368" s="1691">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schemas.microsoft.com/office/2006/metadata/properties"/>
    <ds:schemaRef ds:uri="http://purl.org/dc/term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4d435f69-8686-490b-bd6d-b153bf22ab50"/>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2018-10-03T19:52:18Z</cp:lastPrinted>
  <dcterms:created xsi:type="dcterms:W3CDTF">2003-10-29T19:06:34Z</dcterms:created>
  <dcterms:modified xsi:type="dcterms:W3CDTF">2018-10-05T15:28:01Z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Winnebago County Special Education Coop</vt:lpwstr>
  </property>
  <property fmtid="{D5CDD505-2E9C-101B-9397-08002B2CF9AE}" pid="6" name="PPC_Template_Engagement_Date">
    <vt:lpwstr>6/30/2018</vt:lpwstr>
  </property>
</Properties>
</file>