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0" windowWidth="240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0" i="127"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c r="B6307" i="106"/>
  <c r="D6307" i="106" s="1"/>
  <c r="B6308" i="106"/>
  <c r="D6308" i="106" s="1"/>
  <c r="B6309" i="106"/>
  <c r="D6309" i="106" s="1"/>
  <c r="B6310" i="106"/>
  <c r="D6310" i="106"/>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c r="B6322" i="106"/>
  <c r="D6322" i="106" s="1"/>
  <c r="B6323" i="106"/>
  <c r="D6323" i="106"/>
  <c r="B6324" i="106"/>
  <c r="D6324" i="106" s="1"/>
  <c r="B6325" i="106"/>
  <c r="D6325" i="106" s="1"/>
  <c r="B6326" i="106"/>
  <c r="D6326" i="106" s="1"/>
  <c r="B6327" i="106"/>
  <c r="D6327" i="106"/>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c r="B6338" i="106"/>
  <c r="D6338" i="106" s="1"/>
  <c r="B6339" i="106"/>
  <c r="D6339" i="106"/>
  <c r="B6340" i="106"/>
  <c r="D6340" i="106" s="1"/>
  <c r="B6341" i="106"/>
  <c r="D6341" i="106" s="1"/>
  <c r="B6342" i="106"/>
  <c r="D6342" i="106" s="1"/>
  <c r="B6343" i="106"/>
  <c r="D6343" i="106"/>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c r="B6356" i="106"/>
  <c r="D6356" i="106" s="1"/>
  <c r="B6358" i="106"/>
  <c r="D6358" i="106"/>
  <c r="B6359" i="106"/>
  <c r="D6359" i="106" s="1"/>
  <c r="B6360" i="106"/>
  <c r="D6360" i="106" s="1"/>
  <c r="B6361" i="106"/>
  <c r="D6361" i="106" s="1"/>
  <c r="B6362" i="106"/>
  <c r="D6362" i="106"/>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c r="B6373" i="106"/>
  <c r="D6373" i="106" s="1"/>
  <c r="B6374" i="106"/>
  <c r="D6374" i="106"/>
  <c r="B6375" i="106"/>
  <c r="D6375" i="106" s="1"/>
  <c r="B6376" i="106"/>
  <c r="D6376" i="106" s="1"/>
  <c r="B6377" i="106"/>
  <c r="D6377" i="106" s="1"/>
  <c r="B6378" i="106"/>
  <c r="D6378" i="106"/>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s="1"/>
  <c r="B6389" i="106"/>
  <c r="D6389" i="106" s="1"/>
  <c r="B6390" i="106"/>
  <c r="D6390" i="106" s="1"/>
  <c r="B6391" i="106"/>
  <c r="D6391" i="106" s="1"/>
  <c r="B6392" i="106"/>
  <c r="D6392" i="106" s="1"/>
  <c r="B6393" i="106"/>
  <c r="D6393" i="106" s="1"/>
  <c r="B6394" i="106"/>
  <c r="D6394" i="106"/>
  <c r="B6395" i="106"/>
  <c r="D6395" i="106" s="1"/>
  <c r="B6398" i="106"/>
  <c r="D6398" i="106" s="1"/>
  <c r="B6399" i="106"/>
  <c r="D6399" i="106" s="1"/>
  <c r="B6401" i="106"/>
  <c r="D6401" i="106" s="1"/>
  <c r="B6402" i="106"/>
  <c r="D6402" i="106" s="1"/>
  <c r="B6403" i="106"/>
  <c r="D6403" i="106" s="1"/>
  <c r="B6404" i="106"/>
  <c r="D6404" i="106" s="1"/>
  <c r="B6405" i="106"/>
  <c r="D6405" i="106"/>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s="1"/>
  <c r="B6622" i="106"/>
  <c r="D6622" i="106" s="1"/>
  <c r="B6623" i="106"/>
  <c r="D6623" i="106"/>
  <c r="B6624" i="106"/>
  <c r="D6624" i="106" s="1"/>
  <c r="B6625" i="106"/>
  <c r="D6625" i="106" s="1"/>
  <c r="B6626" i="106"/>
  <c r="D6626" i="106" s="1"/>
  <c r="B6627" i="106"/>
  <c r="D6627" i="106"/>
  <c r="B6628" i="106"/>
  <c r="D6628" i="106" s="1"/>
  <c r="B6629" i="106"/>
  <c r="D6629" i="106" s="1"/>
  <c r="B6630" i="106"/>
  <c r="D6630" i="106" s="1"/>
  <c r="B6631" i="106"/>
  <c r="D6631" i="106"/>
  <c r="B6632" i="106"/>
  <c r="D6632" i="106" s="1"/>
  <c r="B6633" i="106"/>
  <c r="D6633" i="106" s="1"/>
  <c r="B6634" i="106"/>
  <c r="D6634" i="106" s="1"/>
  <c r="B6635" i="106"/>
  <c r="D6635" i="106"/>
  <c r="B6636" i="106"/>
  <c r="D6636" i="106" s="1"/>
  <c r="B6637" i="106"/>
  <c r="D6637" i="106" s="1"/>
  <c r="B6638" i="106"/>
  <c r="D6638" i="106" s="1"/>
  <c r="B6639" i="106"/>
  <c r="D6639" i="106"/>
  <c r="B6640" i="106"/>
  <c r="D6640" i="106" s="1"/>
  <c r="B6641" i="106"/>
  <c r="D6641" i="106" s="1"/>
  <c r="B6642" i="106"/>
  <c r="D6642" i="106" s="1"/>
  <c r="B6643" i="106"/>
  <c r="D6643" i="106"/>
  <c r="B6644" i="106"/>
  <c r="D6644" i="106" s="1"/>
  <c r="B6645" i="106"/>
  <c r="D6645" i="106" s="1"/>
  <c r="B6646" i="106"/>
  <c r="D6646" i="106" s="1"/>
  <c r="B6647" i="106"/>
  <c r="D6647" i="106"/>
  <c r="B6648" i="106"/>
  <c r="D6648" i="106" s="1"/>
  <c r="B6649" i="106"/>
  <c r="D6649" i="106" s="1"/>
  <c r="B6650" i="106"/>
  <c r="D6650" i="106" s="1"/>
  <c r="B6651" i="106"/>
  <c r="D6651" i="106"/>
  <c r="B6652" i="106"/>
  <c r="D6652" i="106" s="1"/>
  <c r="B6653" i="106"/>
  <c r="D6653" i="106" s="1"/>
  <c r="B6654" i="106"/>
  <c r="D6654" i="106" s="1"/>
  <c r="B6655" i="106"/>
  <c r="D6655" i="106"/>
  <c r="B6656" i="106"/>
  <c r="D6656" i="106" s="1"/>
  <c r="B6657" i="106"/>
  <c r="D6657" i="106" s="1"/>
  <c r="B6658" i="106"/>
  <c r="D6658" i="106" s="1"/>
  <c r="B6659" i="106"/>
  <c r="D6659" i="106"/>
  <c r="B6660" i="106"/>
  <c r="D6660" i="106" s="1"/>
  <c r="B6661" i="106"/>
  <c r="D6661" i="106" s="1"/>
  <c r="B6662" i="106"/>
  <c r="D6662" i="106" s="1"/>
  <c r="B6663" i="106"/>
  <c r="D6663" i="106"/>
  <c r="B6664" i="106"/>
  <c r="D6664" i="106" s="1"/>
  <c r="B6665" i="106"/>
  <c r="D6665" i="106" s="1"/>
  <c r="B6666" i="106"/>
  <c r="D6666" i="106" s="1"/>
  <c r="B6667" i="106"/>
  <c r="D6667" i="106"/>
  <c r="B6668" i="106"/>
  <c r="D6668" i="106" s="1"/>
  <c r="B6669" i="106"/>
  <c r="D6669" i="106" s="1"/>
  <c r="B6670" i="106"/>
  <c r="D6670" i="106" s="1"/>
  <c r="B6671" i="106"/>
  <c r="D6671" i="106"/>
  <c r="B6672" i="106"/>
  <c r="D6672" i="106" s="1"/>
  <c r="B6673" i="106"/>
  <c r="D6673" i="106" s="1"/>
  <c r="B6674" i="106"/>
  <c r="D6674" i="106" s="1"/>
  <c r="B6675" i="106"/>
  <c r="D6675" i="106"/>
  <c r="B6676" i="106"/>
  <c r="D6676" i="106" s="1"/>
  <c r="B6677" i="106"/>
  <c r="D6677" i="106" s="1"/>
  <c r="B6678" i="106"/>
  <c r="D6678" i="106" s="1"/>
  <c r="B6679" i="106"/>
  <c r="D6679" i="106"/>
  <c r="B6680" i="106"/>
  <c r="D6680" i="106" s="1"/>
  <c r="B6681" i="106"/>
  <c r="D6681" i="106" s="1"/>
  <c r="B6682" i="106"/>
  <c r="D6682" i="106" s="1"/>
  <c r="B6683" i="106"/>
  <c r="D6683" i="106"/>
  <c r="B6684" i="106"/>
  <c r="D6684" i="106" s="1"/>
  <c r="B6685" i="106"/>
  <c r="D6685" i="106" s="1"/>
  <c r="B6686" i="106"/>
  <c r="D6686" i="106" s="1"/>
  <c r="B6687" i="106"/>
  <c r="D6687" i="106"/>
  <c r="B6688" i="106"/>
  <c r="D6688" i="106" s="1"/>
  <c r="B6689" i="106"/>
  <c r="D6689" i="106" s="1"/>
  <c r="B6690" i="106"/>
  <c r="D6690" i="106" s="1"/>
  <c r="B6691" i="106"/>
  <c r="D6691" i="106"/>
  <c r="B6692" i="106"/>
  <c r="D6692" i="106" s="1"/>
  <c r="B6693" i="106"/>
  <c r="D6693" i="106" s="1"/>
  <c r="B6694" i="106"/>
  <c r="D6694" i="106" s="1"/>
  <c r="B6695" i="106"/>
  <c r="D6695" i="106"/>
  <c r="B6696" i="106"/>
  <c r="D6696" i="106" s="1"/>
  <c r="B6697" i="106"/>
  <c r="D6697" i="106" s="1"/>
  <c r="B6698" i="106"/>
  <c r="D6698" i="106" s="1"/>
  <c r="B6699" i="106"/>
  <c r="D6699" i="106"/>
  <c r="B6700" i="106"/>
  <c r="D6700" i="106" s="1"/>
  <c r="B6701" i="106"/>
  <c r="D6701" i="106" s="1"/>
  <c r="B6702" i="106"/>
  <c r="D6702" i="106" s="1"/>
  <c r="B6703" i="106"/>
  <c r="D6703" i="106"/>
  <c r="B6704" i="106"/>
  <c r="D6704" i="106" s="1"/>
  <c r="B6705" i="106"/>
  <c r="D6705" i="106" s="1"/>
  <c r="B6706" i="106"/>
  <c r="D6706" i="106" s="1"/>
  <c r="B6707" i="106"/>
  <c r="D6707" i="106"/>
  <c r="B6708" i="106"/>
  <c r="D6708" i="106" s="1"/>
  <c r="B6709" i="106"/>
  <c r="D6709" i="106" s="1"/>
  <c r="B6710" i="106"/>
  <c r="D6710" i="106" s="1"/>
  <c r="B6711" i="106"/>
  <c r="D6711" i="106"/>
  <c r="B6712" i="106"/>
  <c r="D6712" i="106" s="1"/>
  <c r="B6713" i="106"/>
  <c r="D6713" i="106" s="1"/>
  <c r="B6714" i="106"/>
  <c r="D6714" i="106" s="1"/>
  <c r="B6715" i="106"/>
  <c r="D6715" i="106"/>
  <c r="B6716" i="106"/>
  <c r="D6716" i="106" s="1"/>
  <c r="B6717" i="106"/>
  <c r="D6717" i="106" s="1"/>
  <c r="B6718" i="106"/>
  <c r="D6718" i="106" s="1"/>
  <c r="B6719" i="106"/>
  <c r="D6719" i="106"/>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6" i="34" s="1"/>
  <c r="D140" i="5"/>
  <c r="B5383" i="106"/>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F127" i="34" s="1"/>
  <c r="D184" i="5"/>
  <c r="B5425" i="106"/>
  <c r="D5425" i="106" s="1"/>
  <c r="F184" i="5"/>
  <c r="B5658" i="106" s="1"/>
  <c r="D5658" i="106" s="1"/>
  <c r="G184" i="5"/>
  <c r="B5784" i="106"/>
  <c r="D5784" i="106" s="1"/>
  <c r="H184" i="5"/>
  <c r="B5908" i="106" s="1"/>
  <c r="D5908" i="106" s="1"/>
  <c r="K184" i="5"/>
  <c r="B6016" i="106" s="1"/>
  <c r="D6016" i="106" s="1"/>
  <c r="B4395" i="106"/>
  <c r="D4395" i="106" s="1"/>
  <c r="D191" i="5"/>
  <c r="F128" i="34"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D4" i="7"/>
  <c r="B1760" i="106" s="1"/>
  <c r="D1760" i="106" s="1"/>
  <c r="D13" i="7"/>
  <c r="B3726" i="106" s="1"/>
  <c r="D3726" i="106" s="1"/>
  <c r="F136" i="34"/>
  <c r="F131" i="34"/>
  <c r="F111" i="34"/>
  <c r="B5599" i="106"/>
  <c r="D5599" i="106" s="1"/>
  <c r="H173" i="5"/>
  <c r="B5906" i="106" s="1"/>
  <c r="D5906" i="106" s="1"/>
  <c r="H109" i="5"/>
  <c r="B6025" i="106" s="1"/>
  <c r="D6025" i="106" s="1"/>
  <c r="D7" i="7"/>
  <c r="B1763" i="106" s="1"/>
  <c r="D1763" i="106" s="1"/>
  <c r="H6" i="4"/>
  <c r="B2656" i="106" s="1"/>
  <c r="D2656" i="106" s="1"/>
  <c r="B1746" i="106"/>
  <c r="D1746" i="106" s="1"/>
  <c r="D12" i="7"/>
  <c r="B1769" i="106" s="1"/>
  <c r="D1769" i="106" s="1"/>
  <c r="D11" i="7"/>
  <c r="B1768" i="106" s="1"/>
  <c r="D1768" i="106" s="1"/>
  <c r="D15" i="7"/>
  <c r="B1772" i="106" s="1"/>
  <c r="D1772" i="106" s="1"/>
  <c r="L13" i="11" l="1"/>
  <c r="B2060" i="106" s="1"/>
  <c r="D2060" i="106" s="1"/>
  <c r="C109" i="5"/>
  <c r="B5121" i="106" s="1"/>
  <c r="D5121" i="106" s="1"/>
  <c r="B2724" i="106"/>
  <c r="D2724" i="106" s="1"/>
  <c r="G173" i="5"/>
  <c r="B5778" i="106" s="1"/>
  <c r="D5778" i="106" s="1"/>
  <c r="B5770" i="106"/>
  <c r="D5770" i="106" s="1"/>
  <c r="H4" i="4"/>
  <c r="B2655" i="106" s="1"/>
  <c r="D2655" i="106" s="1"/>
  <c r="D5" i="7"/>
  <c r="B1761" i="106" s="1"/>
  <c r="D1761" i="106" s="1"/>
  <c r="B5752" i="106"/>
  <c r="D5752" i="106" s="1"/>
  <c r="D109" i="5"/>
  <c r="K274" i="5"/>
  <c r="F130" i="34"/>
  <c r="D9" i="7"/>
  <c r="B1767" i="106" s="1"/>
  <c r="D1767" i="106" s="1"/>
  <c r="K28" i="118"/>
  <c r="O27" i="118" s="1"/>
  <c r="O29" i="118" s="1"/>
  <c r="B4396" i="106"/>
  <c r="D4396" i="106" s="1"/>
  <c r="B5232" i="106"/>
  <c r="D5232" i="106" s="1"/>
  <c r="B5161" i="106"/>
  <c r="D5161" i="106" s="1"/>
  <c r="G109" i="5"/>
  <c r="B5066" i="106"/>
  <c r="D5066" i="106" s="1"/>
  <c r="L342" i="29"/>
  <c r="B7235" i="106"/>
  <c r="D7235" i="106" s="1"/>
  <c r="B6238" i="106"/>
  <c r="D6238" i="106" s="1"/>
  <c r="C172" i="5"/>
  <c r="K173" i="5"/>
  <c r="K6" i="4" s="1"/>
  <c r="B3570" i="106" s="1"/>
  <c r="D3570" i="106" s="1"/>
  <c r="D17" i="7"/>
  <c r="B4104" i="106" s="1"/>
  <c r="D4104" i="106" s="1"/>
  <c r="J274" i="5"/>
  <c r="B7054" i="106" s="1"/>
  <c r="D7054" i="106" s="1"/>
  <c r="I173" i="5"/>
  <c r="B4216" i="106" s="1"/>
  <c r="D4216" i="106" s="1"/>
  <c r="L367" i="29"/>
  <c r="I342" i="29"/>
  <c r="B7222" i="106" s="1"/>
  <c r="D7222" i="106" s="1"/>
  <c r="B6191" i="106"/>
  <c r="D6191" i="106" s="1"/>
  <c r="J41" i="3"/>
  <c r="K350" i="29"/>
  <c r="F21" i="8"/>
  <c r="B1223" i="106"/>
  <c r="D1223" i="106" s="1"/>
  <c r="K24" i="12"/>
  <c r="B3621" i="106"/>
  <c r="D3621" i="106" s="1"/>
  <c r="C367" i="29"/>
  <c r="D6103" i="106"/>
  <c r="K76" i="4"/>
  <c r="B3586" i="106" s="1"/>
  <c r="D3586" i="106" s="1"/>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D19" i="7"/>
  <c r="B1775" i="106" s="1"/>
  <c r="D1775" i="106" s="1"/>
  <c r="B7270" i="106"/>
  <c r="L114" i="29" l="1"/>
  <c r="L16" i="11"/>
  <c r="B2061" i="106" s="1"/>
  <c r="D2061" i="106" s="1"/>
  <c r="C114" i="29"/>
  <c r="B757" i="106" s="1"/>
  <c r="D757" i="106" s="1"/>
  <c r="K342" i="29"/>
  <c r="F13" i="34" s="1"/>
  <c r="B3670" i="106"/>
  <c r="D3670" i="106" s="1"/>
  <c r="K352" i="29"/>
  <c r="K367" i="29" s="1"/>
  <c r="H367" i="29"/>
  <c r="B3660" i="106" s="1"/>
  <c r="D3660" i="106" s="1"/>
  <c r="B7733" i="106"/>
  <c r="D7733" i="106" s="1"/>
  <c r="K26" i="12"/>
  <c r="B7743" i="106" s="1"/>
  <c r="D7743" i="106" s="1"/>
  <c r="B5214" i="106"/>
  <c r="D5214" i="106" s="1"/>
  <c r="C173" i="5"/>
  <c r="B6024" i="106"/>
  <c r="D6024" i="106" s="1"/>
  <c r="G4" i="4"/>
  <c r="B2603" i="106" s="1"/>
  <c r="D2603" i="106" s="1"/>
  <c r="B5356" i="106"/>
  <c r="D5356" i="106" s="1"/>
  <c r="D4" i="4"/>
  <c r="B2564" i="106" s="1"/>
  <c r="D2564" i="106" s="1"/>
  <c r="F274" i="5"/>
  <c r="F275" i="5"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G41" i="108" l="1"/>
  <c r="J8" i="4"/>
  <c r="F8" i="4"/>
  <c r="E41" i="108"/>
  <c r="E44" i="108" s="1"/>
  <c r="E45" i="108" s="1"/>
  <c r="K13" i="4"/>
  <c r="B3572" i="106" s="1"/>
  <c r="D3572" i="106" s="1"/>
  <c r="B3672" i="106"/>
  <c r="D3672"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<sst xmlns="http://schemas.openxmlformats.org/spreadsheetml/2006/main" count="5054" uniqueCount="2112">
  <si>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</si>
  <si>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</si>
  <si>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</si>
  <si>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</si>
  <si>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</si>
  <si>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</si>
  <si>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</si>
  <si>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</si>
  <si>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</si>
  <si>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</si>
  <si>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</si>
  <si>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</si>
  <si>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</si>
  <si>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</si>
  <si>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</si>
  <si>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</si>
  <si>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</si>
  <si>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</si>
  <si>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</si>
  <si>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</si>
  <si>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</si>
  <si>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</si>
  <si>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</si>
  <si>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</si>
  <si>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</si>
  <si>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</si>
  <si>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</si>
  <si>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</si>
  <si>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</si>
  <si>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</si>
  <si>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</si>
  <si>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</si>
  <si>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</si>
  <si>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</si>
  <si>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</si>
  <si>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</si>
  <si>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</si>
  <si>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</si>
  <si>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</si>
  <si>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</si>
  <si>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</si>
  <si>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</si>
  <si>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</si>
  <si>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</si>
  <si>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</si>
  <si>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</si>
  <si>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</si>
  <si>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</si>
  <si>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</si>
  <si>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</si>
  <si>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</si>
  <si>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</si>
  <si>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</si>
  <si>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</si>
  <si>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</si>
  <si>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</si>
  <si>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</si>
  <si>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</si>
  <si>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</si>
  <si>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</si>
  <si>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</si>
  <si>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</si>
  <si>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</si>
  <si>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</si>
  <si>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</si>
  <si>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</si>
  <si>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</si>
  <si>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</si>
  <si>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</si>
  <si>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</si>
  <si>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</si>
  <si>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</si>
  <si>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</si>
  <si>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</si>
  <si>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</si>
  <si>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</si>
  <si>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</si>
  <si>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</si>
  <si>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</si>
  <si>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</si>
  <si>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</si>
  <si>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</si>
  <si>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</si>
  <si>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</si>
  <si>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</si>
  <si>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</si>
  <si>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</si>
  <si>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</si>
  <si>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</si>
  <si>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</si>
  <si>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</si>
  <si>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</si>
  <si>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</si>
  <si>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</si>
  <si>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</si>
  <si>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</si>
  <si>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</si>
  <si>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</si>
  <si>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</si>
  <si>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</si>
  <si>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</si>
  <si>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</si>
  <si>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</si>
  <si>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</si>
  <si>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</si>
  <si>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</si>
  <si>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</si>
  <si>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</si>
  <si>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</si>
  <si>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</si>
  <si>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</si>
  <si>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</si>
  <si>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</si>
  <si>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</si>
  <si>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</si>
  <si>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</si>
  <si>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</si>
  <si>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</si>
  <si>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</si>
  <si>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</si>
  <si>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</si>
  <si>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</si>
  <si>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</si>
  <si>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</si>
  <si>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</si>
  <si>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</si>
  <si>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</si>
  <si>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</si>
  <si>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</si>
  <si>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</si>
  <si>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</si>
  <si>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</si>
  <si>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</si>
  <si>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</si>
  <si>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</si>
  <si>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</si>
  <si>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</si>
  <si>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</si>
  <si>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</si>
  <si>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</si>
  <si>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</si>
  <si>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</si>
  <si>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</si>
  <si>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</si>
  <si>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</si>
  <si>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</si>
  <si>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</si>
  <si>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</si>
  <si>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</si>
  <si>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</si>
  <si>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</si>
  <si>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</si>
  <si>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</si>
  <si>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</si>
  <si>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</si>
  <si>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</si>
  <si>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</si>
  <si>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</si>
  <si>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</si>
  <si>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</si>
  <si>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</si>
  <si>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</si>
  <si>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</si>
  <si>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</si>
  <si>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</si>
  <si>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</si>
  <si>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</si>
  <si>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</si>
  <si>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</si>
  <si>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</si>
  <si>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</si>
  <si>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</si>
  <si>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</si>
  <si>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</si>
  <si>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</si>
  <si>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</si>
  <si>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</si>
  <si>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</si>
  <si>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</si>
  <si>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</si>
  <si>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</si>
  <si>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</si>
  <si>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</si>
  <si>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</si>
  <si>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</si>
  <si>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</si>
  <si>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</si>
  <si>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</si>
  <si>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</si>
  <si>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</si>
  <si>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</si>
  <si>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</si>
  <si>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</si>
  <si>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</si>
  <si>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</si>
  <si>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</si>
  <si>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</si>
  <si>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</si>
  <si>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</si>
  <si>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</si>
  <si>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</si>
  <si>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</si>
  <si>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</si>
  <si>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</si>
  <si>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</si>
  <si>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</si>
  <si>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</si>
  <si>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</si>
  <si>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</si>
  <si>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</si>
  <si>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</si>
  <si>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</si>
  <si>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</si>
  <si>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</si>
  <si>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</si>
  <si>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</si>
  <si>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</si>
  <si>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</si>
  <si>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</si>
  <si>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</si>
  <si>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</si>
  <si>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</si>
  <si>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</si>
  <si>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</si>
  <si>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</si>
  <si>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</si>
  <si>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</si>
  <si>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</si>
  <si>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</si>
  <si>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</si>
  <si>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</si>
  <si>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</si>
  <si>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</si>
  <si>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</si>
  <si>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</si>
  <si>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</si>
  <si>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</si>
  <si>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</si>
  <si>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</si>
  <si>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</si>
  <si>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</si>
  <si>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</si>
  <si>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</si>
  <si>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</si>
  <si>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</si>
  <si>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</si>
  <si>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</si>
  <si>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</si>
  <si>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</si>
  <si>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</si>
  <si>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</si>
  <si>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</si>
  <si>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</si>
  <si>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</si>
  <si>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</si>
  <si>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</si>
  <si>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</si>
  <si>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</si>
  <si>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</si>
  <si>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</si>
  <si>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</si>
  <si>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</si>
  <si>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</si>
  <si>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</si>
  <si>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</si>
  <si>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</si>
  <si>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</si>
  <si>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</si>
  <si>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</si>
  <si>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</si>
  <si>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</si>
  <si>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</si>
  <si>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</si>
  <si>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</si>
  <si>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</si>
  <si>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</si>
  <si>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</si>
  <si>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</si>
  <si>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</si>
  <si>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</si>
  <si>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</si>
  <si>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</si>
  <si>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</si>
  <si>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</si>
  <si>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</si>
  <si>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</si>
  <si>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</si>
  <si>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</si>
  <si>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</si>
  <si>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</si>
  <si>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</si>
  <si>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</si>
  <si>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</si>
  <si>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</si>
  <si>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</si>
  <si>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</si>
  <si>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</si>
  <si>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</si>
  <si>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</si>
  <si>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</si>
  <si>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</si>
  <si>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</si>
  <si>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</si>
  <si>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</si>
  <si>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</si>
  <si>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</si>
  <si>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</si>
  <si>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</si>
  <si>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</si>
  <si>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</si>
  <si>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</si>
  <si>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</si>
  <si>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</si>
  <si>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</si>
  <si>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</si>
  <si>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</si>
  <si>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</si>
  <si>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</si>
  <si>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</si>
  <si>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</si>
  <si>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</si>
  <si>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</si>
  <si>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</si>
  <si>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</si>
  <si>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</si>
  <si>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</si>
  <si>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</si>
  <si>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</si>
  <si>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</si>
  <si>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</si>
  <si>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</si>
  <si>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</si>
  <si>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</si>
  <si>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</si>
  <si>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</si>
  <si>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</si>
  <si>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</si>
  <si>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</si>
  <si>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</si>
  <si>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</si>
  <si>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</si>
  <si>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</si>
  <si>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</si>
  <si>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</si>
  <si>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</si>
  <si>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</si>
  <si>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</si>
  <si>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</si>
  <si>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</si>
  <si>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</si>
  <si>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</si>
  <si>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</si>
  <si>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</si>
  <si>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</si>
  <si>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</si>
  <si>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</si>
  <si>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</si>
  <si>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</si>
  <si>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</si>
  <si>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</si>
  <si>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</si>
  <si>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</si>
  <si>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</si>
  <si>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</si>
  <si>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</si>
  <si>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</si>
  <si>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</si>
  <si>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</si>
  <si>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</si>
  <si>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</si>
  <si>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</si>
  <si>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</si>
  <si>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</si>
  <si>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</si>
  <si>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</si>
  <si>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</si>
  <si>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</si>
  <si>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</si>
  <si>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</si>
  <si>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</si>
  <si>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</si>
  <si>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</si>
  <si>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</si>
  <si>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</si>
  <si>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</si>
  <si>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</si>
  <si>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</si>
  <si>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</si>
  <si>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</si>
  <si>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</si>
  <si>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</si>
  <si>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</si>
  <si>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</si>
  <si>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</si>
  <si>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</si>
  <si>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</si>
  <si>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</si>
  <si>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</si>
  <si>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</si>
  <si>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</si>
  <si>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</si>
  <si>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</si>
  <si>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</si>
  <si>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</si>
  <si>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</si>
  <si>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</si>
  <si>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</si>
  <si>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</si>
  <si>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</si>
  <si>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</si>
  <si>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</si>
  <si>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</si>
  <si>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</si>
  <si>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</si>
  <si>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</si>
  <si>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</si>
  <si>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</si>
  <si>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</si>
  <si>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</si>
  <si>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</si>
  <si>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</si>
  <si>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</si>
  <si>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</si>
  <si>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</si>
  <si>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</si>
  <si>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</si>
  <si>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</si>
  <si>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</si>
  <si>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</si>
  <si>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</si>
  <si>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</si>
  <si>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</si>
  <si>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</si>
  <si>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</si>
  <si>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</si>
  <si>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</si>
  <si>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</si>
  <si>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</si>
  <si>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</si>
  <si>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</si>
  <si>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</si>
  <si>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</si>
  <si>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</si>
  <si>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</si>
  <si>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</si>
  <si>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</si>
  <si>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</si>
  <si>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</si>
  <si>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</si>
  <si>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</si>
  <si>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</si>
  <si>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</si>
  <si>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</si>
  <si>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</si>
  <si>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</si>
  <si>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</si>
  <si>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</si>
  <si>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</si>
  <si>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</si>
  <si>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</si>
  <si>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</si>
  <si>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</si>
  <si>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</si>
  <si>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</si>
  <si>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</si>
  <si>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</si>
  <si>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</si>
  <si>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</si>
  <si>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</si>
  <si>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</si>
  <si>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</si>
  <si>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</si>
  <si>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</si>
  <si>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</si>
  <si>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</si>
  <si>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</si>
  <si>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</si>
  <si>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</si>
  <si>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</si>
  <si>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</si>
  <si>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</si>
  <si>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</si>
  <si>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</si>
  <si>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</si>
  <si>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</si>
  <si>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</si>
  <si>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</si>
  <si>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</si>
  <si>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</si>
  <si>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</si>
  <si>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</si>
  <si>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</si>
  <si>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</si>
  <si>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</si>
  <si>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</si>
  <si>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</si>
  <si>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</si>
  <si>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</si>
  <si>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</si>
  <si>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</si>
  <si>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</si>
  <si>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</si>
  <si>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</si>
  <si>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</si>
  <si>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</si>
  <si>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</si>
  <si>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</si>
  <si>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</si>
  <si>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</si>
  <si>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</si>
  <si>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</si>
  <si>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</si>
  <si>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</si>
  <si>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</si>
  <si>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</si>
  <si>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</si>
  <si>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</si>
  <si>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</si>
  <si>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</si>
  <si>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</si>
  <si>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</si>
  <si>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</si>
  <si>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</si>
  <si>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</si>
  <si>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</si>
  <si>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</si>
  <si>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</si>
  <si>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</si>
  <si>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</si>
  <si>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</si>
  <si>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</si>
  <si>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</si>
  <si>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</si>
  <si>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</si>
  <si>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</si>
  <si>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</si>
  <si>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</si>
  <si>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</si>
  <si>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</si>
  <si>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</si>
  <si>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</si>
  <si>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</si>
  <si>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</si>
  <si>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</si>
  <si>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</si>
  <si>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</si>
  <si>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</si>
  <si>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</si>
  <si>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</si>
  <si>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</si>
  <si>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</si>
  <si>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</si>
  <si>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</si>
  <si>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</si>
  <si>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</si>
  <si>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</si>
  <si>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</si>
  <si>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</si>
  <si>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</si>
  <si>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</si>
  <si>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</si>
  <si>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</si>
  <si>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</si>
  <si>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</si>
  <si>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</si>
  <si>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</si>
  <si>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</si>
  <si>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</si>
  <si>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</si>
  <si>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</si>
  <si>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</si>
  <si>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</si>
  <si>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</si>
  <si>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</si>
  <si>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</si>
  <si>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</si>
  <si>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</si>
  <si>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</si>
  <si>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</si>
  <si>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</si>
  <si>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</si>
  <si>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</si>
  <si>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</si>
  <si>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</si>
  <si>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</si>
  <si>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</si>
  <si>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</si>
  <si>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</si>
  <si>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</si>
  <si>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</si>
  <si>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</si>
  <si>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</si>
  <si>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</si>
  <si>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</si>
  <si>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</si>
  <si>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</si>
  <si>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</si>
  <si>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</si>
  <si>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</si>
  <si>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</si>
  <si>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</si>
  <si>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</si>
  <si>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</si>
  <si>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</si>
  <si>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</si>
  <si>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</si>
  <si>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</si>
  <si>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</si>
  <si>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</si>
  <si>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</si>
  <si>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</si>
  <si>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</si>
  <si>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</si>
  <si>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</si>
  <si>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</si>
  <si>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</si>
  <si>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</si>
  <si>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</si>
  <si>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</si>
  <si>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</si>
  <si>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</si>
  <si>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</si>
  <si>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</si>
  <si>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</si>
  <si>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</si>
  <si>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</si>
  <si>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</si>
  <si>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</si>
  <si>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</si>
  <si>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</si>
  <si>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</si>
  <si>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</si>
  <si>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</si>
  <si>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</si>
  <si>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</si>
  <si>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</si>
  <si>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</si>
  <si>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</si>
  <si>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</si>
  <si>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</si>
  <si>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</si>
  <si>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</si>
  <si>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</si>
  <si>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</si>
  <si>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</si>
  <si>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</si>
  <si>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</si>
  <si>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</si>
  <si>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</si>
  <si>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</si>
  <si>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</si>
  <si>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</si>
  <si>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</si>
  <si>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</si>
  <si>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</si>
  <si>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</si>
  <si>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</si>
  <si>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</si>
  <si>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</si>
  <si>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</si>
  <si>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</si>
  <si>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</si>
  <si>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</si>
  <si>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</si>
  <si>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</si>
  <si>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</si>
  <si>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</si>
  <si>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</si>
  <si>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</si>
  <si>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</si>
  <si>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</si>
  <si>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</si>
  <si>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</si>
  <si>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</si>
  <si>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</si>
  <si>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</si>
  <si>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</si>
  <si>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</si>
  <si>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</si>
  <si>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</si>
  <si>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</si>
  <si>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</si>
  <si>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</si>
  <si>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</si>
  <si>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</si>
  <si>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</si>
  <si>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</si>
  <si>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</si>
  <si>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</si>
  <si>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</si>
  <si>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</si>
  <si>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</si>
  <si>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</si>
  <si>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</si>
  <si>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</si>
  <si>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</si>
  <si>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</si>
  <si>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</si>
  <si>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</si>
  <si>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</si>
  <si>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</si>
  <si>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</si>
  <si>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</si>
  <si>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</si>
  <si>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</si>
  <si>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</si>
  <si>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</si>
  <si>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</si>
  <si>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</si>
  <si>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</si>
  <si>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</si>
  <si>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</si>
  <si>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</si>
  <si>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</si>
  <si>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</si>
  <si>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</si>
  <si>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</si>
  <si>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</si>
  <si>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</si>
  <si>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</si>
  <si>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</si>
  <si>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</si>
  <si>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</si>
  <si>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</si>
  <si>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</si>
  <si>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</si>
  <si>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</si>
  <si>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</si>
  <si>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</si>
  <si>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</si>
  <si>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</si>
  <si>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</si>
  <si>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</si>
  <si>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</si>
  <si>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</si>
  <si>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</si>
  <si>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</si>
  <si>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</si>
  <si>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</si>
  <si>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</si>
  <si>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</si>
  <si>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</si>
  <si>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</si>
  <si>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</si>
  <si>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</si>
  <si>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</si>
  <si>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</si>
  <si>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</si>
  <si>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</si>
  <si>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</si>
  <si>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</si>
  <si>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</si>
  <si>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</si>
  <si>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</si>
  <si>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</si>
  <si>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</si>
  <si>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</si>
  <si>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</si>
  <si>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</si>
  <si>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</si>
  <si>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</si>
  <si>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</si>
  <si>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</si>
  <si>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</si>
  <si>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</si>
  <si>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</si>
  <si>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</si>
  <si>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</si>
  <si>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</si>
  <si>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</si>
  <si>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</si>
  <si>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</si>
  <si>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</si>
  <si>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</si>
  <si>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</si>
  <si>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</si>
  <si>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</si>
  <si>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</si>
  <si>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</si>
  <si>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</si>
  <si>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</si>
  <si>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</si>
  <si>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</si>
  <si>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</si>
  <si>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</si>
  <si>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</si>
  <si>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</si>
  <si>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</si>
  <si>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</si>
  <si>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</si>
  <si>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</si>
  <si>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</si>
  <si>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</si>
  <si>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</si>
  <si>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</si>
  <si>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</si>
  <si>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</si>
  <si>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</si>
  <si>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</si>
  <si>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</si>
  <si>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</si>
  <si>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</si>
  <si>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</si>
  <si>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</si>
  <si>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</si>
  <si>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</si>
  <si>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</si>
  <si>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</si>
  <si>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</si>
  <si>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</si>
  <si>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</si>
  <si>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</si>
  <si>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</si>
  <si>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</si>
  <si>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</si>
  <si>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</si>
  <si>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</si>
  <si>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</si>
  <si>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</si>
  <si>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</si>
  <si>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</si>
  <si>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</si>
  <si>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</si>
  <si>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</si>
  <si>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</si>
  <si>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</si>
  <si>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</si>
  <si>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</si>
  <si>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</si>
  <si>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</si>
  <si>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</si>
  <si>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</si>
  <si>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</si>
  <si>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</si>
  <si>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</si>
  <si>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</si>
  <si>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</si>
  <si>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</si>
  <si>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</si>
  <si>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</si>
  <si>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</si>
  <si>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</si>
  <si>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</si>
  <si>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</si>
  <si>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</si>
  <si>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</si>
  <si>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</si>
  <si>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</si>
  <si>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</si>
  <si>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</si>
  <si>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</si>
  <si>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</si>
  <si>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</si>
  <si>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</si>
  <si>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</si>
  <si>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</si>
  <si>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</si>
  <si>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</si>
  <si>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</si>
  <si>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</si>
  <si>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</si>
  <si>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</si>
  <si>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</si>
  <si>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</si>
  <si>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</si>
  <si>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</si>
  <si>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</si>
  <si>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</si>
  <si>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</si>
  <si>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</si>
  <si>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</si>
  <si>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</si>
  <si>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</si>
  <si>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</si>
  <si>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</si>
  <si>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</si>
  <si>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</si>
  <si>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</si>
  <si>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</si>
  <si>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</si>
  <si>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</si>
  <si>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</si>
  <si>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</si>
  <si>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</si>
  <si>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</si>
  <si>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</si>
  <si>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</si>
  <si>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</si>
  <si>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</si>
  <si>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</si>
  <si>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</si>
  <si>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</si>
  <si>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</si>
  <si>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</si>
  <si>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</si>
  <si>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</si>
  <si>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</si>
  <si>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</si>
  <si>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</si>
  <si>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</si>
  <si>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</si>
  <si>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</si>
  <si>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</si>
  <si>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</si>
  <si>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</si>
  <si>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</si>
  <si>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</si>
  <si>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</si>
  <si>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</si>
  <si>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</si>
  <si>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</si>
  <si>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</si>
  <si>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</si>
  <si>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</si>
  <si>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</si>
  <si>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</si>
  <si>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</si>
  <si>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</si>
  <si>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</si>
  <si>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</si>
  <si>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</si>
  <si>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</si>
  <si>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</si>
  <si>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</si>
  <si>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</si>
  <si>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</si>
  <si>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</si>
  <si>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</si>
  <si>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</si>
  <si>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</si>
  <si>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</si>
  <si>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</si>
  <si>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</si>
  <si>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</si>
  <si>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</si>
  <si>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</si>
  <si>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</si>
  <si>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</si>
  <si>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</si>
  <si>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</si>
  <si>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</si>
  <si>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</si>
  <si>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</si>
  <si>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</si>
  <si>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</si>
  <si>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</si>
  <si>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</si>
  <si>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</si>
  <si>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</si>
  <si>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</si>
  <si>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</si>
  <si>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</si>
  <si>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</si>
  <si>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</si>
  <si>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</si>
  <si>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</si>
  <si>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</si>
  <si>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</si>
  <si>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</si>
  <si>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</si>
  <si>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</si>
  <si>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</si>
  <si>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</si>
  <si>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</si>
  <si>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</si>
  <si>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</si>
  <si>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</si>
  <si>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</si>
  <si>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</si>
  <si>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</si>
  <si>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</si>
  <si>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</si>
  <si>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</si>
  <si>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</si>
  <si>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</si>
  <si>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</si>
  <si>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</si>
  <si>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</si>
  <si>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</si>
  <si>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</si>
  <si>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</si>
  <si>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</si>
  <si>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</si>
  <si>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</si>
  <si>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</si>
  <si>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</si>
  <si>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</si>
  <si>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</si>
  <si>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</si>
  <si>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</si>
  <si>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</si>
  <si>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</si>
  <si>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</si>
  <si>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</si>
  <si>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</si>
  <si>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</si>
  <si>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</si>
  <si>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</si>
  <si>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</si>
  <si>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</si>
  <si>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</si>
  <si>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</si>
  <si>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</si>
  <si>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</si>
  <si>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</si>
  <si>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</si>
  <si>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</si>
  <si>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</si>
  <si>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</si>
  <si>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</si>
  <si>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</si>
  <si>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</si>
  <si>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</si>
  <si>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</si>
  <si>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</si>
  <si>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</si>
  <si>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</si>
  <si>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</si>
  <si>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</si>
  <si>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</si>
  <si>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</si>
  <si>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</si>
  <si>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</si>
  <si>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</si>
  <si>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</si>
  <si>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</si>
  <si>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</si>
  <si>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</si>
  <si>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</si>
  <si>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</si>
  <si>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</si>
  <si>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</si>
  <si>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</si>
  <si>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</si>
  <si>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</si>
  <si>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</si>
  <si>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</si>
  <si>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</si>
  <si>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</si>
  <si>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</si>
  <si>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</si>
  <si>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</si>
  <si>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</si>
  <si>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</si>
  <si>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</si>
  <si>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</si>
  <si>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</si>
  <si>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</si>
  <si>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</si>
  <si>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</si>
  <si>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</si>
  <si>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</si>
  <si>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</si>
  <si>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</si>
  <si>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</si>
  <si>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</si>
  <si>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</si>
  <si>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</si>
  <si>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</si>
  <si>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</si>
  <si>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</si>
  <si>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</si>
  <si>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</si>
  <si>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</si>
  <si>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</si>
  <si>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</si>
  <si>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</si>
  <si>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</si>
  <si>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</si>
  <si>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</si>
  <si>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</si>
  <si>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</si>
  <si>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</si>
  <si>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</si>
  <si>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</si>
  <si>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</si>
  <si>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</si>
  <si>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</si>
  <si>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</si>
  <si>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</si>
  <si>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</si>
  <si>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</si>
  <si>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</si>
  <si>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</si>
  <si>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</si>
  <si>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</si>
  <si>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</si>
  <si>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</si>
  <si>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</si>
  <si>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</si>
  <si>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</si>
  <si>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</si>
  <si>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</si>
  <si>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</si>
  <si>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</si>
  <si>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</si>
  <si>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</si>
  <si>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</si>
  <si>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</si>
  <si>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</si>
  <si>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</si>
  <si>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</si>
  <si>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</si>
  <si>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</si>
  <si>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</si>
  <si>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</si>
  <si>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</si>
  <si>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</si>
  <si>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</si>
  <si>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</si>
  <si>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</si>
  <si>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</si>
  <si>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</si>
  <si>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</si>
  <si>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</si>
  <si>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</si>
  <si>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</si>
  <si>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</si>
  <si>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</si>
  <si>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</si>
  <si>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</si>
  <si>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</si>
  <si>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</si>
  <si>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</si>
  <si>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</si>
  <si>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</si>
  <si>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</si>
  <si>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</si>
  <si>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</si>
  <si>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</si>
  <si>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</si>
  <si>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</si>
  <si>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</si>
  <si>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</si>
  <si>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</si>
  <si>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</si>
  <si>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</si>
  <si>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</si>
  <si>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</si>
  <si>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</si>
  <si>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</si>
  <si>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</si>
  <si>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</si>
  <si>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</si>
  <si>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</si>
  <si>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</si>
  <si>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</si>
  <si>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</si>
  <si>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</si>
  <si>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</si>
  <si>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</si>
  <si>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</si>
  <si>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</si>
  <si>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</si>
  <si>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</si>
  <si>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</si>
  <si>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</si>
  <si>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</si>
  <si>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</si>
  <si>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</si>
  <si>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</si>
  <si>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</si>
  <si>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</si>
  <si>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</si>
  <si>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</si>
  <si>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</si>
  <si>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</si>
  <si>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</si>
  <si>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</si>
  <si>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</si>
  <si>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</si>
  <si>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</si>
  <si>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</si>
  <si>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</si>
  <si>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</si>
  <si>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</si>
  <si>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</si>
  <si>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</si>
  <si>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</si>
  <si>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</si>
  <si>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</si>
  <si>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</si>
  <si>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</si>
  <si>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</si>
  <si>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</si>
  <si>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</si>
  <si>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</si>
  <si>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</si>
  <si>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</si>
  <si>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</si>
  <si>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</si>
  <si>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</si>
  <si>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</si>
  <si>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</si>
  <si>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</si>
  <si>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</si>
  <si>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</si>
  <si>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</si>
  <si>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</si>
  <si>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</si>
  <si>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</si>
  <si>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</si>
  <si>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</si>
  <si>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</si>
  <si>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</si>
  <si>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</si>
  <si>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</si>
  <si>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</si>
  <si>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</si>
  <si>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</si>
  <si>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</si>
  <si>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</si>
  <si>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</si>
  <si>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</si>
  <si>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</si>
  <si>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</si>
  <si>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</si>
  <si>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</si>
  <si>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</si>
  <si>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</si>
  <si>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</si>
  <si>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</si>
  <si>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</si>
  <si>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</si>
  <si>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</si>
  <si>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</si>
  <si>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</si>
  <si>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</si>
  <si>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</si>
  <si>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</si>
  <si>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</si>
  <si>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</si>
  <si>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</si>
  <si>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</si>
  <si>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</si>
  <si>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</si>
  <si>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</si>
  <si>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</si>
  <si>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</si>
  <si>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</si>
  <si>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</si>
  <si>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</si>
  <si>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</si>
  <si>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</si>
  <si>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</si>
  <si>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</si>
  <si>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</si>
  <si>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</si>
  <si>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</si>
  <si>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</si>
  <si>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</si>
  <si>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</si>
  <si>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</si>
  <si>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</si>
  <si>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</si>
  <si>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</si>
  <si>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</si>
  <si>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</si>
  <si>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</si>
  <si>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</si>
  <si>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</si>
  <si>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</si>
  <si>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</si>
  <si>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</si>
  <si>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</si>
  <si>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</si>
  <si>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</si>
  <si>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</si>
  <si>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</si>
  <si>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</si>
  <si>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</si>
  <si>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</si>
  <si>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</si>
  <si>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</si>
  <si>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</si>
  <si>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</si>
  <si>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</si>
  <si>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</si>
  <si>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</si>
  <si>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</si>
  <si>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</si>
  <si>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</si>
  <si>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</si>
  <si>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</si>
  <si>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</si>
  <si>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</si>
  <si>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</si>
  <si>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</si>
  <si>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</si>
  <si>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</si>
  <si>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</si>
  <si>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</si>
  <si>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</si>
  <si>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</si>
  <si>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</si>
  <si>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</si>
  <si>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</si>
  <si>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</si>
  <si>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</si>
  <si>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</si>
  <si>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</si>
  <si>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</si>
  <si>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</si>
  <si>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</si>
  <si>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</si>
  <si>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</si>
  <si>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</si>
  <si>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</si>
  <si>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</si>
  <si>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</si>
  <si>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</si>
  <si>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</si>
  <si>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</si>
  <si>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</si>
  <si>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</si>
  <si>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</si>
  <si>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</si>
  <si>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</si>
  <si>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</si>
  <si>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</si>
  <si>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</si>
  <si>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</si>
  <si>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</si>
  <si>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</si>
  <si>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</si>
  <si>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</si>
  <si>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</si>
  <si>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</si>
  <si>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</si>
  <si>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</si>
  <si>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</si>
  <si>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</si>
  <si>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</si>
  <si>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</si>
  <si>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</si>
  <si>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</si>
  <si>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</si>
  <si>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</si>
  <si>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</si>
  <si>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</si>
  <si>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</si>
  <si>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</si>
  <si>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</si>
  <si>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</si>
  <si>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</si>
  <si>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</si>
  <si>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</si>
  <si>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</si>
  <si>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</si>
  <si>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</si>
  <si>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</si>
  <si>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</si>
  <si>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</si>
  <si>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</si>
  <si>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</si>
  <si>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</si>
  <si>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</si>
  <si>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</si>
  <si>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</si>
  <si>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</si>
  <si>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</si>
  <si>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</si>
  <si>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</si>
  <si>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</si>
  <si>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</si>
  <si>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</si>
  <si>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</si>
  <si>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</si>
  <si>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</si>
  <si>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</si>
  <si>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</si>
  <si>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</si>
  <si>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</si>
  <si>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</si>
  <si>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</si>
  <si>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</si>
  <si>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</si>
  <si>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</si>
  <si>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</si>
  <si>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</si>
  <si>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</si>
  <si>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</si>
  <si>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</si>
  <si>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</si>
  <si>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</si>
  <si>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</si>
  <si>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</si>
  <si>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</si>
  <si>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</si>
  <si>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</si>
  <si>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</si>
  <si>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</si>
  <si>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</si>
  <si>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</si>
  <si>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</si>
  <si>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</si>
  <si>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</si>
  <si>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</si>
  <si>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</si>
  <si>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</si>
  <si>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</si>
  <si>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</si>
  <si>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</si>
  <si>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</si>
  <si>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</si>
  <si>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</si>
  <si>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</si>
  <si>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</si>
  <si>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</si>
  <si>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</si>
  <si>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</si>
  <si>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</si>
  <si>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</si>
  <si>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</si>
  <si>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</si>
  <si>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</si>
  <si>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</si>
  <si>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</si>
  <si>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</si>
  <si>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</si>
  <si>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</si>
  <si>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</si>
  <si>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</si>
  <si>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</si>
  <si>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</si>
  <si>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</si>
  <si>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</si>
  <si>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</si>
  <si>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</si>
  <si>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</si>
  <si>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</si>
  <si>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</si>
  <si>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</si>
  <si>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</si>
  <si>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</si>
  <si>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</si>
  <si>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</si>
  <si>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</si>
  <si>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</si>
  <si>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</si>
  <si>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</si>
  <si>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</si>
  <si>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</si>
  <si>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</si>
  <si>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</si>
  <si>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</si>
  <si>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</si>
  <si>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</si>
  <si>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</si>
  <si>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</si>
  <si>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</si>
  <si>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</si>
  <si>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</si>
  <si>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</si>
  <si>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</si>
  <si>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</si>
  <si>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</si>
  <si>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</si>
  <si>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</si>
  <si>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</si>
  <si>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</si>
  <si>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</si>
  <si>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</si>
  <si>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</si>
  <si>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</si>
  <si>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</si>
  <si>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</si>
  <si>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</si>
  <si>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</si>
  <si>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</si>
  <si>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</si>
  <si>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</si>
  <si>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</si>
  <si>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</si>
  <si>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</si>
  <si>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</si>
  <si>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</si>
  <si>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</si>
  <si>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</si>
  <si>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</si>
  <si>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</si>
  <si>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</si>
  <si>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</si>
  <si>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</si>
  <si>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</si>
  <si>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</si>
  <si>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</si>
  <si>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</si>
  <si>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</si>
  <si>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</si>
  <si>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</si>
  <si>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</si>
  <si>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</si>
  <si>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</si>
  <si>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</si>
  <si>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</si>
  <si>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</si>
  <si>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</si>
  <si>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</si>
  <si>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</si>
  <si>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</si>
  <si>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</si>
  <si>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</si>
  <si>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</si>
  <si>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</si>
  <si>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</si>
  <si>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</si>
  <si>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</si>
  <si>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</si>
  <si>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</si>
  <si>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</si>
  <si>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</si>
  <si>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</si>
  <si>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</si>
  <si>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</si>
  <si>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</si>
  <si>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</si>
  <si>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</si>
  <si>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</si>
  <si>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</si>
  <si>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</si>
  <si>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</si>
  <si>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</si>
  <si>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</si>
  <si>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</si>
  <si>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</si>
  <si>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</si>
  <si>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</si>
  <si>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</si>
  <si>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</si>
  <si>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</si>
  <si>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</si>
  <si>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</si>
  <si>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</si>
  <si>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</si>
  <si>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</si>
  <si>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</si>
  <si>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</si>
  <si>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</si>
  <si>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</si>
  <si>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</si>
  <si>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</si>
  <si>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</si>
  <si>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</si>
  <si>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</si>
  <si>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</si>
  <si>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</si>
  <si>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</si>
  <si>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</si>
  <si>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</si>
  <si>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</si>
  <si>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</si>
  <si>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</si>
  <si>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</si>
  <si>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</si>
  <si>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</si>
  <si>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</si>
  <si>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</si>
  <si>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</si>
  <si>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</si>
  <si>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</si>
  <si>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</si>
  <si>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</si>
  <si>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</si>
  <si>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</si>
  <si>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</si>
  <si>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</si>
  <si>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</si>
  <si>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</si>
  <si>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</si>
  <si>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</si>
  <si>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</si>
  <si>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</si>
  <si>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</si>
  <si>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</si>
  <si>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</si>
  <si>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</si>
  <si>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</si>
  <si>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</si>
  <si>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</si>
  <si>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</si>
  <si>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</si>
  <si>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</si>
  <si>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</si>
  <si>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</si>
  <si>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</si>
  <si>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</si>
  <si>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</si>
  <si>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</si>
  <si>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</si>
  <si>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</si>
  <si>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</si>
  <si>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</si>
  <si>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</si>
  <si>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</si>
  <si>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</si>
  <si>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</si>
  <si>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</si>
  <si>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</si>
  <si>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</si>
  <si>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</si>
  <si>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</si>
  <si>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</si>
  <si>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</si>
  <si>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</si>
  <si>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</si>
  <si>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</si>
  <si>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</si>
  <si>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</si>
  <si>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</si>
  <si>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</si>
  <si>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</si>
  <si>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</si>
  <si>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</si>
  <si>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</si>
  <si>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</si>
  <si>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</si>
  <si>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</si>
  <si>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</si>
  <si>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</si>
  <si>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</si>
  <si>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</si>
  <si>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</si>
  <si>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</si>
  <si>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</si>
  <si>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</si>
  <si>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</si>
  <si>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</si>
  <si>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</si>
  <si>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</si>
  <si>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</si>
  <si>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</si>
  <si>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</si>
  <si>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</si>
  <si>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</si>
  <si>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</si>
  <si>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</si>
  <si>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</si>
  <si>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</si>
  <si>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</si>
  <si>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</si>
  <si>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</si>
  <si>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</si>
  <si>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</si>
  <si>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</si>
  <si>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</si>
  <si>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</si>
  <si>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</si>
  <si>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</si>
  <si>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</si>
  <si>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</si>
  <si>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</si>
  <si>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</si>
  <si>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</si>
  <si>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</si>
  <si>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</si>
  <si>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</si>
  <si>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</si>
  <si>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</si>
  <si>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</si>
  <si>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</si>
  <si>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</si>
  <si>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</si>
  <si>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</si>
  <si>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</si>
  <si>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</si>
  <si>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</si>
  <si>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</si>
  <si>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</si>
  <si>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</si>
  <si>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</si>
  <si>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</si>
  <si>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</si>
  <si>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</si>
  <si>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</si>
  <si>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</si>
  <si>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</si>
  <si>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</si>
  <si>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</si>
  <si>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</si>
  <si>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</si>
  <si>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</si>
  <si>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</si>
  <si>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</si>
  <si>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</si>
  <si>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</si>
  <si>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</si>
  <si>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</si>
  <si>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</si>
  <si>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</si>
  <si>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</si>
  <si>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</si>
  <si>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</si>
  <si>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</si>
  <si>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</si>
  <si>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</si>
  <si>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</si>
  <si>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</si>
  <si>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</si>
  <si>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</si>
  <si>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</si>
  <si>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</si>
  <si>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</si>
  <si>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</si>
  <si>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</si>
  <si>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</si>
  <si>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</si>
  <si>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</si>
  <si>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</si>
  <si>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</si>
  <si>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</si>
  <si>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</si>
  <si>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</si>
  <si>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</si>
  <si>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</si>
  <si>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</si>
  <si>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</si>
  <si>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</si>
  <si>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</si>
  <si>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</si>
  <si>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</si>
  <si>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</si>
  <si>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</si>
  <si>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</si>
  <si>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</si>
  <si>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</si>
  <si>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</si>
  <si>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</si>
  <si>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</si>
  <si>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</si>
  <si>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</si>
  <si>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</si>
  <si>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</si>
  <si>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</si>
  <si>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</si>
  <si>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</si>
  <si>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</si>
  <si>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</si>
  <si>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</si>
  <si>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</si>
  <si>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</si>
  <si>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</si>
  <si>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</si>
  <si>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</si>
  <si>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</si>
  <si>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</si>
  <si>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</si>
  <si>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</si>
  <si>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</si>
  <si>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</si>
  <si>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</si>
  <si>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</si>
  <si>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</si>
  <si>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</si>
  <si>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</si>
  <si>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</si>
  <si>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</si>
  <si>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</si>
  <si>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</si>
  <si>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</si>
  <si>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</si>
  <si>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</si>
  <si>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</si>
  <si>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</si>
  <si>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</si>
  <si>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</si>
  <si>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</si>
  <si>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</si>
  <si>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</si>
  <si>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</si>
  <si>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</si>
  <si>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</si>
  <si>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</si>
  <si>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</si>
  <si>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</si>
  <si>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</si>
  <si>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</si>
  <si>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</si>
  <si>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</si>
  <si>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</si>
  <si>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</si>
  <si>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</si>
  <si>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</si>
  <si>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</si>
  <si>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</si>
  <si>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</si>
  <si>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</si>
  <si>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</si>
  <si>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</si>
  <si>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</si>
  <si>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</si>
  <si>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</si>
  <si>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</si>
  <si>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</si>
  <si>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</si>
  <si>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</si>
  <si>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</si>
  <si>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</si>
  <si>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</si>
  <si>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</si>
  <si>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</si>
  <si>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</si>
  <si>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</si>
  <si>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</si>
  <si>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</si>
  <si>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</si>
  <si>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</si>
  <si>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</si>
  <si>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</si>
  <si>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</si>
  <si>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</si>
  <si>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</si>
  <si>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</si>
  <si>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</si>
  <si>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</si>
  <si>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</si>
  <si>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</si>
  <si>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</si>
  <si>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</si>
  <si>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</si>
  <si>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</si>
  <si>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</si>
  <si>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</si>
  <si>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</si>
  <si>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</si>
  <si>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</si>
  <si>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</si>
  <si>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</si>
  <si>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</si>
  <si>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</si>
  <si>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</si>
  <si>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</si>
  <si>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</si>
  <si>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</si>
  <si>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</si>
  <si>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</si>
  <si>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</si>
  <si>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</si>
  <si>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</si>
  <si>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</si>
  <si>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</si>
  <si>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</si>
  <si>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</si>
  <si>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</si>
  <si>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</si>
  <si>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</si>
  <si>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</si>
  <si>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</si>
  <si>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</si>
  <si>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</si>
  <si>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</si>
  <si>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</si>
  <si>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</si>
  <si>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</si>
  <si>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</si>
  <si>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</si>
  <si>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</si>
  <si>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</si>
  <si>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</si>
  <si>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</si>
  <si>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</si>
  <si>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</si>
  <si>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</si>
  <si>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</si>
  <si>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</si>
  <si>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</si>
  <si>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</si>
  <si>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</si>
  <si>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</si>
  <si>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</si>
  <si>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</si>
  <si>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</si>
  <si>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</si>
  <si>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</si>
  <si>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</si>
  <si>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</si>
  <si>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</si>
  <si>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</si>
  <si>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</si>
  <si>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</si>
  <si>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</si>
  <si>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</si>
  <si>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</si>
  <si>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</si>
  <si>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</si>
  <si>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</si>
  <si>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</si>
  <si>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</si>
  <si>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</si>
  <si>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</si>
  <si>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</si>
  <si>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</si>
  <si>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</si>
  <si>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</si>
  <si>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</si>
  <si>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</si>
  <si>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</si>
  <si>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</si>
  <si>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</si>
  <si>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</si>
  <si>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</si>
  <si>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</si>
  <si>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</si>
  <si>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</si>
  <si>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</si>
  <si>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</si>
  <si>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</si>
  <si>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</si>
  <si>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</si>
  <si>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</si>
  <si>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</si>
  <si>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</si>
  <si>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</si>
  <si>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</si>
  <si>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</si>
  <si>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</si>
  <si>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</si>
  <si>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</si>
  <si>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</si>
  <si>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</si>
  <si>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</si>
  <si>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</si>
  <si>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</si>
  <si>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</si>
  <si>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</si>
  <si>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</si>
  <si>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</si>
  <si>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</si>
  <si>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</si>
  <si>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</si>
  <si>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</si>
  <si>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</si>
  <si>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</si>
  <si>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</si>
  <si>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</si>
  <si>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</si>
  <si>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</si>
  <si>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</si>
  <si>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</si>
  <si>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</si>
  <si>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</si>
  <si>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</si>
  <si>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</si>
  <si>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</si>
  <si>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</si>
  <si>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</si>
  <si>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</si>
  <si>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</si>
  <si>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</si>
  <si>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</si>
  <si>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</si>
  <si>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</si>
  <si>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</si>
  <si>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</si>
  <si>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</si>
  <si>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</si>
  <si>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</si>
  <si>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</si>
  <si>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</si>
  <si>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</si>
  <si>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</si>
  <si>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</si>
  <si>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</si>
  <si>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</si>
  <si>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</si>
  <si>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</si>
  <si>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</si>
  <si>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</si>
  <si>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</si>
  <si>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</si>
  <si>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</si>
  <si>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</si>
  <si>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</si>
  <si>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</si>
  <si>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</si>
  <si>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</si>
  <si>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</si>
  <si>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</si>
  <si>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</si>
  <si>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</si>
  <si>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</si>
  <si>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</si>
  <si>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</si>
  <si>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</si>
  <si>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</si>
  <si>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</si>
  <si>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</si>
  <si>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</si>
  <si>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</si>
  <si>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</si>
  <si>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</si>
  <si>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</si>
  <si>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</si>
  <si>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</si>
  <si>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</si>
  <si>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</si>
  <si>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</si>
  <si>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</si>
  <si>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</si>
  <si>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</si>
  <si>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</si>
  <si>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</si>
  <si>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</si>
  <si>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</si>
  <si>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</si>
  <si>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</si>
  <si>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</si>
  <si>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</si>
  <si>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</si>
  <si>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</si>
  <si>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</si>
  <si>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</si>
  <si>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</si>
  <si>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</si>
  <si>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</si>
  <si>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</si>
  <si>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</si>
  <si>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</si>
  <si>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</si>
  <si>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</si>
  <si>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</si>
  <si>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</si>
  <si>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</si>
  <si>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</si>
  <si>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</si>
  <si>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</si>
  <si>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</si>
  <si>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</si>
  <si>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</si>
  <si>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</si>
  <si>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</si>
  <si>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</si>
  <si>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</si>
  <si>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</si>
  <si>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</si>
  <si>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</si>
  <si>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</si>
  <si>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</si>
  <si>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</si>
  <si>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</si>
  <si>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</si>
  <si>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</si>
  <si>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</si>
  <si>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</si>
  <si>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</si>
  <si>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</si>
  <si>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</si>
  <si>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</si>
  <si>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</si>
  <si>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</si>
  <si>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</si>
  <si>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</si>
  <si>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</si>
  <si>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</si>
  <si>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</si>
  <si>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</si>
  <si>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</si>
  <si>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</si>
  <si>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</si>
  <si>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</si>
  <si>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</si>
  <si>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</si>
  <si>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</si>
  <si>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</si>
  <si>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</si>
  <si>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</si>
  <si>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</si>
  <si>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</si>
  <si>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</si>
  <si>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</si>
  <si>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</si>
  <si>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</si>
  <si>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</si>
  <si>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</si>
  <si>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</si>
  <si>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</si>
  <si>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</si>
  <si>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</si>
  <si>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Winnebago</t>
  </si>
  <si>
    <t>300 HEART BLVD</t>
  </si>
  <si>
    <t>LOVES PARK</t>
  </si>
  <si>
    <t>X</t>
  </si>
  <si>
    <t>BENNING GROUP, LLC</t>
  </si>
  <si>
    <t>JENNY L. BLOCKER</t>
  </si>
  <si>
    <t>50 W. DOUGLAS STREET, SUITE 801</t>
  </si>
  <si>
    <t>FREEPORT</t>
  </si>
  <si>
    <t>IL</t>
  </si>
  <si>
    <t>815/235-3157</t>
  </si>
  <si>
    <t>815/235-3158</t>
  </si>
  <si>
    <t>066-004238</t>
  </si>
  <si>
    <t>DR. LORI FANELLO - REGIONAL OFFICE OF EDUCATION</t>
  </si>
  <si>
    <t>lfanello@kidsroe.org</t>
  </si>
  <si>
    <t>815/636-3060</t>
  </si>
  <si>
    <t>815/636-3069</t>
  </si>
  <si>
    <t>Account</t>
  </si>
  <si>
    <t>Page</t>
  </si>
  <si>
    <t>Line #</t>
  </si>
  <si>
    <t xml:space="preserve">Description </t>
  </si>
  <si>
    <t xml:space="preserve">Amount </t>
  </si>
  <si>
    <t xml:space="preserve">CFNI Grant </t>
  </si>
  <si>
    <t xml:space="preserve">CNFI Miscellaneous Reimbursement </t>
  </si>
  <si>
    <t xml:space="preserve">Overpayment of Prior Year Expenses </t>
  </si>
  <si>
    <t>Miscellaneous Income</t>
  </si>
  <si>
    <t xml:space="preserve">CTE Perkins-Secondary Grant Revenue </t>
  </si>
  <si>
    <t>Regional Office of Education (group health insurance)</t>
  </si>
  <si>
    <t>Employee on ROE BC/BS</t>
  </si>
  <si>
    <t>Regional Office of Education (bookkeeping, payroll, etc)</t>
  </si>
  <si>
    <t>Rock Valley Community College</t>
  </si>
  <si>
    <t xml:space="preserve">Regional Office of Education </t>
  </si>
  <si>
    <t xml:space="preserve">See list below </t>
  </si>
  <si>
    <t>Hononegah, South Beloit, Oregon, Belvidere, Byron, Winnebago, Harlem, Rockford, Meridian</t>
  </si>
  <si>
    <t xml:space="preserve">Career Educ Assoc of N Central 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</si>
</sst>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44" fontId="135" fillId="0" borderId="0" applyFont="0" applyFill="0" applyBorder="0" applyAlignment="0" applyProtection="0"/>
  </cellStyleXfs>
  <cellXfs count="250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181" fontId="54" fillId="0" borderId="0" xfId="1" applyNumberFormat="1" applyFont="1"/>
    <xf numFmtId="181" fontId="54" fillId="0" borderId="78" xfId="1" applyNumberFormat="1" applyFont="1" applyBorder="1"/>
    <xf numFmtId="182" fontId="54" fillId="0" borderId="0" xfId="19" applyNumberFormat="1" applyFont="1" applyBorder="1"/>
    <xf numFmtId="182" fontId="54" fillId="0" borderId="166" xfId="19" applyNumberFormat="1" applyFont="1" applyBorder="1"/>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A68E5F38-1CF1-4026-AD92-F0E7C96287E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4</xdr:row>
          <xdr:rowOff>0</xdr:rowOff>
        </xdr:from>
        <xdr:to>
          <xdr:col>1</xdr:col>
          <xdr:colOff>2047875</xdr:colOff>
          <xdr:row>8</xdr:row>
          <xdr:rowOff>123825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c r="C5" s="26" t="s">
        <v>966</v>
      </c>
      <c r="D5" s="84"/>
      <c r="E5" s="84"/>
      <c r="H5" s="38"/>
      <c r="I5" s="2044" t="s">
        <v>701</v>
      </c>
      <c r="J5" s="1989"/>
      <c r="K5" s="1989"/>
      <c r="L5" s="1989"/>
      <c r="M5" s="1989"/>
      <c r="N5" s="1989"/>
      <c r="O5" s="1989"/>
      <c r="P5" s="1989"/>
      <c r="Q5" s="1989"/>
      <c r="R5" s="1989"/>
      <c r="S5" s="1989"/>
    </row>
    <row r="6" spans="1:28" ht="14.1" customHeight="1" x14ac:dyDescent="0.2">
      <c r="B6" s="104" t="s">
        <v>2077</v>
      </c>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t="s">
        <v>2081</v>
      </c>
      <c r="P12" s="100" t="s">
        <v>211</v>
      </c>
      <c r="Q12" s="74"/>
      <c r="R12" s="30"/>
      <c r="S12" s="30"/>
      <c r="T12" s="85" t="s">
        <v>283</v>
      </c>
      <c r="U12" s="51"/>
      <c r="V12" s="51"/>
      <c r="W12" s="51"/>
      <c r="X12" s="51"/>
      <c r="Y12" s="45"/>
      <c r="Z12" s="45"/>
      <c r="AA12" s="46"/>
    </row>
    <row r="13" spans="1:28" ht="13.5" customHeight="1" x14ac:dyDescent="0.2">
      <c r="A13" s="2005">
        <v>4000000046</v>
      </c>
      <c r="B13" s="2006"/>
      <c r="C13" s="2006"/>
      <c r="D13" s="2006"/>
      <c r="E13" s="2006"/>
      <c r="F13" s="2006"/>
      <c r="G13" s="2006"/>
      <c r="H13" s="2007"/>
      <c r="I13" s="31"/>
      <c r="J13" s="30"/>
      <c r="K13" s="28"/>
      <c r="L13" s="30"/>
      <c r="M13" s="30"/>
      <c r="N13" s="30"/>
      <c r="O13" s="30"/>
      <c r="P13" s="30"/>
      <c r="Q13" s="30"/>
      <c r="R13" s="30"/>
      <c r="S13" s="30"/>
      <c r="T13" s="2010" t="s">
        <v>2082</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2078</v>
      </c>
      <c r="B15" s="2008"/>
      <c r="C15" s="2008"/>
      <c r="D15" s="2008"/>
      <c r="E15" s="2008"/>
      <c r="F15" s="2008"/>
      <c r="G15" s="2008"/>
      <c r="H15" s="2009"/>
      <c r="T15" s="1971" t="s">
        <v>2083</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2111</v>
      </c>
      <c r="B17" s="2033"/>
      <c r="C17" s="2033"/>
      <c r="D17" s="2033"/>
      <c r="E17" s="2033"/>
      <c r="F17" s="2033"/>
      <c r="G17" s="2033"/>
      <c r="H17" s="2034"/>
      <c r="T17" s="2020" t="s">
        <v>2084</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2079</v>
      </c>
      <c r="B19" s="2004"/>
      <c r="C19" s="2004"/>
      <c r="D19" s="2004"/>
      <c r="E19" s="2004"/>
      <c r="F19" s="2004"/>
      <c r="G19" s="2004"/>
      <c r="H19" s="2002"/>
      <c r="I19" s="30"/>
      <c r="J19" s="99"/>
      <c r="K19" s="40"/>
      <c r="L19" s="38"/>
      <c r="M19" s="112" t="s">
        <v>333</v>
      </c>
      <c r="P19" s="27"/>
      <c r="Q19" s="27"/>
      <c r="R19" s="27"/>
      <c r="S19" s="31"/>
      <c r="T19" s="2003" t="s">
        <v>2085</v>
      </c>
      <c r="U19" s="2001"/>
      <c r="V19" s="2001"/>
      <c r="W19" s="2002"/>
      <c r="X19" s="2018" t="s">
        <v>2086</v>
      </c>
      <c r="Y19" s="2019"/>
      <c r="Z19" s="2016">
        <v>61032</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2080</v>
      </c>
      <c r="B21" s="2001"/>
      <c r="C21" s="2001"/>
      <c r="D21" s="2001"/>
      <c r="E21" s="2001"/>
      <c r="F21" s="2001"/>
      <c r="G21" s="2001"/>
      <c r="H21" s="2002"/>
      <c r="I21" s="2026" t="s">
        <v>699</v>
      </c>
      <c r="J21" s="1989"/>
      <c r="K21" s="1989"/>
      <c r="L21" s="1989"/>
      <c r="M21" s="1989"/>
      <c r="N21" s="1989"/>
      <c r="O21" s="1989"/>
      <c r="P21" s="1989"/>
      <c r="Q21" s="1989"/>
      <c r="R21" s="1989"/>
      <c r="S21" s="1990"/>
      <c r="T21" s="1968" t="s">
        <v>2087</v>
      </c>
      <c r="U21" s="1969"/>
      <c r="V21" s="1969"/>
      <c r="W21" s="1969"/>
      <c r="X21" s="1982" t="s">
        <v>2088</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c r="B23" s="2024"/>
      <c r="C23" s="2024"/>
      <c r="D23" s="2024"/>
      <c r="E23" s="2024"/>
      <c r="F23" s="2024"/>
      <c r="G23" s="2024"/>
      <c r="H23" s="2025"/>
      <c r="T23" s="1963" t="s">
        <v>2089</v>
      </c>
      <c r="U23" s="1964"/>
      <c r="V23" s="1964"/>
      <c r="W23" s="1964"/>
      <c r="X23" s="1979">
        <v>44530</v>
      </c>
      <c r="Y23" s="1980"/>
      <c r="Z23" s="1980"/>
      <c r="AA23" s="1981"/>
    </row>
    <row r="24" spans="1:27" ht="14.1" customHeight="1" x14ac:dyDescent="0.2">
      <c r="A24" s="88" t="s">
        <v>698</v>
      </c>
      <c r="B24" s="49"/>
      <c r="C24" s="49"/>
      <c r="D24" s="49"/>
      <c r="E24" s="49"/>
      <c r="F24" s="49"/>
      <c r="G24" s="49"/>
      <c r="H24" s="61"/>
      <c r="J24" s="2065" t="str">
        <f>IF(B5="x",IF(AUDITCHECK!D29="AFR form Incomplete.","",IF(AUDITCHECK!D29="Deficit reduction plan is required.","School District must complete a deficit reduction plan in the 2018-2019 Budget",)),"")</f>
        <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61111</v>
      </c>
      <c r="B25" s="2001"/>
      <c r="C25" s="2001"/>
      <c r="D25" s="2001"/>
      <c r="E25" s="2001"/>
      <c r="F25" s="2001"/>
      <c r="G25" s="2001"/>
      <c r="H25" s="2002"/>
      <c r="I25" s="113"/>
      <c r="J25" s="2067"/>
      <c r="K25" s="2067"/>
      <c r="L25" s="2067"/>
      <c r="M25" s="2067"/>
      <c r="N25" s="2067"/>
      <c r="O25" s="2067"/>
      <c r="P25" s="2067"/>
      <c r="Q25" s="2067"/>
      <c r="R25" s="2067"/>
      <c r="S25" s="2068"/>
      <c r="T25" s="1960"/>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2081</v>
      </c>
      <c r="M29" s="40" t="s">
        <v>101</v>
      </c>
      <c r="N29" s="32" t="s">
        <v>1604</v>
      </c>
      <c r="O29" s="32"/>
      <c r="P29" s="32"/>
      <c r="Q29" s="32"/>
      <c r="R29" s="32"/>
      <c r="S29" s="123"/>
      <c r="T29" s="6"/>
      <c r="U29" s="6"/>
      <c r="V29" s="6"/>
      <c r="W29" s="6"/>
      <c r="X29" s="6"/>
      <c r="Y29" s="6"/>
      <c r="Z29" s="6"/>
      <c r="AA29" s="132"/>
    </row>
    <row r="30" spans="1:27" ht="13.5" customHeight="1" x14ac:dyDescent="0.2">
      <c r="A30" s="153"/>
      <c r="B30" s="136" t="s">
        <v>2081</v>
      </c>
      <c r="C30" s="124" t="s">
        <v>1226</v>
      </c>
      <c r="D30" s="28"/>
      <c r="E30" s="28"/>
      <c r="F30" s="140"/>
      <c r="G30" s="114"/>
      <c r="H30" s="114"/>
      <c r="I30" s="54"/>
      <c r="J30" s="102"/>
      <c r="K30" s="28" t="s">
        <v>597</v>
      </c>
      <c r="L30" s="148" t="s">
        <v>2081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2090</v>
      </c>
      <c r="B38" s="2033"/>
      <c r="C38" s="2033"/>
      <c r="D38" s="2033"/>
      <c r="E38" s="2033"/>
      <c r="F38" s="2001"/>
      <c r="G38" s="2001"/>
      <c r="H38" s="2002"/>
      <c r="I38" s="2052"/>
      <c r="J38" s="1972"/>
      <c r="K38" s="1972"/>
      <c r="L38" s="1972"/>
      <c r="M38" s="1972"/>
      <c r="N38" s="1972"/>
      <c r="O38" s="1972"/>
      <c r="P38" s="1973"/>
      <c r="Q38" s="1973"/>
      <c r="R38" s="1973"/>
      <c r="S38" s="1974"/>
      <c r="T38" s="1971" t="s">
        <v>2090</v>
      </c>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2091</v>
      </c>
      <c r="B40" s="2060"/>
      <c r="C40" s="2061"/>
      <c r="D40" s="2061"/>
      <c r="E40" s="2061"/>
      <c r="F40" s="2062"/>
      <c r="G40" s="2062"/>
      <c r="H40" s="2063"/>
      <c r="I40" s="1975"/>
      <c r="J40" s="1977"/>
      <c r="K40" s="1977"/>
      <c r="L40" s="1977"/>
      <c r="M40" s="1977"/>
      <c r="N40" s="1977"/>
      <c r="O40" s="1977"/>
      <c r="P40" s="1977"/>
      <c r="Q40" s="1977"/>
      <c r="R40" s="1977"/>
      <c r="S40" s="1978"/>
      <c r="T40" s="1975" t="s">
        <v>2091</v>
      </c>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2092</v>
      </c>
      <c r="B42" s="2050"/>
      <c r="C42" s="2051"/>
      <c r="D42" s="2064" t="s">
        <v>2093</v>
      </c>
      <c r="E42" s="2050"/>
      <c r="F42" s="2050"/>
      <c r="G42" s="2050"/>
      <c r="H42" s="2051"/>
      <c r="I42" s="1970"/>
      <c r="J42" s="1966"/>
      <c r="K42" s="1966"/>
      <c r="L42" s="1966"/>
      <c r="M42" s="1966"/>
      <c r="N42" s="1966"/>
      <c r="O42" s="1967"/>
      <c r="P42" s="1965"/>
      <c r="Q42" s="1966"/>
      <c r="R42" s="1966"/>
      <c r="S42" s="1967"/>
      <c r="T42" s="1970" t="s">
        <v>2092</v>
      </c>
      <c r="U42" s="1966"/>
      <c r="V42" s="1966"/>
      <c r="W42" s="1967"/>
      <c r="X42" s="1965" t="s">
        <v>2093</v>
      </c>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2038</v>
      </c>
      <c r="D2" s="724" t="s">
        <v>2045</v>
      </c>
      <c r="E2" s="724" t="s">
        <v>2046</v>
      </c>
      <c r="F2" s="1909" t="s">
        <v>2039</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N37" sqref="N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0</v>
      </c>
      <c r="I12" s="1780">
        <f>SUM(I5:I11)</f>
        <v>0</v>
      </c>
      <c r="J12" s="1780">
        <f>SUM(J5:J11)</f>
        <v>0</v>
      </c>
      <c r="K12" s="1780">
        <f>SUM(K5:K11)</f>
        <v>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c r="I14" s="772"/>
      <c r="J14" s="774"/>
      <c r="K14" s="766"/>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0</v>
      </c>
      <c r="I23" s="1780">
        <f>SUM(I14:I16,I21,I22)</f>
        <v>0</v>
      </c>
      <c r="J23" s="1780">
        <f>SUM(J14:J16,J21,J22)</f>
        <v>0</v>
      </c>
      <c r="K23" s="1780">
        <f>SUM(K14:K16,K21,K22)</f>
        <v>0</v>
      </c>
    </row>
    <row r="24" spans="1:11" ht="14.25" thickTop="1" thickBot="1" x14ac:dyDescent="0.25">
      <c r="A24" s="2254" t="s">
        <v>2026</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14947</v>
      </c>
      <c r="D12" s="845"/>
      <c r="E12" s="845"/>
      <c r="F12" s="1782">
        <f>(C12+D12)-E12</f>
        <v>14947</v>
      </c>
      <c r="G12" s="844">
        <v>10</v>
      </c>
      <c r="H12" s="766">
        <v>12250</v>
      </c>
      <c r="I12" s="766">
        <v>821</v>
      </c>
      <c r="J12" s="766"/>
      <c r="K12" s="1791">
        <f>(H12+I12)-J12</f>
        <v>13071</v>
      </c>
      <c r="L12" s="1791">
        <f>F12-K12</f>
        <v>1876</v>
      </c>
    </row>
    <row r="13" spans="1:14" ht="14.25" thickTop="1" thickBot="1" x14ac:dyDescent="0.25">
      <c r="A13" s="849" t="s">
        <v>1184</v>
      </c>
      <c r="B13" s="841">
        <v>252</v>
      </c>
      <c r="C13" s="845">
        <v>16883</v>
      </c>
      <c r="D13" s="845"/>
      <c r="E13" s="845"/>
      <c r="F13" s="1782">
        <f>(C13+D13)-E13</f>
        <v>16883</v>
      </c>
      <c r="G13" s="844">
        <v>5</v>
      </c>
      <c r="H13" s="766">
        <v>13050</v>
      </c>
      <c r="I13" s="766">
        <v>1268</v>
      </c>
      <c r="J13" s="766"/>
      <c r="K13" s="1791">
        <f>(H13+I13)-J13</f>
        <v>14318</v>
      </c>
      <c r="L13" s="1791">
        <f>F13-K13</f>
        <v>2565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31830</v>
      </c>
      <c r="D16" s="1782">
        <f>SUM(D3,D5:D6,D8:D10,D12:D15)</f>
        <v>0</v>
      </c>
      <c r="E16" s="1782">
        <f>SUM(E3,E5:E6,E8:E10,E12:E15)</f>
        <v>0</v>
      </c>
      <c r="F16" s="1782">
        <f>SUM(F3,F5:F6,F8:F10,F12:F15)</f>
        <v>31830</v>
      </c>
      <c r="G16" s="844"/>
      <c r="H16" s="1782">
        <f>SUM(H3,H6,H8:H10,H12:H14,)</f>
        <v>25300</v>
      </c>
      <c r="I16" s="1782">
        <f>SUM(I3,I6,I8:I10,I12:I14,)</f>
        <v>2089</v>
      </c>
      <c r="J16" s="1782">
        <f>SUM(J3,J6,J8:J10,J12:J14,)</f>
        <v>0</v>
      </c>
      <c r="K16" s="1782">
        <f>(H16+I16)-J16</f>
        <v>27389</v>
      </c>
      <c r="L16" s="1782">
        <f>F16-K16</f>
        <v>4441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2089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1705726</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1705726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382068</v>
      </c>
      <c r="G53" s="866"/>
    </row>
    <row r="54" spans="1:7" x14ac:dyDescent="0.2">
      <c r="A54" s="870" t="s">
        <v>479</v>
      </c>
      <c r="B54" s="870" t="s">
        <v>1552</v>
      </c>
      <c r="C54" s="890" t="s">
        <v>1039</v>
      </c>
      <c r="D54" s="886" t="s">
        <v>1157</v>
      </c>
      <c r="E54" s="869"/>
      <c r="F54" s="1939">
        <f>'Expenditures 15-22'!G114</f>
        <v>578342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960410</v>
      </c>
      <c r="G76" s="866"/>
    </row>
    <row r="77" spans="1:8" s="894" customFormat="1" ht="12" customHeight="1" thickTop="1" thickBot="1" x14ac:dyDescent="0.25">
      <c r="A77" s="1801"/>
      <c r="B77" s="1798"/>
      <c r="C77" s="1794"/>
      <c r="D77" s="1799" t="s">
        <v>2012</v>
      </c>
      <c r="E77" s="1796"/>
      <c r="F77" s="1802">
        <f>(F14-F76)</f>
        <v>745316</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1460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764036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620432</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1385928</v>
      </c>
    </row>
    <row r="179" spans="1:7" ht="12" customHeight="1" x14ac:dyDescent="0.2">
      <c r="A179" s="1792"/>
      <c r="B179" s="1806"/>
      <c r="C179" s="1807"/>
      <c r="D179" s="1808" t="s">
        <v>2015</v>
      </c>
      <c r="E179" s="1809"/>
      <c r="F179" s="1811">
        <f>'PCTC-OEPP 27-28'!F77-F178</f>
        <v>-640612</v>
      </c>
    </row>
    <row r="180" spans="1:7" ht="12" customHeight="1" x14ac:dyDescent="0.2">
      <c r="A180" s="1792"/>
      <c r="B180" s="1806"/>
      <c r="C180" s="1807"/>
      <c r="D180" s="1808" t="s">
        <v>1924</v>
      </c>
      <c r="E180" s="1809"/>
      <c r="F180" s="1811">
        <f>'Cap Outlay Deprec 26'!I18</f>
        <v>2089</v>
      </c>
    </row>
    <row r="181" spans="1:7" ht="12" customHeight="1" x14ac:dyDescent="0.2">
      <c r="A181" s="1792"/>
      <c r="B181" s="1806"/>
      <c r="C181" s="1807"/>
      <c r="D181" s="1808" t="s">
        <v>2016</v>
      </c>
      <c r="E181" s="1809"/>
      <c r="F181" s="1811">
        <f>F179+F180</f>
        <v>-638523</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8" sqref="D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v>1.0000000000000001E-5</v>
      </c>
      <c r="E17" s="1562">
        <f t="shared" ref="E17:E141" si="1">IF(D17&lt;=25000,D17,IF(D17&gt;25000,25000,0))</f>
        <v>1.0000000000000001E-5</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1.0000000000000001E-5</v>
      </c>
      <c r="E141" s="1563">
        <f t="shared" si="1"/>
        <v>1.0000000000000001E-5</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362763</v>
      </c>
      <c r="F19" s="1822"/>
      <c r="G19" s="1824">
        <f>'Expenditures 15-22'!K33-SUM('Expenditures 15-22'!G33,'Expenditures 15-22'!I33)+'Expenditures 15-22'!D229</f>
        <v>362763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40072</v>
      </c>
      <c r="F21" s="1825"/>
      <c r="G21" s="1828">
        <f>'Expenditures 15-22'!K42-SUM('Expenditures 15-22'!G42,'Expenditures 15-22'!I42)+'Expenditures 15-22'!K120-SUM('Expenditures 15-22'!G120,'Expenditures 15-22'!I120)+'Expenditures 15-22'!K180-SUM('Expenditures 15-22'!G180,'Expenditures 15-22'!I180)+'Expenditures 15-22'!D238</f>
        <v>40072</v>
      </c>
      <c r="H21" s="988"/>
      <c r="I21" s="162"/>
    </row>
    <row r="22" spans="1:9" s="669" customFormat="1" ht="12" customHeight="1" x14ac:dyDescent="0.2">
      <c r="A22" s="995" t="s">
        <v>585</v>
      </c>
      <c r="B22" s="996"/>
      <c r="C22" s="994">
        <v>2200</v>
      </c>
      <c r="D22" s="1825"/>
      <c r="E22" s="1827">
        <f>'Expenditures 15-22'!K47-SUM('Expenditures 15-22'!G47,'Expenditures 15-22'!I47)+'Expenditures 15-22'!D243</f>
        <v>190999</v>
      </c>
      <c r="F22" s="1825"/>
      <c r="G22" s="1828">
        <f>'Expenditures 15-22'!K47-SUM('Expenditures 15-22'!G47,'Expenditures 15-22'!I47)+'Expenditures 15-22'!D243</f>
        <v>190999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152087</v>
      </c>
      <c r="F23" s="1825"/>
      <c r="G23" s="1827">
        <f>'Expenditures 15-22'!K53-SUM('Expenditures 15-22'!G53,'Expenditures 15-22'!I53)+'Expenditures 15-22'!D257+'Expenditures 15-22'!K330-SUM('Expenditures 15-22'!G330,'Expenditures 15-22'!I330)</f>
        <v>152087</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-605</v>
      </c>
      <c r="E27" s="1827">
        <f>E8</f>
        <v>0</v>
      </c>
      <c r="F27" s="1827">
        <f>'Expenditures 15-22'!K60-SUM('Expenditures 15-22'!G60,'Expenditures 15-22'!I60)+'Expenditures 15-22'!D264-E8</f>
        <v>-605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-605</v>
      </c>
      <c r="E41" s="1829">
        <f>SUM(E19:E40)</f>
        <v>745921</v>
      </c>
      <c r="F41" s="1829">
        <f>SUM(F19:F39)</f>
        <v>-605</v>
      </c>
      <c r="G41" s="1829">
        <f>SUM(G19:G40)</f>
        <v>745921</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-605</v>
      </c>
      <c r="F43" s="1830" t="s">
        <v>495</v>
      </c>
      <c r="G43" s="1831">
        <f>F41</f>
        <v>-605</v>
      </c>
    </row>
    <row r="44" spans="1:7" ht="12" customHeight="1" x14ac:dyDescent="0.2">
      <c r="A44" s="988"/>
      <c r="B44" s="162"/>
      <c r="C44" s="1002"/>
      <c r="D44" s="1830" t="s">
        <v>494</v>
      </c>
      <c r="E44" s="1831">
        <f>E41</f>
        <v>745921</v>
      </c>
      <c r="F44" s="1830" t="s">
        <v>494</v>
      </c>
      <c r="G44" s="1831">
        <f>G41</f>
        <v>745921</v>
      </c>
    </row>
    <row r="45" spans="1:7" ht="12" customHeight="1" x14ac:dyDescent="0.2">
      <c r="A45" s="988"/>
      <c r="B45" s="162"/>
      <c r="C45" s="162"/>
      <c r="D45" s="1832" t="s">
        <v>1063</v>
      </c>
      <c r="E45" s="1833">
        <f>(E43/E44)</f>
        <v>-8.1107784872660777E-4</v>
      </c>
      <c r="F45" s="1832" t="s">
        <v>1063</v>
      </c>
      <c r="G45" s="1833">
        <f>(G43/G44)</f>
        <v>-8.1107784872660777E-4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3" sqref="A43:F4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 xml:space="preserve">Career Educ Assoc of N Central IL </v>
      </c>
      <c r="D6" s="2316"/>
      <c r="E6" s="2316"/>
      <c r="F6" s="1877"/>
    </row>
    <row r="7" spans="1:10" ht="11.25" customHeight="1" thickBot="1" x14ac:dyDescent="0.3">
      <c r="A7" s="1875"/>
      <c r="B7" s="1876"/>
      <c r="C7" s="2317">
        <f>COVER!A13</f>
        <v>4000000046</v>
      </c>
      <c r="D7" s="2317"/>
      <c r="E7" s="231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2081</v>
      </c>
      <c r="D14" s="1890" t="s">
        <v>2081</v>
      </c>
      <c r="E14" s="1893" t="s">
        <v>2081</v>
      </c>
      <c r="F14" s="1892" t="s">
        <v>2104</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2081</v>
      </c>
      <c r="D19" s="1890" t="s">
        <v>2081</v>
      </c>
      <c r="E19" s="1893" t="s">
        <v>2081</v>
      </c>
      <c r="F19" s="1892" t="s">
        <v>2105</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2081</v>
      </c>
      <c r="D25" s="1890" t="s">
        <v>2081</v>
      </c>
      <c r="E25" s="1893" t="s">
        <v>2081</v>
      </c>
      <c r="F25" s="1892" t="s">
        <v>2106</v>
      </c>
      <c r="H25" s="1903">
        <f t="shared" si="0"/>
        <v>5</v>
      </c>
      <c r="I25" s="1903">
        <f t="shared" si="1"/>
        <v>5</v>
      </c>
      <c r="J25" s="1903">
        <f t="shared" si="2"/>
        <v>5</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2081</v>
      </c>
      <c r="D28" s="1890" t="s">
        <v>2081</v>
      </c>
      <c r="E28" s="1893" t="s">
        <v>2081</v>
      </c>
      <c r="F28" s="1892" t="s">
        <v>2109</v>
      </c>
      <c r="H28" s="1903">
        <f t="shared" si="0"/>
        <v>5</v>
      </c>
      <c r="I28" s="1903">
        <f t="shared" si="1"/>
        <v>5</v>
      </c>
      <c r="J28" s="1903">
        <f t="shared" si="2"/>
        <v>5</v>
      </c>
    </row>
    <row r="29" spans="1:12" ht="12" customHeight="1" x14ac:dyDescent="0.2">
      <c r="A29" s="1888" t="s">
        <v>1618</v>
      </c>
      <c r="B29" s="1889"/>
      <c r="C29" s="1890" t="s">
        <v>2081</v>
      </c>
      <c r="D29" s="1890" t="s">
        <v>2081</v>
      </c>
      <c r="E29" s="1893" t="s">
        <v>2081</v>
      </c>
      <c r="F29" s="1892" t="s">
        <v>2108</v>
      </c>
      <c r="H29" s="1903">
        <f t="shared" si="0"/>
        <v>5</v>
      </c>
      <c r="I29" s="1903">
        <f t="shared" si="1"/>
        <v>5</v>
      </c>
      <c r="J29" s="1903">
        <f t="shared" si="2"/>
        <v>5</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2081</v>
      </c>
      <c r="D32" s="1890" t="s">
        <v>2081</v>
      </c>
      <c r="E32" s="1893" t="s">
        <v>2081</v>
      </c>
      <c r="F32" s="1892" t="s">
        <v>2107</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30</v>
      </c>
      <c r="J34" s="1903">
        <f>SUM(J11:J32)</f>
        <v>30</v>
      </c>
      <c r="K34" s="1903">
        <f>SUM(H34:J34)</f>
        <v>90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t="s">
        <v>2110</v>
      </c>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 xml:space="preserve">Career Educ Assoc of N Central IL </v>
      </c>
      <c r="J6" s="2337"/>
      <c r="Q6" s="1686"/>
    </row>
    <row r="7" spans="1:17" x14ac:dyDescent="0.2">
      <c r="A7" s="2338" t="s">
        <v>924</v>
      </c>
      <c r="B7" s="2339"/>
      <c r="C7" s="2339"/>
      <c r="D7" s="2339"/>
      <c r="E7" s="2340"/>
      <c r="F7" s="1018"/>
      <c r="G7" s="1010"/>
      <c r="H7" s="1017" t="s">
        <v>390</v>
      </c>
      <c r="I7" s="2341">
        <f>COVER!A13</f>
        <v>4000000046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152087</v>
      </c>
      <c r="F13" s="1040"/>
      <c r="G13" s="1834">
        <f t="shared" si="0"/>
        <v>152087</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152087</v>
      </c>
      <c r="F19" s="1836">
        <f t="shared" si="2"/>
        <v>0</v>
      </c>
      <c r="G19" s="1836">
        <f t="shared" si="2"/>
        <v>152087</v>
      </c>
      <c r="H19" s="1836">
        <f t="shared" si="2"/>
        <v>0</v>
      </c>
      <c r="I19" s="1836">
        <f t="shared" si="2"/>
        <v>0</v>
      </c>
      <c r="J19" s="1836">
        <f t="shared" si="2"/>
        <v>0</v>
      </c>
    </row>
    <row r="20" spans="1:10" ht="13.5" thickTop="1" x14ac:dyDescent="0.2">
      <c r="A20" s="1036">
        <v>9</v>
      </c>
      <c r="B20" s="2348" t="s">
        <v>1703</v>
      </c>
      <c r="C20" s="2348"/>
      <c r="D20" s="2349"/>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zoomScale="110" zoomScaleNormal="110" workbookViewId="0">
      <selection activeCell="K20" sqref="K20"/>
    </sheetView>
  </sheetViews>
  <sheetFormatPr defaultRowHeight="12.75" x14ac:dyDescent="0.2"/>
  <cols>
    <col min="1" max="1" width="3" style="329" customWidth="1"/>
    <col min="2" max="2" width="12.5703125" style="391" customWidth="1"/>
    <col min="3" max="3" width="8.140625" style="391" customWidth="1"/>
    <col min="4" max="4" width="9.140625" style="391"/>
    <col min="5" max="5" width="10.7109375" style="391" customWidth="1"/>
    <col min="6" max="6" width="32.28515625" style="391" customWidth="1"/>
    <col min="7" max="7" width="12" style="329" bestFit="1" customWidth="1"/>
    <col min="8" max="16384" width="9.140625" style="329"/>
  </cols>
  <sheetData>
    <row r="2" spans="1:7" x14ac:dyDescent="0.2">
      <c r="A2" s="389" t="s">
        <v>276</v>
      </c>
    </row>
    <row r="3" spans="1:7" x14ac:dyDescent="0.2">
      <c r="A3" s="329" t="s">
        <v>277</v>
      </c>
    </row>
    <row r="5" spans="1:7" x14ac:dyDescent="0.2">
      <c r="A5" s="1069"/>
      <c r="B5" s="391" t="s">
        <v>2094</v>
      </c>
      <c r="C5" s="391" t="s">
        <v>2095</v>
      </c>
      <c r="D5" s="391" t="s">
        <v>1137</v>
      </c>
      <c r="E5" s="391" t="s">
        <v>2096</v>
      </c>
      <c r="F5" s="391" t="s">
        <v>2097</v>
      </c>
      <c r="G5" s="329" t="s">
        <v>2098</v>
      </c>
    </row>
    <row r="6" spans="1:7" x14ac:dyDescent="0.2">
      <c r="A6" s="1069"/>
      <c r="B6" s="391">
        <v>1999</v>
      </c>
      <c r="C6" s="391">
        <v>11</v>
      </c>
      <c r="D6" s="391">
        <v>10</v>
      </c>
      <c r="E6" s="391">
        <v>107</v>
      </c>
      <c r="F6" s="391" t="s">
        <v>2099</v>
      </c>
      <c r="G6" s="1956">
        <v>45525</v>
      </c>
    </row>
    <row r="7" spans="1:7" x14ac:dyDescent="0.2">
      <c r="A7" s="1069"/>
      <c r="F7" s="391" t="s">
        <v>2100</v>
      </c>
      <c r="G7" s="1956">
        <v>2000</v>
      </c>
    </row>
    <row r="8" spans="1:7" x14ac:dyDescent="0.2">
      <c r="A8" s="1069"/>
      <c r="F8" s="391" t="s">
        <v>2101</v>
      </c>
      <c r="G8" s="1956">
        <v>690</v>
      </c>
    </row>
    <row r="9" spans="1:7" x14ac:dyDescent="0.2">
      <c r="A9" s="1070"/>
      <c r="F9" s="391" t="s">
        <v>2102</v>
      </c>
      <c r="G9" s="1957">
        <v>16</v>
      </c>
    </row>
    <row r="10" spans="1:7" x14ac:dyDescent="0.2">
      <c r="A10" s="1070"/>
      <c r="G10" s="1958">
        <f>SUM(G6:G9)</f>
        <v>48231</v>
      </c>
    </row>
    <row r="11" spans="1:7" x14ac:dyDescent="0.2">
      <c r="A11" s="1070"/>
      <c r="G11" s="180"/>
    </row>
    <row r="12" spans="1:7" x14ac:dyDescent="0.2">
      <c r="A12" s="1070"/>
    </row>
    <row r="13" spans="1:7" x14ac:dyDescent="0.2">
      <c r="A13" s="1070"/>
    </row>
    <row r="14" spans="1:7" ht="13.5" thickBot="1" x14ac:dyDescent="0.25">
      <c r="A14" s="1070"/>
      <c r="B14" s="391">
        <v>4799</v>
      </c>
      <c r="C14" s="391">
        <v>13</v>
      </c>
      <c r="D14" s="391">
        <v>10</v>
      </c>
      <c r="E14" s="391">
        <v>227</v>
      </c>
      <c r="F14" s="391" t="s">
        <v>2103</v>
      </c>
      <c r="G14" s="1959">
        <v>620432</v>
      </c>
    </row>
    <row r="15" spans="1:7" ht="13.5" thickTop="1" x14ac:dyDescent="0.2">
      <c r="A15" s="1070"/>
    </row>
    <row r="16" spans="1:7"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 xml:space="preserve">Career Educ Assoc of N Central IL </v>
      </c>
    </row>
    <row r="64" spans="1:2" x14ac:dyDescent="0.2">
      <c r="B64" s="1071">
        <f>COVER!A13</f>
        <v>4000000046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69" sqref="B6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50177" r:id="rId4">
          <objectPr defaultSize="0" r:id="rId5">
            <anchor moveWithCells="1">
              <from>
                <xdr:col>1</xdr:col>
                <xdr:colOff>0</xdr:colOff>
                <xdr:row>4</xdr:row>
                <xdr:rowOff>0</xdr:rowOff>
              </from>
              <to>
                <xdr:col>1</xdr:col>
                <xdr:colOff>914400</xdr:colOff>
                <xdr:row>8</xdr:row>
                <xdr:rowOff>123825</xdr:rowOff>
              </to>
            </anchor>
          </objectPr>
        </oleObject>
      </mc:Choice>
      <mc:Fallback>
        <oleObject progId="PDF"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1133475</xdr:colOff>
                <xdr:row>4</xdr:row>
                <xdr:rowOff>0</xdr:rowOff>
              </from>
              <to>
                <xdr:col>1</xdr:col>
                <xdr:colOff>2047875</xdr:colOff>
                <xdr:row>8</xdr:row>
                <xdr:rowOff>123825</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1597932</v>
      </c>
      <c r="C8" s="1838">
        <f>'Acct Summary 7-8'!D8</f>
        <v>0</v>
      </c>
      <c r="D8" s="1838">
        <f>'Acct Summary 7-8'!F8</f>
        <v>0</v>
      </c>
      <c r="E8" s="1838">
        <f>'Acct Summary 7-8'!I8</f>
        <v>0</v>
      </c>
      <c r="F8" s="1838">
        <f>SUM(B8:E8)</f>
        <v>1597932</v>
      </c>
    </row>
    <row r="9" spans="1:8" s="1080" customFormat="1" ht="14.25" customHeight="1" thickBot="1" x14ac:dyDescent="0.25">
      <c r="A9" s="1079" t="s">
        <v>1436</v>
      </c>
      <c r="B9" s="1839">
        <f>'Acct Summary 7-8'!C17</f>
        <v>1705726</v>
      </c>
      <c r="C9" s="1839">
        <f>'Acct Summary 7-8'!D17</f>
        <v>0</v>
      </c>
      <c r="D9" s="1839">
        <f>'Acct Summary 7-8'!F17</f>
        <v>0</v>
      </c>
      <c r="E9" s="1838"/>
      <c r="F9" s="1838">
        <f>SUM(B9:E9)</f>
        <v>1705726</v>
      </c>
    </row>
    <row r="10" spans="1:8" s="1080" customFormat="1" ht="14.25" thickTop="1" thickBot="1" x14ac:dyDescent="0.25">
      <c r="A10" s="1081" t="s">
        <v>1437</v>
      </c>
      <c r="B10" s="1840">
        <f>(B8-B9)</f>
        <v>-107794</v>
      </c>
      <c r="C10" s="1840">
        <f>(C8-C9)</f>
        <v>0</v>
      </c>
      <c r="D10" s="1840">
        <f>(D8-D9)</f>
        <v>0</v>
      </c>
      <c r="E10" s="1839">
        <f>(E8-E9)</f>
        <v>0</v>
      </c>
      <c r="F10" s="1841">
        <f>SUM(F8-F9)</f>
        <v>-107794</v>
      </c>
    </row>
    <row r="11" spans="1:8" s="1080" customFormat="1" ht="14.25" thickTop="1" thickBot="1" x14ac:dyDescent="0.25">
      <c r="A11" s="1082" t="s">
        <v>1785</v>
      </c>
      <c r="B11" s="1842">
        <f>'Acct Summary 7-8'!C81</f>
        <v>869630</v>
      </c>
      <c r="C11" s="1842">
        <f>'Acct Summary 7-8'!D81</f>
        <v>0</v>
      </c>
      <c r="D11" s="1842">
        <f>'Acct Summary 7-8'!F81</f>
        <v>0</v>
      </c>
      <c r="E11" s="1842">
        <f>'Acct Summary 7-8'!I81</f>
        <v>0</v>
      </c>
      <c r="F11" s="1843">
        <f>SUM(B11:E11)</f>
        <v>869630</v>
      </c>
    </row>
    <row r="12" spans="1:8" ht="16.5" customHeight="1" thickTop="1" x14ac:dyDescent="0.2">
      <c r="A12" s="1083"/>
      <c r="B12" s="1084"/>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57" sqref="D5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4000000046</v>
      </c>
    </row>
    <row r="3" spans="1:2" x14ac:dyDescent="0.2">
      <c r="A3" t="s">
        <v>1013</v>
      </c>
      <c r="B3" s="138" t="str">
        <f>COVER!A15</f>
        <v>Winnebago</v>
      </c>
    </row>
    <row r="4" spans="1:2" x14ac:dyDescent="0.2">
      <c r="A4" t="s">
        <v>1064</v>
      </c>
      <c r="B4" s="138" t="str">
        <f>COVER!A17</f>
        <v xml:space="preserve">Career Educ Assoc of N Central IL </v>
      </c>
    </row>
    <row r="5" spans="1:2" x14ac:dyDescent="0.2">
      <c r="A5" t="s">
        <v>728</v>
      </c>
      <c r="B5" s="138" t="str">
        <f>COVER!A38</f>
        <v>DR. LORI FANELLO - REGIONAL OFFICE OF EDUCATION</v>
      </c>
    </row>
    <row r="6" spans="1:2" x14ac:dyDescent="0.2">
      <c r="A6" t="s">
        <v>733</v>
      </c>
      <c r="B6" s="138">
        <f>COVER!P35</f>
        <v>0</v>
      </c>
    </row>
    <row r="7" spans="1:2" x14ac:dyDescent="0.2">
      <c r="A7" t="s">
        <v>729</v>
      </c>
      <c r="B7" s="138">
        <f>COVER!I38</f>
        <v>0</v>
      </c>
    </row>
    <row r="8" spans="1:2" x14ac:dyDescent="0.2">
      <c r="A8" t="s">
        <v>730</v>
      </c>
      <c r="B8" s="138" t="str">
        <f>COVER!T38</f>
        <v>DR. LORI FANELLO - REGIONAL OFFICE OF EDUCATION</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f>COVER!T25</f>
        <v>0</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1034246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-936</v>
      </c>
      <c r="D86" s="2" t="str">
        <f t="shared" si="0"/>
        <v>Error?</v>
      </c>
    </row>
    <row r="87" spans="1:4" x14ac:dyDescent="0.2">
      <c r="A87" s="10">
        <v>26</v>
      </c>
      <c r="D87" s="2" t="str">
        <f t="shared" si="0"/>
        <v>OK</v>
      </c>
    </row>
    <row r="88" spans="1:4" x14ac:dyDescent="0.2">
      <c r="A88" s="5">
        <v>27</v>
      </c>
      <c r="B88" s="138">
        <f>'Assets-Liab 5-6'!C32</f>
        <v>273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164616</v>
      </c>
      <c r="C91" s="2" t="s">
        <v>594</v>
      </c>
      <c r="D91" s="2" t="str">
        <f t="shared" si="0"/>
        <v>Error?</v>
      </c>
    </row>
    <row r="92" spans="1:4" x14ac:dyDescent="0.2">
      <c r="A92" s="5">
        <v>31</v>
      </c>
      <c r="B92" s="138">
        <f>'Assets-Liab 5-6'!C39</f>
        <v>839630</v>
      </c>
      <c r="D92" s="2" t="str">
        <f t="shared" si="0"/>
        <v>Error?</v>
      </c>
    </row>
    <row r="93" spans="1:4" x14ac:dyDescent="0.2">
      <c r="A93" s="5">
        <v>32</v>
      </c>
      <c r="B93" s="138">
        <f>'Assets-Liab 5-6'!C41</f>
        <v>1034246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31830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31830</v>
      </c>
      <c r="C279" s="2" t="s">
        <v>594</v>
      </c>
      <c r="D279" s="2" t="str">
        <f t="shared" si="3"/>
        <v>Error?</v>
      </c>
    </row>
    <row r="280" spans="1:4" x14ac:dyDescent="0.2">
      <c r="A280" s="5">
        <v>219</v>
      </c>
      <c r="B280" s="138">
        <f>'Assets-Liab 5-6'!M40</f>
        <v>31830</v>
      </c>
      <c r="D280" s="2" t="str">
        <f t="shared" si="3"/>
        <v>Error?</v>
      </c>
    </row>
    <row r="281" spans="1:4" x14ac:dyDescent="0.2">
      <c r="A281" s="5">
        <v>220</v>
      </c>
      <c r="B281" s="138">
        <f>'Assets-Liab 5-6'!M41</f>
        <v>31830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101410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101410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82098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183508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183508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22920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22920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17500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40420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40420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23446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23446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34830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34830</v>
      </c>
      <c r="C843" s="2" t="s">
        <v>594</v>
      </c>
      <c r="D843" s="2" t="str">
        <f t="shared" si="12"/>
        <v>Error?</v>
      </c>
    </row>
    <row r="844" spans="1:4" x14ac:dyDescent="0.2">
      <c r="A844" s="5">
        <v>783</v>
      </c>
      <c r="B844" s="138">
        <f>'Expenditures 15-22'!E44</f>
        <v>65404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65404</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42761</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142390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165836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339317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339317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5242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5242</v>
      </c>
      <c r="C901" s="2" t="s">
        <v>594</v>
      </c>
      <c r="D901" s="2" t="str">
        <f t="shared" si="13"/>
        <v>Error?</v>
      </c>
    </row>
    <row r="902" spans="1:4" x14ac:dyDescent="0.2">
      <c r="A902" s="5">
        <v>841</v>
      </c>
      <c r="B902" s="138">
        <f>'Expenditures 15-22'!F44</f>
        <v>1265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1265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8524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15031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354348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578342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578342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578342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1204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1204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382068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383272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941105</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941105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40072</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40072</v>
      </c>
      <c r="C1115" s="2" t="s">
        <v>594</v>
      </c>
      <c r="D1115" s="2" t="str">
        <f t="shared" si="16"/>
        <v>Error?</v>
      </c>
    </row>
    <row r="1116" spans="1:4" x14ac:dyDescent="0.2">
      <c r="A1116" s="5">
        <v>1055</v>
      </c>
      <c r="B1116" s="138">
        <f>'Expenditures 15-22'!K44</f>
        <v>190999</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190999</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152087</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-605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-605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382553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382068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1705726</v>
      </c>
      <c r="C1152" s="2" t="s">
        <v>594</v>
      </c>
      <c r="D1152" s="2" t="str">
        <f t="shared" si="17"/>
        <v>Error?</v>
      </c>
    </row>
    <row r="1153" spans="1:4" x14ac:dyDescent="0.2">
      <c r="A1153" s="5">
        <v>1092</v>
      </c>
      <c r="B1153" s="138">
        <f>'Expenditures 15-22'!K115</f>
        <v>-107794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977424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869630</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14947</v>
      </c>
      <c r="D2011" s="2" t="str">
        <f t="shared" si="30"/>
        <v>Error?</v>
      </c>
    </row>
    <row r="2012" spans="1:4" x14ac:dyDescent="0.2">
      <c r="A2012" s="5">
        <v>1951</v>
      </c>
      <c r="B2012" s="138">
        <f>'Cap Outlay Deprec 26'!C13</f>
        <v>16883</v>
      </c>
      <c r="D2012" s="2" t="str">
        <f t="shared" si="30"/>
        <v>Error?</v>
      </c>
    </row>
    <row r="2013" spans="1:4" x14ac:dyDescent="0.2">
      <c r="A2013" s="5">
        <v>1952</v>
      </c>
      <c r="B2013" s="138">
        <f>'Cap Outlay Deprec 26'!C16</f>
        <v>31830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14947</v>
      </c>
      <c r="C2029" s="2" t="s">
        <v>594</v>
      </c>
      <c r="D2029" s="2" t="str">
        <f t="shared" si="30"/>
        <v>Error?</v>
      </c>
    </row>
    <row r="2030" spans="1:4" x14ac:dyDescent="0.2">
      <c r="A2030" s="5">
        <v>1969</v>
      </c>
      <c r="B2030" s="138">
        <f>'Cap Outlay Deprec 26'!F13</f>
        <v>16883</v>
      </c>
      <c r="C2030" s="2" t="s">
        <v>594</v>
      </c>
      <c r="D2030" s="2" t="str">
        <f t="shared" si="30"/>
        <v>Error?</v>
      </c>
    </row>
    <row r="2031" spans="1:4" x14ac:dyDescent="0.2">
      <c r="A2031" s="5">
        <v>1970</v>
      </c>
      <c r="B2031" s="138">
        <f>'Cap Outlay Deprec 26'!F16</f>
        <v>31830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12250</v>
      </c>
      <c r="D2035" s="2" t="str">
        <f t="shared" si="30"/>
        <v>Error?</v>
      </c>
    </row>
    <row r="2036" spans="1:4" x14ac:dyDescent="0.2">
      <c r="A2036" s="5">
        <v>1975</v>
      </c>
      <c r="B2036" s="138">
        <f>'Cap Outlay Deprec 26'!H13</f>
        <v>13050</v>
      </c>
      <c r="D2036" s="2" t="str">
        <f t="shared" si="30"/>
        <v>Error?</v>
      </c>
    </row>
    <row r="2037" spans="1:4" x14ac:dyDescent="0.2">
      <c r="A2037" s="5">
        <v>1976</v>
      </c>
      <c r="B2037" s="138">
        <f>'Cap Outlay Deprec 26'!H16</f>
        <v>25300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821</v>
      </c>
      <c r="D2041" s="2" t="str">
        <f t="shared" si="30"/>
        <v>Error?</v>
      </c>
    </row>
    <row r="2042" spans="1:4" x14ac:dyDescent="0.2">
      <c r="A2042" s="5">
        <v>1981</v>
      </c>
      <c r="B2042" s="138">
        <f>'Cap Outlay Deprec 26'!I13</f>
        <v>1268</v>
      </c>
      <c r="D2042" s="2" t="str">
        <f t="shared" si="30"/>
        <v>Error?</v>
      </c>
    </row>
    <row r="2043" spans="1:4" x14ac:dyDescent="0.2">
      <c r="A2043" s="5">
        <v>1982</v>
      </c>
      <c r="B2043" s="138">
        <f>'Cap Outlay Deprec 26'!I16</f>
        <v>2089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13071</v>
      </c>
      <c r="C2053" s="2" t="s">
        <v>594</v>
      </c>
      <c r="D2053" s="2" t="str">
        <f t="shared" si="31"/>
        <v>Error?</v>
      </c>
    </row>
    <row r="2054" spans="1:4" x14ac:dyDescent="0.2">
      <c r="A2054" s="5">
        <v>1993</v>
      </c>
      <c r="B2054" s="138">
        <f>'Cap Outlay Deprec 26'!K13</f>
        <v>14318</v>
      </c>
      <c r="C2054" s="2" t="s">
        <v>594</v>
      </c>
      <c r="D2054" s="2" t="str">
        <f t="shared" si="31"/>
        <v>Error?</v>
      </c>
    </row>
    <row r="2055" spans="1:4" x14ac:dyDescent="0.2">
      <c r="A2055" s="5">
        <v>1994</v>
      </c>
      <c r="B2055" s="138">
        <f>'Cap Outlay Deprec 26'!K16</f>
        <v>27389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1876</v>
      </c>
      <c r="C2059" s="2" t="s">
        <v>594</v>
      </c>
      <c r="D2059" s="2" t="str">
        <f t="shared" si="31"/>
        <v>Error?</v>
      </c>
    </row>
    <row r="2060" spans="1:4" x14ac:dyDescent="0.2">
      <c r="A2060" s="5">
        <v>1999</v>
      </c>
      <c r="B2060" s="138">
        <f>'Cap Outlay Deprec 26'!L13</f>
        <v>2565</v>
      </c>
      <c r="C2060" s="2" t="s">
        <v>594</v>
      </c>
      <c r="D2060" s="2" t="str">
        <f t="shared" si="31"/>
        <v>Error?</v>
      </c>
    </row>
    <row r="2061" spans="1:4" x14ac:dyDescent="0.2">
      <c r="A2061" s="5">
        <v>2000</v>
      </c>
      <c r="B2061" s="138">
        <f>'Cap Outlay Deprec 26'!L16</f>
        <v>4441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107678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30000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158003</v>
      </c>
      <c r="C2551" s="2" t="s">
        <v>594</v>
      </c>
      <c r="D2551" s="2" t="str">
        <f t="shared" si="38"/>
        <v>Error?</v>
      </c>
    </row>
    <row r="2552" spans="1:4" x14ac:dyDescent="0.2">
      <c r="A2552" s="10">
        <v>2491</v>
      </c>
      <c r="D2552" s="2" t="str">
        <f t="shared" si="38"/>
        <v>OK</v>
      </c>
    </row>
    <row r="2553" spans="1:4" x14ac:dyDescent="0.2">
      <c r="A2553" s="5">
        <v>2492</v>
      </c>
      <c r="B2553" s="138">
        <f>'Acct Summary 7-8'!C6</f>
        <v>764036</v>
      </c>
      <c r="C2553" s="2" t="s">
        <v>594</v>
      </c>
      <c r="D2553" s="2" t="str">
        <f t="shared" si="38"/>
        <v>Error?</v>
      </c>
    </row>
    <row r="2554" spans="1:4" x14ac:dyDescent="0.2">
      <c r="A2554" s="5">
        <v>2493</v>
      </c>
      <c r="B2554" s="138">
        <f>'Acct Summary 7-8'!C7</f>
        <v>620432</v>
      </c>
      <c r="C2554" s="2" t="s">
        <v>594</v>
      </c>
      <c r="D2554" s="2" t="str">
        <f t="shared" si="38"/>
        <v>Error?</v>
      </c>
    </row>
    <row r="2555" spans="1:4" x14ac:dyDescent="0.2">
      <c r="A2555" s="5">
        <v>2494</v>
      </c>
      <c r="B2555" s="138">
        <f>'Acct Summary 7-8'!C8</f>
        <v>1597932</v>
      </c>
      <c r="C2555" s="2" t="s">
        <v>594</v>
      </c>
      <c r="D2555" s="2" t="str">
        <f t="shared" si="38"/>
        <v>Error?</v>
      </c>
    </row>
    <row r="2556" spans="1:4" x14ac:dyDescent="0.2">
      <c r="A2556" s="5">
        <v>2495</v>
      </c>
      <c r="B2556" s="138">
        <f>'Acct Summary 7-8'!C12</f>
        <v>941105</v>
      </c>
      <c r="C2556" s="2" t="s">
        <v>594</v>
      </c>
      <c r="D2556" s="2" t="str">
        <f t="shared" si="38"/>
        <v>Error?</v>
      </c>
    </row>
    <row r="2557" spans="1:4" x14ac:dyDescent="0.2">
      <c r="A2557" s="5">
        <v>2496</v>
      </c>
      <c r="B2557" s="138">
        <f>'Acct Summary 7-8'!C13</f>
        <v>382553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382068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1705726</v>
      </c>
      <c r="C2561" s="2" t="s">
        <v>594</v>
      </c>
      <c r="D2561" s="2" t="str">
        <f t="shared" si="39"/>
        <v>Error?</v>
      </c>
    </row>
    <row r="2562" spans="1:4" x14ac:dyDescent="0.2">
      <c r="A2562" s="5">
        <v>2501</v>
      </c>
      <c r="B2562" s="138">
        <f>'Acct Summary 7-8'!C20</f>
        <v>-107794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82098</v>
      </c>
      <c r="D2718" s="2" t="str">
        <f t="shared" si="41"/>
        <v>Error?</v>
      </c>
    </row>
    <row r="2719" spans="1:4" x14ac:dyDescent="0.2">
      <c r="A2719" s="5">
        <v>2658</v>
      </c>
      <c r="B2719" s="138">
        <f>'Expenditures 15-22'!D51</f>
        <v>17500</v>
      </c>
      <c r="D2719" s="2" t="str">
        <f t="shared" si="41"/>
        <v>Error?</v>
      </c>
    </row>
    <row r="2720" spans="1:4" x14ac:dyDescent="0.2">
      <c r="A2720" s="5">
        <v>2659</v>
      </c>
      <c r="B2720" s="138">
        <f>'Expenditures 15-22'!E51</f>
        <v>42761</v>
      </c>
      <c r="D2720" s="2" t="str">
        <f t="shared" si="41"/>
        <v>Error?</v>
      </c>
    </row>
    <row r="2721" spans="1:4" x14ac:dyDescent="0.2">
      <c r="A2721" s="5">
        <v>2660</v>
      </c>
      <c r="B2721" s="138">
        <f>'Expenditures 15-22'!F51</f>
        <v>8524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1204</v>
      </c>
      <c r="D2723" s="2" t="str">
        <f t="shared" si="41"/>
        <v>Error?</v>
      </c>
    </row>
    <row r="2724" spans="1:4" x14ac:dyDescent="0.2">
      <c r="A2724" s="5">
        <v>2663</v>
      </c>
      <c r="B2724" s="138">
        <f>'Expenditures 15-22'!K51</f>
        <v>152087</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-107794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55461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718093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12826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1610758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12826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1718552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869630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620432</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107678</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107678</v>
      </c>
      <c r="C5087" s="2" t="s">
        <v>594</v>
      </c>
      <c r="D5087" s="2" t="str">
        <f t="shared" si="78"/>
        <v>Error?</v>
      </c>
    </row>
    <row r="5088" spans="1:4" x14ac:dyDescent="0.2">
      <c r="A5088" s="5">
        <v>5027</v>
      </c>
      <c r="B5088" s="138">
        <f>'Revenues 9-14'!C65</f>
        <v>634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1460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48231</v>
      </c>
      <c r="D5119" s="2" t="str">
        <f t="shared" ref="D5119:D5182" si="79">IF(ISBLANK(B5119),"OK",IF(A5119-B5119=0,"OK","Error?"))</f>
        <v>Error?</v>
      </c>
    </row>
    <row r="5120" spans="1:4" x14ac:dyDescent="0.2">
      <c r="A5120" s="5">
        <v>5059</v>
      </c>
      <c r="B5120" s="138">
        <f>'Revenues 9-14'!C108</f>
        <v>49691</v>
      </c>
      <c r="C5120" s="2" t="s">
        <v>594</v>
      </c>
      <c r="D5120" s="2" t="str">
        <f t="shared" si="79"/>
        <v>Error?</v>
      </c>
    </row>
    <row r="5121" spans="1:4" x14ac:dyDescent="0.2">
      <c r="A5121" s="5">
        <v>5060</v>
      </c>
      <c r="B5121" s="138">
        <f>'Revenues 9-14'!C109</f>
        <v>158003</v>
      </c>
      <c r="C5121" s="2" t="s">
        <v>594</v>
      </c>
      <c r="D5121" s="2" t="str">
        <f t="shared" si="79"/>
        <v>Error?</v>
      </c>
    </row>
    <row r="5122" spans="1:4" x14ac:dyDescent="0.2">
      <c r="A5122" s="5">
        <v>5061</v>
      </c>
      <c r="B5122" s="138">
        <f>'Revenues 9-14'!C111</f>
        <v>35810</v>
      </c>
      <c r="D5122" s="2" t="str">
        <f t="shared" si="79"/>
        <v>Error?</v>
      </c>
    </row>
    <row r="5123" spans="1:4" x14ac:dyDescent="0.2">
      <c r="A5123" s="5">
        <v>5062</v>
      </c>
      <c r="B5123" s="138">
        <f>'Revenues 9-14'!C112</f>
        <v>19651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55461</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764036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764036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764036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764036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620432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620432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620432</v>
      </c>
      <c r="C5326" s="2" t="s">
        <v>594</v>
      </c>
      <c r="D5326" s="2" t="str">
        <f t="shared" si="82"/>
        <v>Error?</v>
      </c>
    </row>
    <row r="5327" spans="1:4" x14ac:dyDescent="0.2">
      <c r="A5327" s="5">
        <v>5266</v>
      </c>
      <c r="B5327" s="138">
        <f>'Revenues 9-14'!C275</f>
        <v>1597932</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286153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30000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106400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47883</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10996</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-107794</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-0.12395386543702494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107678</v>
      </c>
      <c r="D6987" s="2" t="str">
        <f t="shared" si="108"/>
        <v>Error?</v>
      </c>
    </row>
    <row r="6988" spans="1:4" x14ac:dyDescent="0.2">
      <c r="A6988">
        <v>6927</v>
      </c>
      <c r="B6988" s="138">
        <f>'Expenditures 15-22'!K88</f>
        <v>107678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107678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274390</v>
      </c>
      <c r="D7002" s="2" t="str">
        <f t="shared" si="108"/>
        <v>Error?</v>
      </c>
    </row>
    <row r="7003" spans="1:4" x14ac:dyDescent="0.2">
      <c r="A7003">
        <v>6942</v>
      </c>
      <c r="B7003" s="138">
        <f>'Expenditures 15-22'!K96</f>
        <v>274390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274390</v>
      </c>
      <c r="D7012" s="2" t="str">
        <f t="shared" si="108"/>
        <v>Error?</v>
      </c>
    </row>
    <row r="7013" spans="1:4" x14ac:dyDescent="0.2">
      <c r="A7013">
        <v>6952</v>
      </c>
      <c r="B7013" s="138">
        <f>'Expenditures 15-22'!K100</f>
        <v>274390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1.0000000000000001E-5</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 xml:space="preserve">Career Educ Assoc of N Central IL </v>
      </c>
      <c r="B7" s="2423"/>
      <c r="C7" s="2423"/>
      <c r="D7" s="2424"/>
      <c r="E7" s="2425">
        <f>COVER!A13</f>
        <v>4000000046</v>
      </c>
      <c r="F7" s="2426"/>
      <c r="G7" s="2432" t="str">
        <f>COVER!T23</f>
        <v>066-004238</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BENNING GROUP, LLC</v>
      </c>
      <c r="H9" s="2438"/>
      <c r="I9" s="2438"/>
      <c r="J9" s="2438"/>
      <c r="K9" s="2438"/>
      <c r="L9" s="2439"/>
    </row>
    <row r="10" spans="1:29" ht="13.5" customHeight="1" x14ac:dyDescent="0.2">
      <c r="A10" s="2412" t="str">
        <f>COVER!A38</f>
        <v>DR. LORI FANELLO - REGIONAL OFFICE OF EDUCATION</v>
      </c>
      <c r="B10" s="2413"/>
      <c r="C10" s="2413"/>
      <c r="D10" s="2413"/>
      <c r="E10" s="2413"/>
      <c r="F10" s="2414"/>
      <c r="G10" s="2406" t="str">
        <f>COVER!T17</f>
        <v>50 W. DOUGLAS STREET, SUITE 801</v>
      </c>
      <c r="H10" s="2407"/>
      <c r="I10" s="2407"/>
      <c r="J10" s="2407"/>
      <c r="K10" s="2407"/>
      <c r="L10" s="2408"/>
    </row>
    <row r="11" spans="1:29" ht="13.5" customHeight="1" x14ac:dyDescent="0.2">
      <c r="A11" s="1185" t="s">
        <v>1599</v>
      </c>
      <c r="B11" s="1186"/>
      <c r="C11" s="1187"/>
      <c r="D11" s="1192"/>
      <c r="E11" s="1187"/>
      <c r="F11" s="1191"/>
      <c r="G11" s="2406" t="str">
        <f>COVER!T19</f>
        <v>FREEPORT</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f>COVER!T25</f>
        <v>0</v>
      </c>
      <c r="J13" s="2419"/>
      <c r="K13" s="2419"/>
      <c r="L13" s="2420"/>
    </row>
    <row r="14" spans="1:29" ht="13.5" customHeight="1" x14ac:dyDescent="0.2">
      <c r="A14" s="2406" t="str">
        <f>COVER!A19</f>
        <v>300 HEART BLVD</v>
      </c>
      <c r="B14" s="2407"/>
      <c r="C14" s="2407"/>
      <c r="D14" s="2407"/>
      <c r="E14" s="2407"/>
      <c r="F14" s="2408"/>
      <c r="G14" s="1196" t="s">
        <v>1247</v>
      </c>
      <c r="H14" s="1194"/>
      <c r="I14" s="1194"/>
      <c r="J14" s="1194"/>
      <c r="K14" s="1194"/>
      <c r="L14" s="1195"/>
    </row>
    <row r="15" spans="1:29" ht="13.5" customHeight="1" x14ac:dyDescent="0.2">
      <c r="A15" s="2406" t="str">
        <f>COVER!A21</f>
        <v>LOVES PARK</v>
      </c>
      <c r="B15" s="2407"/>
      <c r="C15" s="2407"/>
      <c r="D15" s="2407"/>
      <c r="E15" s="2407"/>
      <c r="F15" s="2408"/>
      <c r="G15" s="2403" t="str">
        <f>COVER!T15</f>
        <v>JENNY L. BLOCKER</v>
      </c>
      <c r="H15" s="2404"/>
      <c r="I15" s="2404"/>
      <c r="J15" s="2404"/>
      <c r="K15" s="2404"/>
      <c r="L15" s="2405"/>
    </row>
    <row r="16" spans="1:29" ht="12.2" customHeight="1" x14ac:dyDescent="0.2">
      <c r="A16" s="2428">
        <f>COVER!A25</f>
        <v>61111</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815/235-3157</v>
      </c>
      <c r="H18" s="2423"/>
      <c r="I18" s="2423"/>
      <c r="J18" s="2423"/>
      <c r="K18" s="2422" t="str">
        <f>COVER!X21</f>
        <v>815/235-3158</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 xml:space="preserve">Career Educ Assoc of N Central IL </v>
      </c>
      <c r="B1" s="2421"/>
      <c r="C1" s="2421"/>
      <c r="D1" s="2421"/>
    </row>
    <row r="2" spans="1:11" s="1215" customFormat="1" ht="12.75" x14ac:dyDescent="0.2">
      <c r="A2" s="2445">
        <f>'Single Audit Cover'!E7</f>
        <v>4000000046</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 xml:space="preserve">Career Educ Assoc of N Central IL </v>
      </c>
      <c r="B1" s="2448"/>
      <c r="C1" s="2448"/>
      <c r="D1" s="2448"/>
      <c r="E1" s="2448"/>
    </row>
    <row r="2" spans="1:5" x14ac:dyDescent="0.2">
      <c r="A2" s="2449">
        <f>'Single Audit Cover'!E7</f>
        <v>4000000046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620432</v>
      </c>
    </row>
    <row r="11" spans="1:5" ht="18" customHeight="1" x14ac:dyDescent="0.2">
      <c r="A11" s="1261" t="s">
        <v>1302</v>
      </c>
      <c r="B11" s="1262"/>
      <c r="C11" s="1262"/>
    </row>
    <row r="12" spans="1:5" x14ac:dyDescent="0.2">
      <c r="A12" s="1261" t="s">
        <v>1301</v>
      </c>
      <c r="B12" s="1262" t="s">
        <v>1300</v>
      </c>
      <c r="C12" s="1262"/>
      <c r="D12" s="1264">
        <f>SUM('Revenues 9-14'!C112:D112,'Revenues 9-14'!F112:G112)</f>
        <v>19651</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640083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640083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640083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 xml:space="preserve">Career Educ Assoc of N Central IL </v>
      </c>
      <c r="B1" s="2461"/>
      <c r="C1" s="2461"/>
      <c r="D1" s="2461"/>
      <c r="E1" s="2461"/>
      <c r="F1" s="2461"/>
    </row>
    <row r="2" spans="1:7" ht="13.5" customHeight="1" x14ac:dyDescent="0.2">
      <c r="A2" s="2462">
        <f>'Single Audit Cover'!E7</f>
        <v>4000000046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 xml:space="preserve">Career Educ Assoc of N Central IL </v>
      </c>
      <c r="C1" s="2465"/>
      <c r="D1" s="2465"/>
      <c r="E1" s="2465"/>
      <c r="F1" s="2465"/>
      <c r="G1" s="2465"/>
      <c r="H1" s="2465"/>
      <c r="I1" s="2465"/>
      <c r="J1" s="2465"/>
      <c r="K1" s="2465"/>
      <c r="L1" s="2465"/>
      <c r="M1" s="2465"/>
    </row>
    <row r="2" spans="2:14" ht="15" x14ac:dyDescent="0.2">
      <c r="B2" s="2462">
        <f>'Single Audit Cover'!E7</f>
        <v>4000000046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2082</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 xml:space="preserve">Career Educ Assoc of N Central IL </v>
      </c>
      <c r="C1" s="2480"/>
      <c r="D1" s="2480"/>
      <c r="E1" s="2480"/>
      <c r="F1" s="2480"/>
      <c r="G1" s="2480"/>
      <c r="H1" s="2480"/>
      <c r="I1" s="2480"/>
      <c r="J1" s="1422"/>
    </row>
    <row r="2" spans="2:10" s="317" customFormat="1" ht="12.75" customHeight="1" x14ac:dyDescent="0.2">
      <c r="B2" s="2481">
        <f>'Single Audit Cover'!E7</f>
        <v>4000000046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1952</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 xml:space="preserve">Career Educ Assoc of N Central IL </v>
      </c>
      <c r="C1" s="2479"/>
      <c r="D1" s="2479"/>
      <c r="E1" s="2479"/>
      <c r="F1" s="2479"/>
      <c r="G1" s="2479"/>
      <c r="H1" s="2479"/>
      <c r="I1" s="2479"/>
      <c r="J1" s="2479"/>
      <c r="K1" s="2479"/>
      <c r="L1" s="1374"/>
      <c r="M1" s="1374"/>
    </row>
    <row r="2" spans="1:13" ht="12" customHeight="1" x14ac:dyDescent="0.2">
      <c r="B2" s="2481">
        <f>'Single Audit Cover'!E7</f>
        <v>4000000046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 xml:space="preserve">Career Educ Assoc of N Central IL </v>
      </c>
      <c r="C1" s="2502"/>
      <c r="D1" s="2502"/>
      <c r="E1" s="2502"/>
      <c r="F1" s="2502"/>
      <c r="G1" s="2502"/>
      <c r="H1" s="2502"/>
      <c r="I1" s="2502"/>
      <c r="J1" s="2502"/>
      <c r="K1" s="2502"/>
      <c r="L1" s="1465"/>
    </row>
    <row r="2" spans="1:12" ht="12.75" customHeight="1" x14ac:dyDescent="0.2">
      <c r="B2" s="2503">
        <f>'Single Audit Cover'!E7</f>
        <v>4000000046</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 xml:space="preserve">Career Educ Assoc of N Central IL </v>
      </c>
      <c r="C1" s="2479"/>
      <c r="D1" s="2479"/>
      <c r="E1" s="1491"/>
    </row>
    <row r="2" spans="2:5" s="1282" customFormat="1" ht="12.75" customHeight="1" x14ac:dyDescent="0.2">
      <c r="B2" s="2481">
        <f>'Single Audit Cover'!E7</f>
        <v>4000000046</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10" sqref="J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1597932</v>
      </c>
      <c r="E16" s="356"/>
      <c r="F16" s="1755">
        <f>SUM('Acct Summary 7-8'!C17,'Acct Summary 7-8'!D17,'Acct Summary 7-8'!F17)</f>
        <v>1705726</v>
      </c>
      <c r="G16" s="356"/>
      <c r="H16" s="1755">
        <f>SUM(D16-F16)</f>
        <v>-107794</v>
      </c>
      <c r="I16" s="222"/>
      <c r="J16" s="1755">
        <f>SUM('Acct Summary 7-8'!C81,'Acct Summary 7-8'!D81,'Acct Summary 7-8'!F81,'Acct Summary 7-8'!I81)</f>
        <v>869630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 xml:space="preserve">Career Educ Assoc of N Central IL </v>
      </c>
      <c r="E7" s="391"/>
      <c r="G7" s="252"/>
      <c r="H7" s="387"/>
      <c r="I7" s="387"/>
      <c r="J7" s="387"/>
      <c r="K7" s="387"/>
      <c r="L7" s="329"/>
      <c r="M7" s="329"/>
      <c r="N7" s="329"/>
      <c r="O7" s="329"/>
      <c r="P7" s="329"/>
    </row>
    <row r="8" spans="1:18" ht="12.75" x14ac:dyDescent="0.2">
      <c r="A8" s="329"/>
      <c r="B8" s="329"/>
      <c r="C8" s="389" t="s">
        <v>1187</v>
      </c>
      <c r="D8" s="392">
        <f>COVER!A13</f>
        <v>4000000046</v>
      </c>
      <c r="E8" s="393"/>
      <c r="G8" s="329"/>
      <c r="H8" s="329"/>
      <c r="I8" s="329"/>
      <c r="J8" s="329"/>
      <c r="K8" s="329"/>
      <c r="L8" s="329"/>
      <c r="M8" s="329"/>
      <c r="N8" s="329"/>
      <c r="O8" s="329"/>
      <c r="P8" s="329"/>
    </row>
    <row r="9" spans="1:18" ht="12.75" x14ac:dyDescent="0.2">
      <c r="A9" s="329"/>
      <c r="B9" s="329"/>
      <c r="C9" s="389" t="s">
        <v>737</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869630</v>
      </c>
      <c r="I12" s="404"/>
      <c r="J12" s="404"/>
      <c r="K12" s="405">
        <f>TRUNC((H12/H13*100000),5)/100000</f>
        <v>0.54422215709999999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1597932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1705726</v>
      </c>
      <c r="I17" s="404"/>
      <c r="J17" s="416"/>
      <c r="K17" s="405">
        <f>TRUNC((H17/H18*100000),5)/100000</f>
        <v>1.06745844</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1597932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6.5851233999999996</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718093</v>
      </c>
      <c r="I24" s="422"/>
      <c r="J24" s="422"/>
      <c r="K24" s="423">
        <f>TRUNC(((H24/H25*100000)/100000),2)</f>
        <v>151.55000000000001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4738.1277799999998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17" sqref="C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718093</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286153</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30000</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1034246</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31830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31830</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106400</v>
      </c>
      <c r="D26" s="467"/>
      <c r="E26" s="467"/>
      <c r="F26" s="467"/>
      <c r="G26" s="467"/>
      <c r="H26" s="467"/>
      <c r="I26" s="467"/>
      <c r="J26" s="474"/>
      <c r="K26" s="467"/>
      <c r="L26" s="468"/>
      <c r="M26" s="468"/>
      <c r="N26" s="468"/>
    </row>
    <row r="27" spans="1:14" ht="13.5" customHeight="1" x14ac:dyDescent="0.2">
      <c r="A27" s="473" t="s">
        <v>668</v>
      </c>
      <c r="B27" s="470">
        <v>430</v>
      </c>
      <c r="C27" s="467">
        <v>47883</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10996</v>
      </c>
      <c r="D30" s="474"/>
      <c r="E30" s="467"/>
      <c r="F30" s="467"/>
      <c r="G30" s="467"/>
      <c r="H30" s="467"/>
      <c r="I30" s="467"/>
      <c r="J30" s="467"/>
      <c r="K30" s="478"/>
      <c r="L30" s="468"/>
      <c r="M30" s="468"/>
      <c r="N30" s="468"/>
    </row>
    <row r="31" spans="1:14" ht="13.5" customHeight="1" x14ac:dyDescent="0.2">
      <c r="A31" s="473" t="s">
        <v>672</v>
      </c>
      <c r="B31" s="470">
        <v>480</v>
      </c>
      <c r="C31" s="466">
        <v>-936</v>
      </c>
      <c r="D31" s="467"/>
      <c r="E31" s="467"/>
      <c r="F31" s="466"/>
      <c r="G31" s="467"/>
      <c r="H31" s="467"/>
      <c r="I31" s="467"/>
      <c r="J31" s="467"/>
      <c r="K31" s="467"/>
      <c r="L31" s="468"/>
      <c r="M31" s="468"/>
      <c r="N31" s="468"/>
    </row>
    <row r="32" spans="1:14" ht="13.5" customHeight="1" x14ac:dyDescent="0.2">
      <c r="A32" s="490" t="s">
        <v>673</v>
      </c>
      <c r="B32" s="491">
        <v>490</v>
      </c>
      <c r="C32" s="492">
        <v>273</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164616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30000</v>
      </c>
      <c r="D38" s="466"/>
      <c r="E38" s="466"/>
      <c r="F38" s="466"/>
      <c r="G38" s="466"/>
      <c r="H38" s="466"/>
      <c r="I38" s="466"/>
      <c r="J38" s="467"/>
      <c r="K38" s="466"/>
      <c r="L38" s="481"/>
      <c r="M38" s="497"/>
      <c r="N38" s="497"/>
    </row>
    <row r="39" spans="1:14" s="329" customFormat="1" ht="13.5" customHeight="1" x14ac:dyDescent="0.2">
      <c r="A39" s="496" t="s">
        <v>360</v>
      </c>
      <c r="B39" s="483">
        <v>730</v>
      </c>
      <c r="C39" s="466">
        <v>839630</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31830</v>
      </c>
      <c r="N40" s="497"/>
    </row>
    <row r="41" spans="1:14" ht="13.5" customHeight="1" thickBot="1" x14ac:dyDescent="0.25">
      <c r="A41" s="1758" t="s">
        <v>676</v>
      </c>
      <c r="B41" s="1728"/>
      <c r="C41" s="1710">
        <f>(SUM(C34,C37,C38,C39))</f>
        <v>1034246</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31830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7" sqref="A47"/>
      <selection pane="bottomLeft" activeCell="C102" sqref="C10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158003</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55461</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764036</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620432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1597932</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12826</v>
      </c>
      <c r="D9" s="516"/>
      <c r="E9" s="481"/>
      <c r="F9" s="481"/>
      <c r="G9" s="517"/>
      <c r="H9" s="481"/>
      <c r="I9" s="509" t="s">
        <v>1231</v>
      </c>
      <c r="J9" s="478"/>
      <c r="K9" s="481"/>
      <c r="L9" s="347"/>
    </row>
    <row r="10" spans="1:13" s="519" customFormat="1" ht="13.5" thickBot="1" x14ac:dyDescent="0.25">
      <c r="A10" s="1758" t="s">
        <v>1235</v>
      </c>
      <c r="B10" s="1731"/>
      <c r="C10" s="1710">
        <f>SUM(C8:C9)</f>
        <v>1610758</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941105</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382553</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382068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1705726</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12826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1718552</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5" t="s">
        <v>1754</v>
      </c>
      <c r="B20" s="2146"/>
      <c r="C20" s="1768">
        <f>C8-C17</f>
        <v>-107794</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-107794</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977424</v>
      </c>
      <c r="D79" s="535"/>
      <c r="E79" s="535"/>
      <c r="F79" s="535"/>
      <c r="G79" s="535"/>
      <c r="H79" s="535"/>
      <c r="I79" s="535"/>
      <c r="J79" s="535"/>
      <c r="K79" s="535"/>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869630</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-107794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-0.12395386543702494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0" workbookViewId="0">
      <pane ySplit="2" topLeftCell="A3" activePane="bottomLeft" state="frozen"/>
      <selection activeCell="H164" sqref="H164"/>
      <selection pane="bottomLeft" activeCell="G18" sqref="G1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107678</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107678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634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634</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1460</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48231</v>
      </c>
      <c r="D107" s="466"/>
      <c r="E107" s="466"/>
      <c r="F107" s="466"/>
      <c r="G107" s="466"/>
      <c r="H107" s="466"/>
      <c r="I107" s="466"/>
      <c r="J107" s="467"/>
      <c r="K107" s="466"/>
    </row>
    <row r="108" spans="1:12" ht="12.75" customHeight="1" thickBot="1" x14ac:dyDescent="0.25">
      <c r="A108" s="1730" t="s">
        <v>508</v>
      </c>
      <c r="B108" s="1734"/>
      <c r="C108" s="1729">
        <f>SUM(C95:C107)</f>
        <v>49691</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158003</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35810</v>
      </c>
      <c r="D111" s="481"/>
      <c r="E111" s="561"/>
      <c r="F111" s="481"/>
      <c r="G111" s="481"/>
      <c r="H111" s="561"/>
      <c r="I111" s="468"/>
      <c r="J111" s="468"/>
      <c r="K111" s="468"/>
    </row>
    <row r="112" spans="1:12" ht="12.75" customHeight="1" x14ac:dyDescent="0.2">
      <c r="A112" s="463" t="s">
        <v>878</v>
      </c>
      <c r="B112" s="470">
        <v>2200</v>
      </c>
      <c r="C112" s="551">
        <v>19651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55461</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764036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764036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764036</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764036</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620432</v>
      </c>
      <c r="D227" s="466"/>
      <c r="E227" s="468"/>
      <c r="F227" s="468"/>
      <c r="G227" s="466"/>
      <c r="H227" s="468"/>
      <c r="I227" s="468"/>
      <c r="J227" s="468"/>
      <c r="K227" s="468"/>
    </row>
    <row r="228" spans="1:11" ht="12.75" customHeight="1" thickBot="1" x14ac:dyDescent="0.25">
      <c r="A228" s="1745" t="s">
        <v>1145</v>
      </c>
      <c r="B228" s="1746"/>
      <c r="C228" s="1729">
        <f>SUM(C226:C227)</f>
        <v>620432</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620432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620432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1597932</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38" activePane="bottomLeft" state="frozen"/>
      <selection activeCell="G100" sqref="G100"/>
      <selection pane="bottomLeft" activeCell="H164" sqref="H1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v>23446</v>
      </c>
      <c r="F13" s="466">
        <v>339317</v>
      </c>
      <c r="G13" s="466">
        <v>578342</v>
      </c>
      <c r="H13" s="466"/>
      <c r="I13" s="467"/>
      <c r="J13" s="467"/>
      <c r="K13" s="1693">
        <f t="shared" si="0"/>
        <v>941105</v>
      </c>
      <c r="L13" s="466">
        <v>1149786</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23446</v>
      </c>
      <c r="F33" s="1692">
        <f t="shared" si="1"/>
        <v>339317</v>
      </c>
      <c r="G33" s="1692">
        <f t="shared" si="1"/>
        <v>578342</v>
      </c>
      <c r="H33" s="1692">
        <f t="shared" si="1"/>
        <v>0</v>
      </c>
      <c r="I33" s="1692">
        <f t="shared" si="1"/>
        <v>0</v>
      </c>
      <c r="J33" s="1692">
        <f t="shared" si="1"/>
        <v>0</v>
      </c>
      <c r="K33" s="1692">
        <f t="shared" si="1"/>
        <v>941105</v>
      </c>
      <c r="L33" s="1692">
        <f t="shared" si="1"/>
        <v>1149786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34830</v>
      </c>
      <c r="F37" s="466">
        <v>5242</v>
      </c>
      <c r="G37" s="466"/>
      <c r="H37" s="466"/>
      <c r="I37" s="467"/>
      <c r="J37" s="467"/>
      <c r="K37" s="1693">
        <f t="shared" si="2"/>
        <v>40072</v>
      </c>
      <c r="L37" s="466">
        <v>61092</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34830</v>
      </c>
      <c r="F42" s="1692">
        <f t="shared" si="3"/>
        <v>5242</v>
      </c>
      <c r="G42" s="1692">
        <f t="shared" si="3"/>
        <v>0</v>
      </c>
      <c r="H42" s="1692">
        <f t="shared" si="3"/>
        <v>0</v>
      </c>
      <c r="I42" s="1692">
        <f t="shared" si="3"/>
        <v>0</v>
      </c>
      <c r="J42" s="1692">
        <f t="shared" si="3"/>
        <v>0</v>
      </c>
      <c r="K42" s="1692">
        <f t="shared" si="3"/>
        <v>40072</v>
      </c>
      <c r="L42" s="1692">
        <f t="shared" si="3"/>
        <v>61092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101410</v>
      </c>
      <c r="D44" s="481">
        <v>22920</v>
      </c>
      <c r="E44" s="481">
        <v>65404</v>
      </c>
      <c r="F44" s="481">
        <v>1265</v>
      </c>
      <c r="G44" s="481"/>
      <c r="H44" s="481"/>
      <c r="I44" s="467"/>
      <c r="J44" s="467"/>
      <c r="K44" s="1694">
        <f>SUM(C44:J44)</f>
        <v>190999</v>
      </c>
      <c r="L44" s="481">
        <v>272523</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101410</v>
      </c>
      <c r="D47" s="1692">
        <f t="shared" ref="D47:K47" si="4">SUM(D44:D46)</f>
        <v>22920</v>
      </c>
      <c r="E47" s="1692">
        <f t="shared" si="4"/>
        <v>65404</v>
      </c>
      <c r="F47" s="1692">
        <f t="shared" si="4"/>
        <v>1265</v>
      </c>
      <c r="G47" s="1692">
        <f t="shared" si="4"/>
        <v>0</v>
      </c>
      <c r="H47" s="1692">
        <f t="shared" si="4"/>
        <v>0</v>
      </c>
      <c r="I47" s="1692">
        <f t="shared" si="4"/>
        <v>0</v>
      </c>
      <c r="J47" s="1692">
        <f t="shared" si="4"/>
        <v>0</v>
      </c>
      <c r="K47" s="1692">
        <f t="shared" si="4"/>
        <v>190999</v>
      </c>
      <c r="L47" s="1692">
        <f>SUM(L44:L46)</f>
        <v>272523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82098</v>
      </c>
      <c r="D51" s="466">
        <v>17500</v>
      </c>
      <c r="E51" s="466">
        <v>42761</v>
      </c>
      <c r="F51" s="466">
        <v>8524</v>
      </c>
      <c r="G51" s="466"/>
      <c r="H51" s="466">
        <v>1204</v>
      </c>
      <c r="I51" s="467"/>
      <c r="J51" s="467"/>
      <c r="K51" s="1694">
        <f>SUM(C51:J51)</f>
        <v>152087</v>
      </c>
      <c r="L51" s="466">
        <v>153191</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82098</v>
      </c>
      <c r="D53" s="1692">
        <f t="shared" ref="D53:L53" si="5">SUM(D49:D52)</f>
        <v>17500</v>
      </c>
      <c r="E53" s="1692">
        <f t="shared" si="5"/>
        <v>42761</v>
      </c>
      <c r="F53" s="1692">
        <f t="shared" si="5"/>
        <v>8524</v>
      </c>
      <c r="G53" s="1692">
        <f t="shared" si="5"/>
        <v>0</v>
      </c>
      <c r="H53" s="1692">
        <f t="shared" si="5"/>
        <v>1204</v>
      </c>
      <c r="I53" s="1692">
        <f t="shared" si="5"/>
        <v>0</v>
      </c>
      <c r="J53" s="1692">
        <f t="shared" si="5"/>
        <v>0</v>
      </c>
      <c r="K53" s="1692">
        <f t="shared" si="5"/>
        <v>152087</v>
      </c>
      <c r="L53" s="1692">
        <f t="shared" si="5"/>
        <v>153191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-605</v>
      </c>
      <c r="F60" s="466"/>
      <c r="G60" s="466"/>
      <c r="H60" s="466"/>
      <c r="I60" s="467"/>
      <c r="J60" s="467"/>
      <c r="K60" s="1694">
        <f t="shared" si="7"/>
        <v>-605</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-605</v>
      </c>
      <c r="F65" s="1692">
        <f t="shared" si="8"/>
        <v>0</v>
      </c>
      <c r="G65" s="1692">
        <f t="shared" si="8"/>
        <v>0</v>
      </c>
      <c r="H65" s="1692">
        <f t="shared" si="8"/>
        <v>0</v>
      </c>
      <c r="I65" s="1692">
        <f t="shared" si="8"/>
        <v>0</v>
      </c>
      <c r="J65" s="1692">
        <f t="shared" si="8"/>
        <v>0</v>
      </c>
      <c r="K65" s="1692">
        <f t="shared" si="8"/>
        <v>-605</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183508</v>
      </c>
      <c r="D74" s="1699">
        <f t="shared" ref="D74:K74" si="10">SUM(D42,D47,D53,D57,D65,D72,D73)</f>
        <v>40420</v>
      </c>
      <c r="E74" s="1699">
        <f t="shared" si="10"/>
        <v>142390</v>
      </c>
      <c r="F74" s="1699">
        <f t="shared" si="10"/>
        <v>15031</v>
      </c>
      <c r="G74" s="1699">
        <f t="shared" si="10"/>
        <v>0</v>
      </c>
      <c r="H74" s="1699">
        <f t="shared" si="10"/>
        <v>1204</v>
      </c>
      <c r="I74" s="1699">
        <f t="shared" si="10"/>
        <v>0</v>
      </c>
      <c r="J74" s="1699">
        <f t="shared" si="10"/>
        <v>0</v>
      </c>
      <c r="K74" s="1699">
        <f t="shared" si="10"/>
        <v>382553</v>
      </c>
      <c r="L74" s="1699">
        <f>SUM(L42,L47,L53,L57,L65,L72,L73)</f>
        <v>486806</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107678</v>
      </c>
      <c r="I88" s="477"/>
      <c r="J88" s="477"/>
      <c r="K88" s="1699">
        <f t="shared" si="12"/>
        <v>107678</v>
      </c>
      <c r="L88" s="530">
        <v>102640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107678</v>
      </c>
      <c r="I92" s="477"/>
      <c r="J92" s="477"/>
      <c r="K92" s="1699">
        <f t="shared" si="12"/>
        <v>107678</v>
      </c>
      <c r="L92" s="1692">
        <f>SUM(L85:L91)</f>
        <v>102640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v>274390</v>
      </c>
      <c r="I96" s="477"/>
      <c r="J96" s="477"/>
      <c r="K96" s="1699">
        <f t="shared" si="12"/>
        <v>274390</v>
      </c>
      <c r="L96" s="530">
        <v>303459</v>
      </c>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274390</v>
      </c>
      <c r="I100" s="477"/>
      <c r="J100" s="477"/>
      <c r="K100" s="1699">
        <f>SUM(K93:K99)</f>
        <v>274390</v>
      </c>
      <c r="L100" s="1699">
        <f>SUM(L93:L99)</f>
        <v>303459</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382068</v>
      </c>
      <c r="I102" s="477"/>
      <c r="J102" s="477"/>
      <c r="K102" s="1699">
        <f>SUM(K84,K92,K100,K101)</f>
        <v>382068</v>
      </c>
      <c r="L102" s="1699">
        <f>SUM(L84,L92,L100,L101)</f>
        <v>406099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183508</v>
      </c>
      <c r="D114" s="1692">
        <f t="shared" ref="D114:K114" si="13">SUM(D33,D74,D75,D102,D112,D113)</f>
        <v>40420</v>
      </c>
      <c r="E114" s="1692">
        <f t="shared" si="13"/>
        <v>165836</v>
      </c>
      <c r="F114" s="1692">
        <f t="shared" si="13"/>
        <v>354348</v>
      </c>
      <c r="G114" s="1692">
        <f t="shared" si="13"/>
        <v>578342</v>
      </c>
      <c r="H114" s="1692">
        <f>SUM(H33,H74,H75,H102,H112,H113)</f>
        <v>383272</v>
      </c>
      <c r="I114" s="1692">
        <f t="shared" si="13"/>
        <v>0</v>
      </c>
      <c r="J114" s="1692">
        <f t="shared" si="13"/>
        <v>0</v>
      </c>
      <c r="K114" s="1692">
        <f t="shared" si="13"/>
        <v>1705726</v>
      </c>
      <c r="L114" s="1692">
        <f>SUM(L33,L74,L75,L102,L112,L113)</f>
        <v>2042691</v>
      </c>
    </row>
    <row r="115" spans="1:14" ht="13.5" thickTop="1" x14ac:dyDescent="0.2">
      <c r="A115" s="2200" t="s">
        <v>1053</v>
      </c>
      <c r="B115" s="2201"/>
      <c r="C115" s="619"/>
      <c r="D115" s="619"/>
      <c r="E115" s="619"/>
      <c r="F115" s="619"/>
      <c r="G115" s="619"/>
      <c r="H115" s="619"/>
      <c r="I115" s="619"/>
      <c r="J115" s="619"/>
      <c r="K115" s="1706">
        <f>'Revenues 9-14'!C275-'Expenditures 15-22'!K114</f>
        <v>-107794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3" t="s">
        <v>1240</v>
      </c>
      <c r="B152" s="2194"/>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200" t="s">
        <v>1053</v>
      </c>
      <c r="B175" s="2201"/>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200" t="s">
        <v>1053</v>
      </c>
      <c r="B211" s="2201"/>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200" t="s">
        <v>1053</v>
      </c>
      <c r="B296" s="2201"/>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6" t="s">
        <v>1053</v>
      </c>
      <c r="B343" s="218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0" t="s">
        <v>1053</v>
      </c>
      <c r="B368" s="220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www.w3.org/XML/1998/namespace"/>
    <ds:schemaRef ds:uri="http://schemas.microsoft.com/office/2006/documentManagement/types"/>
    <ds:schemaRef ds:uri="4d435f69-8686-490b-bd6d-b153bf22ab50"/>
    <ds:schemaRef ds:uri="http://schemas.openxmlformats.org/package/2006/metadata/core-properties"/>
    <ds:schemaRef ds:uri="http://purl.org/dc/terms/"/>
    <ds:schemaRef ds:uri="http://schemas.microsoft.com/office/infopath/2007/PartnerControls"/>
    <ds:schemaRef ds:uri="http://schemas.microsoft.com/sharepoint/v3"/>
    <ds:schemaRef ds:uri="http://schemas.microsoft.com/office/2006/metadata/properties"/>
    <ds:schemaRef ds:uri="http://purl.org/dc/elements/1.1/"/>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2018-08-10T17:31:30Z</cp:lastPrinted>
  <dcterms:created xsi:type="dcterms:W3CDTF">2003-10-29T19:06:34Z</dcterms:created>
  <dcterms:modified xsi:type="dcterms:W3CDTF">2019-03-28T16:34:45Z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